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ache TopDogs\Internet-2021\"/>
    </mc:Choice>
  </mc:AlternateContent>
  <xr:revisionPtr revIDLastSave="0" documentId="13_ncr:1_{19491F14-A404-43C9-BA2C-84013CFE9CC0}" xr6:coauthVersionLast="47" xr6:coauthVersionMax="47" xr10:uidLastSave="{00000000-0000-0000-0000-000000000000}"/>
  <workbookProtection workbookAlgorithmName="SHA-512" workbookHashValue="wHzEi0quDWq3MGCf7KKFDo7NtRD+HrcWR47YKSYbRSXCZgxrNQ3dsMKJX2OqpwYg9tXu1uBgUYcKeFH5q/zIwA==" workbookSaltValue="Xlc28IBoS1oRHceiXEf0xw==" workbookSpinCount="100000" lockStructure="1"/>
  <bookViews>
    <workbookView xWindow="-120" yWindow="-120" windowWidth="24240" windowHeight="13140" tabRatio="500" activeTab="2" xr2:uid="{00000000-000D-0000-FFFF-FFFF00000000}"/>
  </bookViews>
  <sheets>
    <sheet name="Anleitung" sheetId="1" r:id="rId1"/>
    <sheet name="Teilnehmer" sheetId="2" r:id="rId2"/>
    <sheet name="Ausstellungen" sheetId="3" r:id="rId3"/>
    <sheet name="Jahresbeste" sheetId="4" r:id="rId4"/>
    <sheet name="Tabelle1" sheetId="5" state="hidden" r:id="rId5"/>
    <sheet name="Tabelle2" sheetId="6" state="hidden" r:id="rId6"/>
    <sheet name="Tabelle3" sheetId="7" state="hidden" r:id="rId7"/>
    <sheet name="Tabelle5" sheetId="8" state="hidden" r:id="rId8"/>
  </sheets>
  <definedNames>
    <definedName name="_xlnm._FilterDatabase" localSheetId="1" hidden="1">Teilnehmer!$C$5:$F$44</definedName>
    <definedName name="Alpenjugendsieger">Tabelle2!$O$51:$O$52</definedName>
    <definedName name="Alpensieger">Tabelle2!$O$54:$O$55</definedName>
    <definedName name="BestPuppy">Tabelle2!$O$3:$O$4</definedName>
    <definedName name="BOBS">Tabelle2!$X$3:$X$8</definedName>
    <definedName name="Bundesjugendsieger">Tabelle2!$O$6:$O$7</definedName>
    <definedName name="Bundessieger">Tabelle2!$O$12:$O$13</definedName>
    <definedName name="Ch">Tabelle2!$K$5:$K$18</definedName>
    <definedName name="ChN">Tabelle2!$K$23:$K$33</definedName>
    <definedName name="ChNP">Tabelle2!$BV$24:$BW$33</definedName>
    <definedName name="ChP">Tabelle2!$BV$6:$BW$18</definedName>
    <definedName name="Clubjugendsieger">Tabelle2!$O$9:$O$10</definedName>
    <definedName name="Clubsieger">Tabelle2!$O$15:$O$16</definedName>
    <definedName name="CruftsQualifikation">Tabelle2!$O$24:$O$25</definedName>
    <definedName name="DanubeJugendsieger">Tabelle2!$O$45:$O$46</definedName>
    <definedName name="DanubeSieger">Tabelle2!$O$48:$O$49</definedName>
    <definedName name="_xlnm.Print_Area" localSheetId="2">Ausstellungen!$C$1:$J$500</definedName>
    <definedName name="_xlnm.Print_Area" localSheetId="3">Jahresbeste!$C$1:$F$245</definedName>
    <definedName name="_xlnm.Print_Area" localSheetId="1">Teilnehmer!$C$1:$F$300</definedName>
    <definedName name="Europajugendsieger">Tabelle2!$O$33:$O$34</definedName>
    <definedName name="Europasieger">Tabelle2!$O$39:$O$40</definedName>
    <definedName name="Hunde">Tabelle3!$A$5:INDEX(Tabelle3!$A$6:$A$300,COUNTA(Teilnehmer!$C$6:$C$300))</definedName>
    <definedName name="Jaauswahl">Tabelle2!$A$3:$A$5</definedName>
    <definedName name="Jahresbeste">INDIRECT(Jahresbeste!$I$1)</definedName>
    <definedName name="JMMRunnerUp">Tabelle2!$O$21:$O$22</definedName>
    <definedName name="JMMSieger">Tabelle2!$O$18:$O$19</definedName>
    <definedName name="Ju">Tabelle2!$H$5:$H$14</definedName>
    <definedName name="Jü">Tabelle2!$G$5:$G$7</definedName>
    <definedName name="JuN">Tabelle2!$H$23:$H$32</definedName>
    <definedName name="JüN">Tabelle2!$G$23:$G$33</definedName>
    <definedName name="JuNP">Tabelle2!$BP$24:$BQ$32</definedName>
    <definedName name="JüNP">Tabelle2!$BN$24:$BO$33</definedName>
    <definedName name="JuP">Tabelle2!$BP$6:$BQ$14</definedName>
    <definedName name="JüP">Tabelle2!$BN$6:$BO$7</definedName>
    <definedName name="Klassen">Tabelle2!$E$2:$E$8</definedName>
    <definedName name="leer">Tabelle2!$F$2:$F$3</definedName>
    <definedName name="MEEWJugendsiege">Tabelle2!$O$27:$O$28</definedName>
    <definedName name="MEEWSiege">Tabelle2!$O$30:$O$31</definedName>
    <definedName name="Of">Tabelle2!$J$5:$J$18</definedName>
    <definedName name="OfN">Tabelle2!$J$23:$J$33</definedName>
    <definedName name="OfNP">Tabelle2!$BT$24:$BU$33</definedName>
    <definedName name="OfP">Tabelle2!$BT$6:$BU$18</definedName>
    <definedName name="ohne">Tabelle2!$N$3:$N$4</definedName>
    <definedName name="Sexauswahl">Tabelle2!$A$9:$A$11</definedName>
    <definedName name="Shows">Tabelle2!$C$3:$C$16</definedName>
    <definedName name="Teilnehmer">OFFSET(Teilnehmer!$C$6:$F$6,0,0,COUNTIF(Teilnehmer!$C$6:$C$300,"&gt;0"),4)</definedName>
    <definedName name="Tr">Tabelle2!$M$5:$M$9</definedName>
    <definedName name="TrN">Tabelle2!$M$23:$M$27</definedName>
    <definedName name="TrNP">Tabelle2!$BZ$24:$CA$27</definedName>
    <definedName name="Trophy">Tabelle2!$E$12:$E$19</definedName>
    <definedName name="Ve">Tabelle2!$L$5:$L$15</definedName>
    <definedName name="VeN">Tabelle2!$L$23:$L$33</definedName>
    <definedName name="VeNP">Tabelle2!$BX$24:$BY$33</definedName>
    <definedName name="VeP">Tabelle2!$BX$6:$BY$15</definedName>
    <definedName name="Weltjugendsieger">Tabelle2!$O$36:$O$37</definedName>
    <definedName name="Weltsieger">Tabelle2!$O$42:$O$43</definedName>
    <definedName name="Zw">Tabelle2!$I$5:$I$18</definedName>
    <definedName name="ZwN">Tabelle2!$I$23:$I$33</definedName>
    <definedName name="ZwNP">Tabelle2!$BR$24:$BS$33</definedName>
    <definedName name="ZwP">Tabelle2!$BR$6:$BS$18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A9" i="5" s="1"/>
  <c r="E10" i="3"/>
  <c r="E11" i="3"/>
  <c r="E12" i="3"/>
  <c r="E13" i="3"/>
  <c r="A13" i="5" s="1"/>
  <c r="E14" i="3"/>
  <c r="E15" i="3"/>
  <c r="E16" i="3"/>
  <c r="E17" i="3"/>
  <c r="A17" i="5" s="1"/>
  <c r="E18" i="3"/>
  <c r="E19" i="3"/>
  <c r="E20" i="3"/>
  <c r="E21" i="3"/>
  <c r="A21" i="5" s="1"/>
  <c r="E22" i="3"/>
  <c r="E23" i="3"/>
  <c r="E24" i="3"/>
  <c r="E25" i="3"/>
  <c r="A25" i="5" s="1"/>
  <c r="E26" i="3"/>
  <c r="E27" i="3"/>
  <c r="E28" i="3"/>
  <c r="E29" i="3"/>
  <c r="A29" i="5" s="1"/>
  <c r="E30" i="3"/>
  <c r="E31" i="3"/>
  <c r="E32" i="3"/>
  <c r="E33" i="3"/>
  <c r="A33" i="5" s="1"/>
  <c r="E34" i="3"/>
  <c r="E35" i="3"/>
  <c r="E36" i="3"/>
  <c r="E37" i="3"/>
  <c r="A37" i="5" s="1"/>
  <c r="E38" i="3"/>
  <c r="E39" i="3"/>
  <c r="E40" i="3"/>
  <c r="E41" i="3"/>
  <c r="A41" i="5" s="1"/>
  <c r="E42" i="3"/>
  <c r="E43" i="3"/>
  <c r="E44" i="3"/>
  <c r="E45" i="3"/>
  <c r="A45" i="5" s="1"/>
  <c r="E46" i="3"/>
  <c r="E47" i="3"/>
  <c r="E48" i="3"/>
  <c r="E49" i="3"/>
  <c r="A49" i="5" s="1"/>
  <c r="E50" i="3"/>
  <c r="E51" i="3"/>
  <c r="E52" i="3"/>
  <c r="E53" i="3"/>
  <c r="A53" i="5" s="1"/>
  <c r="E54" i="3"/>
  <c r="E55" i="3"/>
  <c r="E56" i="3"/>
  <c r="E57" i="3"/>
  <c r="A57" i="5" s="1"/>
  <c r="E58" i="3"/>
  <c r="E59" i="3"/>
  <c r="E60" i="3"/>
  <c r="E61" i="3"/>
  <c r="A61" i="5" s="1"/>
  <c r="E62" i="3"/>
  <c r="E63" i="3"/>
  <c r="E64" i="3"/>
  <c r="E65" i="3"/>
  <c r="A65" i="5" s="1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S500" i="5"/>
  <c r="S499" i="5"/>
  <c r="S498" i="5"/>
  <c r="S497" i="5"/>
  <c r="S496" i="5"/>
  <c r="S495" i="5"/>
  <c r="S494" i="5"/>
  <c r="S493" i="5"/>
  <c r="S492" i="5"/>
  <c r="S491" i="5"/>
  <c r="S490" i="5"/>
  <c r="S489" i="5"/>
  <c r="S488" i="5"/>
  <c r="S487" i="5"/>
  <c r="S486" i="5"/>
  <c r="S485" i="5"/>
  <c r="S484" i="5"/>
  <c r="S483" i="5"/>
  <c r="S482" i="5"/>
  <c r="S481" i="5"/>
  <c r="S480" i="5"/>
  <c r="S479" i="5"/>
  <c r="S478" i="5"/>
  <c r="S477" i="5"/>
  <c r="S476" i="5"/>
  <c r="S475" i="5"/>
  <c r="S474" i="5"/>
  <c r="S473" i="5"/>
  <c r="S472" i="5"/>
  <c r="S471" i="5"/>
  <c r="S470" i="5"/>
  <c r="S469" i="5"/>
  <c r="S468" i="5"/>
  <c r="S467" i="5"/>
  <c r="S466" i="5"/>
  <c r="S465" i="5"/>
  <c r="S464" i="5"/>
  <c r="S463" i="5"/>
  <c r="S462" i="5"/>
  <c r="S461" i="5"/>
  <c r="S460" i="5"/>
  <c r="S459" i="5"/>
  <c r="S458" i="5"/>
  <c r="S457" i="5"/>
  <c r="S456" i="5"/>
  <c r="S455" i="5"/>
  <c r="S454" i="5"/>
  <c r="S453" i="5"/>
  <c r="S452" i="5"/>
  <c r="S451" i="5"/>
  <c r="S450" i="5"/>
  <c r="S449" i="5"/>
  <c r="S448" i="5"/>
  <c r="S447" i="5"/>
  <c r="S446" i="5"/>
  <c r="S445" i="5"/>
  <c r="S444" i="5"/>
  <c r="S443" i="5"/>
  <c r="S442" i="5"/>
  <c r="S441" i="5"/>
  <c r="S440" i="5"/>
  <c r="S439" i="5"/>
  <c r="S438" i="5"/>
  <c r="S437" i="5"/>
  <c r="S436" i="5"/>
  <c r="S435" i="5"/>
  <c r="S434" i="5"/>
  <c r="S433" i="5"/>
  <c r="S432" i="5"/>
  <c r="S431" i="5"/>
  <c r="S430" i="5"/>
  <c r="S429" i="5"/>
  <c r="S428" i="5"/>
  <c r="S427" i="5"/>
  <c r="S426" i="5"/>
  <c r="S425" i="5"/>
  <c r="S424" i="5"/>
  <c r="S423" i="5"/>
  <c r="S422" i="5"/>
  <c r="S421" i="5"/>
  <c r="S420" i="5"/>
  <c r="S419" i="5"/>
  <c r="S418" i="5"/>
  <c r="S417" i="5"/>
  <c r="S416" i="5"/>
  <c r="S415" i="5"/>
  <c r="S414" i="5"/>
  <c r="S413" i="5"/>
  <c r="S412" i="5"/>
  <c r="S411" i="5"/>
  <c r="S410" i="5"/>
  <c r="S409" i="5"/>
  <c r="S408" i="5"/>
  <c r="S407" i="5"/>
  <c r="S406" i="5"/>
  <c r="S405" i="5"/>
  <c r="S404" i="5"/>
  <c r="S403" i="5"/>
  <c r="S402" i="5"/>
  <c r="S401" i="5"/>
  <c r="S400" i="5"/>
  <c r="S399" i="5"/>
  <c r="S398" i="5"/>
  <c r="S397" i="5"/>
  <c r="S396" i="5"/>
  <c r="S395" i="5"/>
  <c r="S394" i="5"/>
  <c r="S393" i="5"/>
  <c r="S392" i="5"/>
  <c r="S391" i="5"/>
  <c r="S390" i="5"/>
  <c r="S389" i="5"/>
  <c r="S388" i="5"/>
  <c r="S387" i="5"/>
  <c r="S386" i="5"/>
  <c r="S385" i="5"/>
  <c r="S384" i="5"/>
  <c r="S383" i="5"/>
  <c r="S382" i="5"/>
  <c r="S381" i="5"/>
  <c r="S380" i="5"/>
  <c r="S379" i="5"/>
  <c r="S378" i="5"/>
  <c r="S377" i="5"/>
  <c r="S376" i="5"/>
  <c r="S375" i="5"/>
  <c r="S374" i="5"/>
  <c r="S373" i="5"/>
  <c r="S372" i="5"/>
  <c r="S371" i="5"/>
  <c r="S370" i="5"/>
  <c r="S369" i="5"/>
  <c r="S368" i="5"/>
  <c r="S367" i="5"/>
  <c r="S366" i="5"/>
  <c r="S365" i="5"/>
  <c r="S364" i="5"/>
  <c r="S363" i="5"/>
  <c r="S362" i="5"/>
  <c r="S361" i="5"/>
  <c r="S360" i="5"/>
  <c r="S359" i="5"/>
  <c r="S358" i="5"/>
  <c r="S357" i="5"/>
  <c r="S356" i="5"/>
  <c r="S355" i="5"/>
  <c r="S354" i="5"/>
  <c r="S353" i="5"/>
  <c r="S352" i="5"/>
  <c r="S351" i="5"/>
  <c r="S350" i="5"/>
  <c r="S349" i="5"/>
  <c r="S348" i="5"/>
  <c r="S347" i="5"/>
  <c r="S346" i="5"/>
  <c r="S345" i="5"/>
  <c r="S344" i="5"/>
  <c r="S343" i="5"/>
  <c r="S342" i="5"/>
  <c r="S341" i="5"/>
  <c r="S340" i="5"/>
  <c r="S339" i="5"/>
  <c r="S338" i="5"/>
  <c r="S337" i="5"/>
  <c r="S336" i="5"/>
  <c r="S335" i="5"/>
  <c r="S334" i="5"/>
  <c r="S333" i="5"/>
  <c r="S332" i="5"/>
  <c r="S331" i="5"/>
  <c r="S330" i="5"/>
  <c r="S329" i="5"/>
  <c r="S328" i="5"/>
  <c r="S327" i="5"/>
  <c r="S326" i="5"/>
  <c r="S325" i="5"/>
  <c r="S324" i="5"/>
  <c r="S323" i="5"/>
  <c r="S322" i="5"/>
  <c r="S321" i="5"/>
  <c r="S320" i="5"/>
  <c r="S319" i="5"/>
  <c r="S318" i="5"/>
  <c r="S317" i="5"/>
  <c r="S316" i="5"/>
  <c r="S315" i="5"/>
  <c r="S314" i="5"/>
  <c r="S313" i="5"/>
  <c r="S312" i="5"/>
  <c r="S311" i="5"/>
  <c r="S310" i="5"/>
  <c r="S309" i="5"/>
  <c r="S308" i="5"/>
  <c r="S307" i="5"/>
  <c r="S306" i="5"/>
  <c r="S305" i="5"/>
  <c r="S304" i="5"/>
  <c r="S303" i="5"/>
  <c r="S302" i="5"/>
  <c r="S301" i="5"/>
  <c r="S300" i="5"/>
  <c r="S299" i="5"/>
  <c r="S298" i="5"/>
  <c r="S297" i="5"/>
  <c r="S296" i="5"/>
  <c r="S295" i="5"/>
  <c r="S294" i="5"/>
  <c r="S293" i="5"/>
  <c r="S292" i="5"/>
  <c r="S291" i="5"/>
  <c r="S290" i="5"/>
  <c r="S289" i="5"/>
  <c r="S288" i="5"/>
  <c r="S287" i="5"/>
  <c r="S286" i="5"/>
  <c r="S285" i="5"/>
  <c r="S284" i="5"/>
  <c r="S283" i="5"/>
  <c r="S282" i="5"/>
  <c r="S281" i="5"/>
  <c r="S280" i="5"/>
  <c r="S279" i="5"/>
  <c r="S278" i="5"/>
  <c r="S277" i="5"/>
  <c r="S276" i="5"/>
  <c r="S275" i="5"/>
  <c r="S274" i="5"/>
  <c r="S273" i="5"/>
  <c r="S272" i="5"/>
  <c r="S271" i="5"/>
  <c r="S270" i="5"/>
  <c r="S269" i="5"/>
  <c r="S268" i="5"/>
  <c r="S267" i="5"/>
  <c r="S266" i="5"/>
  <c r="S265" i="5"/>
  <c r="S264" i="5"/>
  <c r="S263" i="5"/>
  <c r="S262" i="5"/>
  <c r="S261" i="5"/>
  <c r="S260" i="5"/>
  <c r="S259" i="5"/>
  <c r="S258" i="5"/>
  <c r="S257" i="5"/>
  <c r="S256" i="5"/>
  <c r="S255" i="5"/>
  <c r="S254" i="5"/>
  <c r="S253" i="5"/>
  <c r="S252" i="5"/>
  <c r="S251" i="5"/>
  <c r="S250" i="5"/>
  <c r="S249" i="5"/>
  <c r="S248" i="5"/>
  <c r="S247" i="5"/>
  <c r="S246" i="5"/>
  <c r="S245" i="5"/>
  <c r="S244" i="5"/>
  <c r="S243" i="5"/>
  <c r="S242" i="5"/>
  <c r="S241" i="5"/>
  <c r="S240" i="5"/>
  <c r="S239" i="5"/>
  <c r="S238" i="5"/>
  <c r="S237" i="5"/>
  <c r="S236" i="5"/>
  <c r="S235" i="5"/>
  <c r="S234" i="5"/>
  <c r="S233" i="5"/>
  <c r="S232" i="5"/>
  <c r="S231" i="5"/>
  <c r="S230" i="5"/>
  <c r="S229" i="5"/>
  <c r="S228" i="5"/>
  <c r="S227" i="5"/>
  <c r="S226" i="5"/>
  <c r="S225" i="5"/>
  <c r="S224" i="5"/>
  <c r="S223" i="5"/>
  <c r="S222" i="5"/>
  <c r="S221" i="5"/>
  <c r="S220" i="5"/>
  <c r="S219" i="5"/>
  <c r="S218" i="5"/>
  <c r="S217" i="5"/>
  <c r="S216" i="5"/>
  <c r="S215" i="5"/>
  <c r="S214" i="5"/>
  <c r="S213" i="5"/>
  <c r="S212" i="5"/>
  <c r="S211" i="5"/>
  <c r="S210" i="5"/>
  <c r="S209" i="5"/>
  <c r="S208" i="5"/>
  <c r="S207" i="5"/>
  <c r="S206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90" i="5"/>
  <c r="S189" i="5"/>
  <c r="S188" i="5"/>
  <c r="S187" i="5"/>
  <c r="S186" i="5"/>
  <c r="S185" i="5"/>
  <c r="S184" i="5"/>
  <c r="S183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S162" i="5"/>
  <c r="S161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45" i="5"/>
  <c r="S144" i="5"/>
  <c r="S143" i="5"/>
  <c r="S142" i="5"/>
  <c r="S141" i="5"/>
  <c r="S140" i="5"/>
  <c r="S139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S123" i="5"/>
  <c r="S122" i="5"/>
  <c r="S121" i="5"/>
  <c r="S120" i="5"/>
  <c r="S119" i="5"/>
  <c r="S118" i="5"/>
  <c r="S117" i="5"/>
  <c r="S116" i="5"/>
  <c r="S115" i="5"/>
  <c r="S114" i="5"/>
  <c r="S113" i="5"/>
  <c r="S112" i="5"/>
  <c r="S111" i="5"/>
  <c r="S110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U500" i="3"/>
  <c r="U499" i="3"/>
  <c r="U498" i="3"/>
  <c r="U497" i="3"/>
  <c r="U496" i="3"/>
  <c r="U495" i="3"/>
  <c r="U494" i="3"/>
  <c r="U493" i="3"/>
  <c r="U492" i="3"/>
  <c r="U491" i="3"/>
  <c r="U490" i="3"/>
  <c r="U489" i="3"/>
  <c r="U488" i="3"/>
  <c r="U487" i="3"/>
  <c r="U486" i="3"/>
  <c r="U485" i="3"/>
  <c r="U484" i="3"/>
  <c r="U483" i="3"/>
  <c r="U482" i="3"/>
  <c r="U481" i="3"/>
  <c r="U480" i="3"/>
  <c r="U479" i="3"/>
  <c r="U478" i="3"/>
  <c r="U477" i="3"/>
  <c r="U476" i="3"/>
  <c r="U475" i="3"/>
  <c r="U474" i="3"/>
  <c r="U473" i="3"/>
  <c r="U472" i="3"/>
  <c r="U471" i="3"/>
  <c r="U470" i="3"/>
  <c r="U469" i="3"/>
  <c r="U468" i="3"/>
  <c r="U467" i="3"/>
  <c r="U466" i="3"/>
  <c r="U465" i="3"/>
  <c r="U464" i="3"/>
  <c r="U463" i="3"/>
  <c r="U462" i="3"/>
  <c r="U461" i="3"/>
  <c r="U460" i="3"/>
  <c r="U459" i="3"/>
  <c r="U458" i="3"/>
  <c r="U457" i="3"/>
  <c r="U456" i="3"/>
  <c r="U455" i="3"/>
  <c r="U454" i="3"/>
  <c r="U453" i="3"/>
  <c r="U452" i="3"/>
  <c r="U451" i="3"/>
  <c r="U450" i="3"/>
  <c r="U449" i="3"/>
  <c r="U448" i="3"/>
  <c r="U447" i="3"/>
  <c r="U446" i="3"/>
  <c r="U445" i="3"/>
  <c r="U444" i="3"/>
  <c r="U443" i="3"/>
  <c r="U442" i="3"/>
  <c r="U441" i="3"/>
  <c r="U440" i="3"/>
  <c r="U439" i="3"/>
  <c r="U438" i="3"/>
  <c r="U437" i="3"/>
  <c r="U436" i="3"/>
  <c r="U435" i="3"/>
  <c r="U434" i="3"/>
  <c r="U433" i="3"/>
  <c r="U432" i="3"/>
  <c r="U431" i="3"/>
  <c r="U430" i="3"/>
  <c r="U429" i="3"/>
  <c r="U428" i="3"/>
  <c r="U427" i="3"/>
  <c r="U426" i="3"/>
  <c r="U425" i="3"/>
  <c r="U424" i="3"/>
  <c r="U423" i="3"/>
  <c r="U422" i="3"/>
  <c r="U421" i="3"/>
  <c r="U420" i="3"/>
  <c r="U419" i="3"/>
  <c r="U418" i="3"/>
  <c r="U417" i="3"/>
  <c r="U416" i="3"/>
  <c r="U415" i="3"/>
  <c r="U414" i="3"/>
  <c r="U413" i="3"/>
  <c r="U412" i="3"/>
  <c r="U411" i="3"/>
  <c r="U410" i="3"/>
  <c r="U409" i="3"/>
  <c r="U408" i="3"/>
  <c r="U407" i="3"/>
  <c r="U406" i="3"/>
  <c r="U405" i="3"/>
  <c r="U404" i="3"/>
  <c r="U403" i="3"/>
  <c r="U402" i="3"/>
  <c r="U401" i="3"/>
  <c r="U400" i="3"/>
  <c r="U399" i="3"/>
  <c r="U398" i="3"/>
  <c r="U397" i="3"/>
  <c r="U396" i="3"/>
  <c r="U395" i="3"/>
  <c r="U394" i="3"/>
  <c r="U393" i="3"/>
  <c r="U392" i="3"/>
  <c r="U391" i="3"/>
  <c r="U390" i="3"/>
  <c r="U389" i="3"/>
  <c r="U388" i="3"/>
  <c r="U387" i="3"/>
  <c r="U386" i="3"/>
  <c r="U385" i="3"/>
  <c r="U384" i="3"/>
  <c r="U383" i="3"/>
  <c r="U382" i="3"/>
  <c r="U381" i="3"/>
  <c r="U380" i="3"/>
  <c r="U379" i="3"/>
  <c r="U378" i="3"/>
  <c r="U377" i="3"/>
  <c r="U376" i="3"/>
  <c r="U375" i="3"/>
  <c r="U374" i="3"/>
  <c r="U373" i="3"/>
  <c r="U372" i="3"/>
  <c r="U371" i="3"/>
  <c r="U370" i="3"/>
  <c r="U369" i="3"/>
  <c r="U368" i="3"/>
  <c r="U367" i="3"/>
  <c r="U366" i="3"/>
  <c r="U365" i="3"/>
  <c r="U364" i="3"/>
  <c r="U363" i="3"/>
  <c r="U362" i="3"/>
  <c r="U361" i="3"/>
  <c r="U360" i="3"/>
  <c r="U359" i="3"/>
  <c r="U358" i="3"/>
  <c r="U357" i="3"/>
  <c r="U356" i="3"/>
  <c r="U355" i="3"/>
  <c r="U354" i="3"/>
  <c r="U353" i="3"/>
  <c r="U352" i="3"/>
  <c r="U351" i="3"/>
  <c r="U350" i="3"/>
  <c r="U349" i="3"/>
  <c r="U348" i="3"/>
  <c r="U347" i="3"/>
  <c r="U346" i="3"/>
  <c r="U345" i="3"/>
  <c r="U344" i="3"/>
  <c r="U343" i="3"/>
  <c r="U342" i="3"/>
  <c r="U341" i="3"/>
  <c r="U340" i="3"/>
  <c r="U339" i="3"/>
  <c r="U338" i="3"/>
  <c r="U337" i="3"/>
  <c r="U336" i="3"/>
  <c r="U335" i="3"/>
  <c r="U334" i="3"/>
  <c r="U333" i="3"/>
  <c r="U332" i="3"/>
  <c r="U331" i="3"/>
  <c r="U330" i="3"/>
  <c r="U329" i="3"/>
  <c r="U328" i="3"/>
  <c r="U327" i="3"/>
  <c r="U326" i="3"/>
  <c r="U325" i="3"/>
  <c r="U324" i="3"/>
  <c r="U323" i="3"/>
  <c r="U322" i="3"/>
  <c r="U321" i="3"/>
  <c r="U320" i="3"/>
  <c r="U319" i="3"/>
  <c r="U318" i="3"/>
  <c r="U317" i="3"/>
  <c r="U316" i="3"/>
  <c r="U315" i="3"/>
  <c r="U314" i="3"/>
  <c r="U313" i="3"/>
  <c r="U312" i="3"/>
  <c r="U311" i="3"/>
  <c r="U310" i="3"/>
  <c r="U309" i="3"/>
  <c r="U308" i="3"/>
  <c r="U307" i="3"/>
  <c r="U306" i="3"/>
  <c r="U305" i="3"/>
  <c r="U304" i="3"/>
  <c r="U303" i="3"/>
  <c r="U302" i="3"/>
  <c r="U301" i="3"/>
  <c r="U300" i="3"/>
  <c r="U299" i="3"/>
  <c r="U298" i="3"/>
  <c r="U297" i="3"/>
  <c r="U296" i="3"/>
  <c r="U295" i="3"/>
  <c r="U294" i="3"/>
  <c r="U293" i="3"/>
  <c r="U292" i="3"/>
  <c r="U291" i="3"/>
  <c r="U290" i="3"/>
  <c r="U289" i="3"/>
  <c r="U288" i="3"/>
  <c r="U287" i="3"/>
  <c r="U286" i="3"/>
  <c r="U285" i="3"/>
  <c r="U284" i="3"/>
  <c r="U283" i="3"/>
  <c r="U282" i="3"/>
  <c r="U281" i="3"/>
  <c r="U280" i="3"/>
  <c r="U279" i="3"/>
  <c r="U278" i="3"/>
  <c r="U277" i="3"/>
  <c r="U276" i="3"/>
  <c r="U275" i="3"/>
  <c r="U274" i="3"/>
  <c r="U273" i="3"/>
  <c r="U272" i="3"/>
  <c r="U271" i="3"/>
  <c r="U270" i="3"/>
  <c r="U269" i="3"/>
  <c r="U268" i="3"/>
  <c r="U267" i="3"/>
  <c r="U266" i="3"/>
  <c r="U265" i="3"/>
  <c r="U264" i="3"/>
  <c r="U263" i="3"/>
  <c r="U262" i="3"/>
  <c r="U261" i="3"/>
  <c r="U260" i="3"/>
  <c r="U259" i="3"/>
  <c r="U258" i="3"/>
  <c r="U257" i="3"/>
  <c r="U256" i="3"/>
  <c r="U255" i="3"/>
  <c r="U254" i="3"/>
  <c r="U253" i="3"/>
  <c r="U252" i="3"/>
  <c r="U251" i="3"/>
  <c r="U250" i="3"/>
  <c r="U249" i="3"/>
  <c r="U248" i="3"/>
  <c r="U247" i="3"/>
  <c r="U246" i="3"/>
  <c r="U245" i="3"/>
  <c r="U244" i="3"/>
  <c r="U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O54" i="6"/>
  <c r="O51" i="6"/>
  <c r="O48" i="6"/>
  <c r="O45" i="6"/>
  <c r="O42" i="6"/>
  <c r="O39" i="6"/>
  <c r="O36" i="6"/>
  <c r="O33" i="6"/>
  <c r="O30" i="6"/>
  <c r="AG28" i="6"/>
  <c r="C28" i="6"/>
  <c r="O27" i="6"/>
  <c r="AG26" i="6"/>
  <c r="AG24" i="6"/>
  <c r="O24" i="6"/>
  <c r="M23" i="6"/>
  <c r="L23" i="6"/>
  <c r="K23" i="6"/>
  <c r="J23" i="6"/>
  <c r="I23" i="6"/>
  <c r="H23" i="6"/>
  <c r="G23" i="6"/>
  <c r="AG22" i="6"/>
  <c r="CA21" i="6"/>
  <c r="BZ21" i="6"/>
  <c r="BY21" i="6"/>
  <c r="BX21" i="6"/>
  <c r="BW21" i="6"/>
  <c r="BV21" i="6"/>
  <c r="BU21" i="6"/>
  <c r="BT21" i="6"/>
  <c r="BS21" i="6"/>
  <c r="BR21" i="6"/>
  <c r="BQ21" i="6"/>
  <c r="BP21" i="6"/>
  <c r="BO21" i="6"/>
  <c r="BN21" i="6"/>
  <c r="O21" i="6"/>
  <c r="AG20" i="6"/>
  <c r="AG18" i="6"/>
  <c r="O18" i="6"/>
  <c r="AG16" i="6"/>
  <c r="O15" i="6"/>
  <c r="AG14" i="6"/>
  <c r="X13" i="6"/>
  <c r="O12" i="6"/>
  <c r="E12" i="6"/>
  <c r="O9" i="6"/>
  <c r="A9" i="6"/>
  <c r="O6" i="6"/>
  <c r="BY5" i="6"/>
  <c r="BX5" i="6"/>
  <c r="BW5" i="6"/>
  <c r="BV5" i="6"/>
  <c r="BU5" i="6"/>
  <c r="BT5" i="6"/>
  <c r="BS5" i="6"/>
  <c r="BR5" i="6"/>
  <c r="BQ5" i="6"/>
  <c r="BP5" i="6"/>
  <c r="BO5" i="6"/>
  <c r="BN5" i="6"/>
  <c r="M5" i="6"/>
  <c r="L5" i="6"/>
  <c r="K5" i="6"/>
  <c r="J5" i="6"/>
  <c r="I5" i="6"/>
  <c r="H5" i="6"/>
  <c r="G5" i="6"/>
  <c r="AG4" i="6"/>
  <c r="BN3" i="6"/>
  <c r="Q3" i="6"/>
  <c r="O3" i="6"/>
  <c r="C3" i="6"/>
  <c r="B3" i="6"/>
  <c r="A3" i="6"/>
  <c r="AK2" i="6"/>
  <c r="AG2" i="6"/>
  <c r="AC2" i="6"/>
  <c r="F2" i="6"/>
  <c r="E2" i="6"/>
  <c r="C1" i="6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A7" i="5"/>
  <c r="A8" i="5"/>
  <c r="A10" i="5"/>
  <c r="A11" i="5"/>
  <c r="A12" i="5"/>
  <c r="A14" i="5"/>
  <c r="A15" i="5"/>
  <c r="A16" i="5"/>
  <c r="A18" i="5"/>
  <c r="A19" i="5"/>
  <c r="A20" i="5"/>
  <c r="A22" i="5"/>
  <c r="A23" i="5"/>
  <c r="A24" i="5"/>
  <c r="A26" i="5"/>
  <c r="A27" i="5"/>
  <c r="A28" i="5"/>
  <c r="A30" i="5"/>
  <c r="A31" i="5"/>
  <c r="A32" i="5"/>
  <c r="A34" i="5"/>
  <c r="A35" i="5"/>
  <c r="A36" i="5"/>
  <c r="A38" i="5"/>
  <c r="A39" i="5"/>
  <c r="A40" i="5"/>
  <c r="A42" i="5"/>
  <c r="A43" i="5"/>
  <c r="A44" i="5"/>
  <c r="A46" i="5"/>
  <c r="A47" i="5"/>
  <c r="A48" i="5"/>
  <c r="A50" i="5"/>
  <c r="A51" i="5"/>
  <c r="A52" i="5"/>
  <c r="A54" i="5"/>
  <c r="A55" i="5"/>
  <c r="A56" i="5"/>
  <c r="A58" i="5"/>
  <c r="A59" i="5"/>
  <c r="A60" i="5"/>
  <c r="A62" i="5"/>
  <c r="A63" i="5"/>
  <c r="A64" i="5"/>
  <c r="A66" i="5"/>
  <c r="A67" i="5"/>
  <c r="A6" i="5"/>
  <c r="R500" i="3" l="1"/>
  <c r="S500" i="3" s="1"/>
  <c r="Q7" i="3"/>
  <c r="R6" i="3" s="1"/>
  <c r="T7" i="3"/>
  <c r="V7" i="3"/>
  <c r="Q8" i="3"/>
  <c r="T8" i="3"/>
  <c r="V8" i="3"/>
  <c r="Q9" i="3"/>
  <c r="R8" i="3" s="1"/>
  <c r="S8" i="3" s="1"/>
  <c r="T9" i="3"/>
  <c r="V9" i="3"/>
  <c r="Q10" i="3"/>
  <c r="R9" i="3" s="1"/>
  <c r="T10" i="3"/>
  <c r="V10" i="3"/>
  <c r="Q11" i="3"/>
  <c r="R10" i="3" s="1"/>
  <c r="S10" i="3" s="1"/>
  <c r="T11" i="3"/>
  <c r="V11" i="3"/>
  <c r="Q12" i="3"/>
  <c r="T12" i="3"/>
  <c r="V12" i="3"/>
  <c r="Q13" i="3"/>
  <c r="R12" i="3" s="1"/>
  <c r="S12" i="3" s="1"/>
  <c r="T13" i="3"/>
  <c r="V13" i="3"/>
  <c r="Q14" i="3"/>
  <c r="T14" i="3"/>
  <c r="V14" i="3"/>
  <c r="Q15" i="3"/>
  <c r="R14" i="3" s="1"/>
  <c r="S14" i="3" s="1"/>
  <c r="T15" i="3"/>
  <c r="V15" i="3"/>
  <c r="Q16" i="3"/>
  <c r="T16" i="3"/>
  <c r="V16" i="3"/>
  <c r="Q17" i="3"/>
  <c r="R16" i="3" s="1"/>
  <c r="S16" i="3" s="1"/>
  <c r="T17" i="3"/>
  <c r="V17" i="3"/>
  <c r="Q18" i="3"/>
  <c r="R17" i="3" s="1"/>
  <c r="T18" i="3"/>
  <c r="V18" i="3"/>
  <c r="Q19" i="3"/>
  <c r="R18" i="3" s="1"/>
  <c r="S18" i="3" s="1"/>
  <c r="T19" i="3"/>
  <c r="V19" i="3"/>
  <c r="Q20" i="3"/>
  <c r="T20" i="3"/>
  <c r="V20" i="3"/>
  <c r="Q21" i="3"/>
  <c r="R20" i="3" s="1"/>
  <c r="S20" i="3" s="1"/>
  <c r="T21" i="3"/>
  <c r="V21" i="3"/>
  <c r="Q22" i="3"/>
  <c r="R21" i="3" s="1"/>
  <c r="T22" i="3"/>
  <c r="V22" i="3"/>
  <c r="Q23" i="3"/>
  <c r="R22" i="3" s="1"/>
  <c r="S22" i="3" s="1"/>
  <c r="T23" i="3"/>
  <c r="V23" i="3"/>
  <c r="Q24" i="3"/>
  <c r="T24" i="3"/>
  <c r="V24" i="3"/>
  <c r="Q25" i="3"/>
  <c r="R24" i="3" s="1"/>
  <c r="S24" i="3" s="1"/>
  <c r="T25" i="3"/>
  <c r="V25" i="3"/>
  <c r="Q26" i="3"/>
  <c r="R25" i="3" s="1"/>
  <c r="T26" i="3"/>
  <c r="V26" i="3"/>
  <c r="Q27" i="3"/>
  <c r="R26" i="3" s="1"/>
  <c r="S26" i="3" s="1"/>
  <c r="T27" i="3"/>
  <c r="V27" i="3"/>
  <c r="Q28" i="3"/>
  <c r="T28" i="3"/>
  <c r="V28" i="3"/>
  <c r="Q29" i="3"/>
  <c r="R28" i="3" s="1"/>
  <c r="S28" i="3" s="1"/>
  <c r="T29" i="3"/>
  <c r="V29" i="3"/>
  <c r="Q30" i="3"/>
  <c r="T30" i="3"/>
  <c r="V30" i="3"/>
  <c r="Q31" i="3"/>
  <c r="R30" i="3" s="1"/>
  <c r="S30" i="3" s="1"/>
  <c r="T31" i="3"/>
  <c r="V31" i="3"/>
  <c r="Q32" i="3"/>
  <c r="R31" i="3" s="1"/>
  <c r="T32" i="3"/>
  <c r="V32" i="3"/>
  <c r="Q33" i="3"/>
  <c r="R32" i="3" s="1"/>
  <c r="S32" i="3" s="1"/>
  <c r="T33" i="3"/>
  <c r="V33" i="3"/>
  <c r="Q34" i="3"/>
  <c r="R33" i="3" s="1"/>
  <c r="T34" i="3"/>
  <c r="V34" i="3"/>
  <c r="Q35" i="3"/>
  <c r="R34" i="3" s="1"/>
  <c r="S34" i="3" s="1"/>
  <c r="T35" i="3"/>
  <c r="V35" i="3"/>
  <c r="Q36" i="3"/>
  <c r="T36" i="3"/>
  <c r="V36" i="3"/>
  <c r="Q37" i="3"/>
  <c r="R36" i="3" s="1"/>
  <c r="S36" i="3" s="1"/>
  <c r="T37" i="3"/>
  <c r="V37" i="3"/>
  <c r="Q38" i="3"/>
  <c r="T38" i="3"/>
  <c r="V38" i="3"/>
  <c r="Q39" i="3"/>
  <c r="R38" i="3" s="1"/>
  <c r="S38" i="3" s="1"/>
  <c r="T39" i="3"/>
  <c r="V39" i="3"/>
  <c r="Q40" i="3"/>
  <c r="R39" i="3" s="1"/>
  <c r="T40" i="3"/>
  <c r="V40" i="3"/>
  <c r="Q41" i="3"/>
  <c r="R40" i="3" s="1"/>
  <c r="S40" i="3" s="1"/>
  <c r="T41" i="3"/>
  <c r="V41" i="3"/>
  <c r="Q42" i="3"/>
  <c r="R41" i="3" s="1"/>
  <c r="T42" i="3"/>
  <c r="V42" i="3"/>
  <c r="Q43" i="3"/>
  <c r="R42" i="3" s="1"/>
  <c r="S42" i="3" s="1"/>
  <c r="T43" i="3"/>
  <c r="V43" i="3"/>
  <c r="Q44" i="3"/>
  <c r="T44" i="3"/>
  <c r="V44" i="3"/>
  <c r="Q45" i="3"/>
  <c r="R44" i="3" s="1"/>
  <c r="S44" i="3" s="1"/>
  <c r="T45" i="3"/>
  <c r="V45" i="3"/>
  <c r="Q46" i="3"/>
  <c r="T46" i="3"/>
  <c r="V46" i="3"/>
  <c r="Q47" i="3"/>
  <c r="R46" i="3" s="1"/>
  <c r="S46" i="3" s="1"/>
  <c r="T47" i="3"/>
  <c r="V47" i="3"/>
  <c r="Q48" i="3"/>
  <c r="R47" i="3" s="1"/>
  <c r="T48" i="3"/>
  <c r="V48" i="3"/>
  <c r="Q49" i="3"/>
  <c r="R48" i="3" s="1"/>
  <c r="S48" i="3" s="1"/>
  <c r="T49" i="3"/>
  <c r="V49" i="3"/>
  <c r="Q50" i="3"/>
  <c r="R49" i="3" s="1"/>
  <c r="T50" i="3"/>
  <c r="V50" i="3"/>
  <c r="Q51" i="3"/>
  <c r="R50" i="3" s="1"/>
  <c r="S50" i="3" s="1"/>
  <c r="T51" i="3"/>
  <c r="V51" i="3"/>
  <c r="Q52" i="3"/>
  <c r="R51" i="3" s="1"/>
  <c r="T52" i="3"/>
  <c r="V52" i="3"/>
  <c r="Q53" i="3"/>
  <c r="R52" i="3" s="1"/>
  <c r="S52" i="3" s="1"/>
  <c r="T53" i="3"/>
  <c r="V53" i="3"/>
  <c r="Q54" i="3"/>
  <c r="T54" i="3"/>
  <c r="V54" i="3"/>
  <c r="Q55" i="3"/>
  <c r="R54" i="3" s="1"/>
  <c r="S54" i="3" s="1"/>
  <c r="T55" i="3"/>
  <c r="V55" i="3"/>
  <c r="Q56" i="3"/>
  <c r="T56" i="3"/>
  <c r="V56" i="3"/>
  <c r="Q57" i="3"/>
  <c r="R56" i="3" s="1"/>
  <c r="S56" i="3" s="1"/>
  <c r="T57" i="3"/>
  <c r="V57" i="3"/>
  <c r="Q58" i="3"/>
  <c r="R57" i="3" s="1"/>
  <c r="T58" i="3"/>
  <c r="V58" i="3"/>
  <c r="Q59" i="3"/>
  <c r="R58" i="3" s="1"/>
  <c r="S58" i="3" s="1"/>
  <c r="T59" i="3"/>
  <c r="V59" i="3"/>
  <c r="Q60" i="3"/>
  <c r="T60" i="3"/>
  <c r="V60" i="3"/>
  <c r="Q61" i="3"/>
  <c r="R60" i="3" s="1"/>
  <c r="S60" i="3" s="1"/>
  <c r="T61" i="3"/>
  <c r="V61" i="3"/>
  <c r="Q62" i="3"/>
  <c r="T62" i="3"/>
  <c r="V62" i="3"/>
  <c r="Q63" i="3"/>
  <c r="R62" i="3" s="1"/>
  <c r="S62" i="3" s="1"/>
  <c r="T63" i="3"/>
  <c r="V63" i="3"/>
  <c r="Q64" i="3"/>
  <c r="R63" i="3" s="1"/>
  <c r="T64" i="3"/>
  <c r="V64" i="3"/>
  <c r="Q65" i="3"/>
  <c r="R64" i="3" s="1"/>
  <c r="S64" i="3" s="1"/>
  <c r="T65" i="3"/>
  <c r="V65" i="3"/>
  <c r="Q66" i="3"/>
  <c r="R65" i="3" s="1"/>
  <c r="T66" i="3"/>
  <c r="V66" i="3"/>
  <c r="Q67" i="3"/>
  <c r="R66" i="3" s="1"/>
  <c r="S66" i="3" s="1"/>
  <c r="T67" i="3"/>
  <c r="V67" i="3"/>
  <c r="Q68" i="3"/>
  <c r="T68" i="3"/>
  <c r="V68" i="3"/>
  <c r="Q69" i="3"/>
  <c r="R68" i="3" s="1"/>
  <c r="S68" i="3" s="1"/>
  <c r="T69" i="3"/>
  <c r="V69" i="3"/>
  <c r="Q70" i="3"/>
  <c r="T70" i="3"/>
  <c r="V70" i="3"/>
  <c r="Q71" i="3"/>
  <c r="R70" i="3" s="1"/>
  <c r="S70" i="3" s="1"/>
  <c r="T71" i="3"/>
  <c r="V71" i="3"/>
  <c r="Q72" i="3"/>
  <c r="R71" i="3" s="1"/>
  <c r="T72" i="3"/>
  <c r="V72" i="3"/>
  <c r="Q73" i="3"/>
  <c r="R72" i="3" s="1"/>
  <c r="S72" i="3" s="1"/>
  <c r="T73" i="3"/>
  <c r="V73" i="3"/>
  <c r="Q74" i="3"/>
  <c r="R73" i="3" s="1"/>
  <c r="T74" i="3"/>
  <c r="V74" i="3"/>
  <c r="Q75" i="3"/>
  <c r="R74" i="3" s="1"/>
  <c r="S74" i="3" s="1"/>
  <c r="T75" i="3"/>
  <c r="V75" i="3"/>
  <c r="Q76" i="3"/>
  <c r="T76" i="3"/>
  <c r="V76" i="3"/>
  <c r="Q77" i="3"/>
  <c r="R76" i="3" s="1"/>
  <c r="S76" i="3" s="1"/>
  <c r="T77" i="3"/>
  <c r="V77" i="3"/>
  <c r="Q78" i="3"/>
  <c r="T78" i="3"/>
  <c r="V78" i="3"/>
  <c r="Q79" i="3"/>
  <c r="R78" i="3" s="1"/>
  <c r="S78" i="3" s="1"/>
  <c r="T79" i="3"/>
  <c r="V79" i="3"/>
  <c r="Q80" i="3"/>
  <c r="R79" i="3" s="1"/>
  <c r="T80" i="3"/>
  <c r="V80" i="3"/>
  <c r="Q81" i="3"/>
  <c r="R80" i="3" s="1"/>
  <c r="S80" i="3" s="1"/>
  <c r="T81" i="3"/>
  <c r="V81" i="3"/>
  <c r="Q82" i="3"/>
  <c r="R81" i="3" s="1"/>
  <c r="T82" i="3"/>
  <c r="V82" i="3"/>
  <c r="Q83" i="3"/>
  <c r="R82" i="3" s="1"/>
  <c r="S82" i="3" s="1"/>
  <c r="T83" i="3"/>
  <c r="V83" i="3"/>
  <c r="Q84" i="3"/>
  <c r="R83" i="3" s="1"/>
  <c r="T84" i="3"/>
  <c r="V84" i="3"/>
  <c r="Q85" i="3"/>
  <c r="R84" i="3" s="1"/>
  <c r="S84" i="3" s="1"/>
  <c r="T85" i="3"/>
  <c r="V85" i="3"/>
  <c r="Q86" i="3"/>
  <c r="T86" i="3"/>
  <c r="V86" i="3"/>
  <c r="Q87" i="3"/>
  <c r="R86" i="3" s="1"/>
  <c r="S86" i="3" s="1"/>
  <c r="T87" i="3"/>
  <c r="V87" i="3"/>
  <c r="Q88" i="3"/>
  <c r="T88" i="3"/>
  <c r="V88" i="3"/>
  <c r="Q89" i="3"/>
  <c r="R88" i="3" s="1"/>
  <c r="S88" i="3" s="1"/>
  <c r="T89" i="3"/>
  <c r="V89" i="3"/>
  <c r="Q90" i="3"/>
  <c r="R89" i="3" s="1"/>
  <c r="T90" i="3"/>
  <c r="V90" i="3"/>
  <c r="Q91" i="3"/>
  <c r="R90" i="3" s="1"/>
  <c r="S90" i="3" s="1"/>
  <c r="T91" i="3"/>
  <c r="V91" i="3"/>
  <c r="Q92" i="3"/>
  <c r="T92" i="3"/>
  <c r="V92" i="3"/>
  <c r="Q93" i="3"/>
  <c r="R92" i="3" s="1"/>
  <c r="S92" i="3" s="1"/>
  <c r="T93" i="3"/>
  <c r="V93" i="3"/>
  <c r="Q94" i="3"/>
  <c r="T94" i="3"/>
  <c r="V94" i="3"/>
  <c r="Q95" i="3"/>
  <c r="R94" i="3" s="1"/>
  <c r="S94" i="3" s="1"/>
  <c r="T95" i="3"/>
  <c r="V95" i="3"/>
  <c r="Q96" i="3"/>
  <c r="R95" i="3" s="1"/>
  <c r="T96" i="3"/>
  <c r="V96" i="3"/>
  <c r="Q97" i="3"/>
  <c r="R96" i="3" s="1"/>
  <c r="S96" i="3" s="1"/>
  <c r="T97" i="3"/>
  <c r="V97" i="3"/>
  <c r="Q98" i="3"/>
  <c r="R97" i="3" s="1"/>
  <c r="T98" i="3"/>
  <c r="V98" i="3"/>
  <c r="Q99" i="3"/>
  <c r="R98" i="3" s="1"/>
  <c r="S98" i="3" s="1"/>
  <c r="T99" i="3"/>
  <c r="V99" i="3"/>
  <c r="Q100" i="3"/>
  <c r="T100" i="3"/>
  <c r="V100" i="3"/>
  <c r="Q101" i="3"/>
  <c r="R100" i="3" s="1"/>
  <c r="S100" i="3" s="1"/>
  <c r="T101" i="3"/>
  <c r="V101" i="3"/>
  <c r="Q102" i="3"/>
  <c r="T102" i="3"/>
  <c r="V102" i="3"/>
  <c r="Q103" i="3"/>
  <c r="R102" i="3" s="1"/>
  <c r="S102" i="3" s="1"/>
  <c r="T103" i="3"/>
  <c r="V103" i="3"/>
  <c r="Q104" i="3"/>
  <c r="T104" i="3"/>
  <c r="V104" i="3"/>
  <c r="Q105" i="3"/>
  <c r="R104" i="3" s="1"/>
  <c r="S104" i="3" s="1"/>
  <c r="T105" i="3"/>
  <c r="V105" i="3"/>
  <c r="Q106" i="3"/>
  <c r="R105" i="3" s="1"/>
  <c r="T106" i="3"/>
  <c r="V106" i="3"/>
  <c r="Q107" i="3"/>
  <c r="R106" i="3" s="1"/>
  <c r="S106" i="3" s="1"/>
  <c r="T107" i="3"/>
  <c r="V107" i="3"/>
  <c r="Q108" i="3"/>
  <c r="R107" i="3" s="1"/>
  <c r="T108" i="3"/>
  <c r="V108" i="3"/>
  <c r="Q109" i="3"/>
  <c r="R108" i="3" s="1"/>
  <c r="S108" i="3" s="1"/>
  <c r="T109" i="3"/>
  <c r="V109" i="3"/>
  <c r="Q110" i="3"/>
  <c r="T110" i="3"/>
  <c r="V110" i="3"/>
  <c r="Q111" i="3"/>
  <c r="R110" i="3" s="1"/>
  <c r="S110" i="3" s="1"/>
  <c r="T111" i="3"/>
  <c r="V111" i="3"/>
  <c r="Q112" i="3"/>
  <c r="T112" i="3"/>
  <c r="V112" i="3"/>
  <c r="Q113" i="3"/>
  <c r="R112" i="3" s="1"/>
  <c r="S112" i="3" s="1"/>
  <c r="T113" i="3"/>
  <c r="V113" i="3"/>
  <c r="Q114" i="3"/>
  <c r="R113" i="3" s="1"/>
  <c r="S113" i="3" s="1"/>
  <c r="T114" i="3"/>
  <c r="V114" i="3"/>
  <c r="Q115" i="3"/>
  <c r="R114" i="3" s="1"/>
  <c r="S114" i="3" s="1"/>
  <c r="T115" i="3"/>
  <c r="V115" i="3"/>
  <c r="Q116" i="3"/>
  <c r="R115" i="3" s="1"/>
  <c r="T116" i="3"/>
  <c r="V116" i="3"/>
  <c r="Q117" i="3"/>
  <c r="R116" i="3" s="1"/>
  <c r="S116" i="3" s="1"/>
  <c r="T117" i="3"/>
  <c r="V117" i="3"/>
  <c r="Q118" i="3"/>
  <c r="T118" i="3"/>
  <c r="V118" i="3"/>
  <c r="Q119" i="3"/>
  <c r="R118" i="3" s="1"/>
  <c r="S118" i="3" s="1"/>
  <c r="T119" i="3"/>
  <c r="V119" i="3"/>
  <c r="Q120" i="3"/>
  <c r="R119" i="3" s="1"/>
  <c r="S119" i="3" s="1"/>
  <c r="T120" i="3"/>
  <c r="V120" i="3"/>
  <c r="Q121" i="3"/>
  <c r="R120" i="3" s="1"/>
  <c r="S120" i="3" s="1"/>
  <c r="T121" i="3"/>
  <c r="V121" i="3"/>
  <c r="Q122" i="3"/>
  <c r="R121" i="3" s="1"/>
  <c r="S121" i="3" s="1"/>
  <c r="T122" i="3"/>
  <c r="V122" i="3"/>
  <c r="Q123" i="3"/>
  <c r="R122" i="3" s="1"/>
  <c r="S122" i="3" s="1"/>
  <c r="T123" i="3"/>
  <c r="V123" i="3"/>
  <c r="Q124" i="3"/>
  <c r="T124" i="3"/>
  <c r="V124" i="3"/>
  <c r="Q125" i="3"/>
  <c r="R124" i="3" s="1"/>
  <c r="S124" i="3" s="1"/>
  <c r="T125" i="3"/>
  <c r="V125" i="3"/>
  <c r="Q126" i="3"/>
  <c r="T126" i="3"/>
  <c r="V126" i="3"/>
  <c r="Q127" i="3"/>
  <c r="R126" i="3" s="1"/>
  <c r="S126" i="3" s="1"/>
  <c r="T127" i="3"/>
  <c r="V127" i="3"/>
  <c r="Q128" i="3"/>
  <c r="R127" i="3" s="1"/>
  <c r="S127" i="3" s="1"/>
  <c r="T128" i="3"/>
  <c r="V128" i="3"/>
  <c r="Q129" i="3"/>
  <c r="R128" i="3" s="1"/>
  <c r="S128" i="3" s="1"/>
  <c r="T129" i="3"/>
  <c r="V129" i="3"/>
  <c r="Q130" i="3"/>
  <c r="R129" i="3" s="1"/>
  <c r="S129" i="3" s="1"/>
  <c r="T130" i="3"/>
  <c r="V130" i="3"/>
  <c r="Q131" i="3"/>
  <c r="R130" i="3" s="1"/>
  <c r="S130" i="3" s="1"/>
  <c r="T131" i="3"/>
  <c r="V131" i="3"/>
  <c r="Q132" i="3"/>
  <c r="T132" i="3"/>
  <c r="V132" i="3"/>
  <c r="Q133" i="3"/>
  <c r="R132" i="3" s="1"/>
  <c r="S132" i="3" s="1"/>
  <c r="T133" i="3"/>
  <c r="V133" i="3"/>
  <c r="Q134" i="3"/>
  <c r="T134" i="3"/>
  <c r="V134" i="3"/>
  <c r="Q135" i="3"/>
  <c r="R134" i="3" s="1"/>
  <c r="S134" i="3" s="1"/>
  <c r="T135" i="3"/>
  <c r="V135" i="3"/>
  <c r="Q136" i="3"/>
  <c r="R135" i="3" s="1"/>
  <c r="S135" i="3" s="1"/>
  <c r="T136" i="3"/>
  <c r="V136" i="3"/>
  <c r="Q137" i="3"/>
  <c r="R136" i="3" s="1"/>
  <c r="S136" i="3" s="1"/>
  <c r="T137" i="3"/>
  <c r="V137" i="3"/>
  <c r="Q138" i="3"/>
  <c r="R137" i="3" s="1"/>
  <c r="S137" i="3" s="1"/>
  <c r="T138" i="3"/>
  <c r="V138" i="3"/>
  <c r="Q139" i="3"/>
  <c r="R138" i="3" s="1"/>
  <c r="S138" i="3" s="1"/>
  <c r="T139" i="3"/>
  <c r="V139" i="3"/>
  <c r="Q140" i="3"/>
  <c r="T140" i="3"/>
  <c r="V140" i="3"/>
  <c r="Q141" i="3"/>
  <c r="R140" i="3" s="1"/>
  <c r="S140" i="3" s="1"/>
  <c r="T141" i="3"/>
  <c r="V141" i="3"/>
  <c r="Q142" i="3"/>
  <c r="T142" i="3"/>
  <c r="V142" i="3"/>
  <c r="Q143" i="3"/>
  <c r="R142" i="3" s="1"/>
  <c r="S142" i="3" s="1"/>
  <c r="T143" i="3"/>
  <c r="V143" i="3"/>
  <c r="Q144" i="3"/>
  <c r="R143" i="3" s="1"/>
  <c r="S143" i="3" s="1"/>
  <c r="T144" i="3"/>
  <c r="V144" i="3"/>
  <c r="Q145" i="3"/>
  <c r="R144" i="3" s="1"/>
  <c r="S144" i="3" s="1"/>
  <c r="T145" i="3"/>
  <c r="V145" i="3"/>
  <c r="Q146" i="3"/>
  <c r="R145" i="3" s="1"/>
  <c r="S145" i="3" s="1"/>
  <c r="T146" i="3"/>
  <c r="V146" i="3"/>
  <c r="Q147" i="3"/>
  <c r="R146" i="3" s="1"/>
  <c r="S146" i="3" s="1"/>
  <c r="T147" i="3"/>
  <c r="V147" i="3"/>
  <c r="Q148" i="3"/>
  <c r="T148" i="3"/>
  <c r="V148" i="3"/>
  <c r="Q149" i="3"/>
  <c r="R148" i="3" s="1"/>
  <c r="S148" i="3" s="1"/>
  <c r="T149" i="3"/>
  <c r="V149" i="3"/>
  <c r="Q150" i="3"/>
  <c r="T150" i="3"/>
  <c r="V150" i="3"/>
  <c r="Q151" i="3"/>
  <c r="R150" i="3" s="1"/>
  <c r="S150" i="3" s="1"/>
  <c r="T151" i="3"/>
  <c r="V151" i="3"/>
  <c r="Q152" i="3"/>
  <c r="R151" i="3" s="1"/>
  <c r="S151" i="3" s="1"/>
  <c r="T152" i="3"/>
  <c r="V152" i="3"/>
  <c r="Q153" i="3"/>
  <c r="R152" i="3" s="1"/>
  <c r="S152" i="3" s="1"/>
  <c r="T153" i="3"/>
  <c r="V153" i="3"/>
  <c r="Q154" i="3"/>
  <c r="R153" i="3" s="1"/>
  <c r="S153" i="3" s="1"/>
  <c r="T154" i="3"/>
  <c r="V154" i="3"/>
  <c r="Q155" i="3"/>
  <c r="R154" i="3" s="1"/>
  <c r="S154" i="3" s="1"/>
  <c r="T155" i="3"/>
  <c r="V155" i="3"/>
  <c r="Q156" i="3"/>
  <c r="T156" i="3"/>
  <c r="V156" i="3"/>
  <c r="Q157" i="3"/>
  <c r="R156" i="3" s="1"/>
  <c r="S156" i="3" s="1"/>
  <c r="T157" i="3"/>
  <c r="V157" i="3"/>
  <c r="Q158" i="3"/>
  <c r="T158" i="3"/>
  <c r="V158" i="3"/>
  <c r="Q159" i="3"/>
  <c r="R158" i="3" s="1"/>
  <c r="S158" i="3" s="1"/>
  <c r="T159" i="3"/>
  <c r="V159" i="3"/>
  <c r="Q160" i="3"/>
  <c r="R159" i="3" s="1"/>
  <c r="S159" i="3" s="1"/>
  <c r="T160" i="3"/>
  <c r="V160" i="3"/>
  <c r="Q161" i="3"/>
  <c r="R160" i="3" s="1"/>
  <c r="S160" i="3" s="1"/>
  <c r="T161" i="3"/>
  <c r="V161" i="3"/>
  <c r="Q162" i="3"/>
  <c r="R161" i="3" s="1"/>
  <c r="S161" i="3" s="1"/>
  <c r="T162" i="3"/>
  <c r="V162" i="3"/>
  <c r="Q163" i="3"/>
  <c r="R162" i="3" s="1"/>
  <c r="S162" i="3" s="1"/>
  <c r="T163" i="3"/>
  <c r="V163" i="3"/>
  <c r="Q164" i="3"/>
  <c r="T164" i="3"/>
  <c r="V164" i="3"/>
  <c r="Q165" i="3"/>
  <c r="R164" i="3" s="1"/>
  <c r="S164" i="3" s="1"/>
  <c r="T165" i="3"/>
  <c r="V165" i="3"/>
  <c r="Q166" i="3"/>
  <c r="R165" i="3" s="1"/>
  <c r="T166" i="3"/>
  <c r="V166" i="3"/>
  <c r="Q167" i="3"/>
  <c r="R166" i="3" s="1"/>
  <c r="S166" i="3" s="1"/>
  <c r="T167" i="3"/>
  <c r="V167" i="3"/>
  <c r="Q168" i="3"/>
  <c r="R167" i="3" s="1"/>
  <c r="S167" i="3" s="1"/>
  <c r="T168" i="3"/>
  <c r="V168" i="3"/>
  <c r="Q169" i="3"/>
  <c r="R168" i="3" s="1"/>
  <c r="S168" i="3" s="1"/>
  <c r="T169" i="3"/>
  <c r="V169" i="3"/>
  <c r="Q170" i="3"/>
  <c r="R169" i="3" s="1"/>
  <c r="S169" i="3" s="1"/>
  <c r="T170" i="3"/>
  <c r="V170" i="3"/>
  <c r="Q171" i="3"/>
  <c r="R170" i="3" s="1"/>
  <c r="S170" i="3" s="1"/>
  <c r="T171" i="3"/>
  <c r="V171" i="3"/>
  <c r="Q172" i="3"/>
  <c r="T172" i="3"/>
  <c r="V172" i="3"/>
  <c r="Q173" i="3"/>
  <c r="R172" i="3" s="1"/>
  <c r="S172" i="3" s="1"/>
  <c r="T173" i="3"/>
  <c r="V173" i="3"/>
  <c r="Q174" i="3"/>
  <c r="R173" i="3" s="1"/>
  <c r="T174" i="3"/>
  <c r="V174" i="3"/>
  <c r="Q175" i="3"/>
  <c r="R174" i="3" s="1"/>
  <c r="S174" i="3" s="1"/>
  <c r="T175" i="3"/>
  <c r="V175" i="3"/>
  <c r="Q176" i="3"/>
  <c r="R175" i="3" s="1"/>
  <c r="S175" i="3" s="1"/>
  <c r="T176" i="3"/>
  <c r="V176" i="3"/>
  <c r="Q177" i="3"/>
  <c r="T177" i="3"/>
  <c r="V177" i="3"/>
  <c r="Q178" i="3"/>
  <c r="R177" i="3" s="1"/>
  <c r="S177" i="3" s="1"/>
  <c r="T178" i="3"/>
  <c r="V178" i="3"/>
  <c r="Q179" i="3"/>
  <c r="R178" i="3" s="1"/>
  <c r="T179" i="3"/>
  <c r="V179" i="3"/>
  <c r="Q180" i="3"/>
  <c r="R179" i="3" s="1"/>
  <c r="S179" i="3" s="1"/>
  <c r="T180" i="3"/>
  <c r="V180" i="3"/>
  <c r="Q181" i="3"/>
  <c r="T181" i="3"/>
  <c r="V181" i="3"/>
  <c r="Q182" i="3"/>
  <c r="R181" i="3" s="1"/>
  <c r="S181" i="3" s="1"/>
  <c r="T182" i="3"/>
  <c r="V182" i="3"/>
  <c r="Q183" i="3"/>
  <c r="R182" i="3" s="1"/>
  <c r="T183" i="3"/>
  <c r="V183" i="3"/>
  <c r="Q184" i="3"/>
  <c r="R183" i="3" s="1"/>
  <c r="S183" i="3" s="1"/>
  <c r="T184" i="3"/>
  <c r="V184" i="3"/>
  <c r="Q185" i="3"/>
  <c r="T185" i="3"/>
  <c r="V185" i="3"/>
  <c r="Q186" i="3"/>
  <c r="R185" i="3" s="1"/>
  <c r="S185" i="3" s="1"/>
  <c r="T186" i="3"/>
  <c r="V186" i="3"/>
  <c r="Q187" i="3"/>
  <c r="R186" i="3" s="1"/>
  <c r="T187" i="3"/>
  <c r="V187" i="3"/>
  <c r="Q188" i="3"/>
  <c r="R187" i="3" s="1"/>
  <c r="S187" i="3" s="1"/>
  <c r="T188" i="3"/>
  <c r="V188" i="3"/>
  <c r="Q189" i="3"/>
  <c r="T189" i="3"/>
  <c r="V189" i="3"/>
  <c r="Q190" i="3"/>
  <c r="R189" i="3" s="1"/>
  <c r="S189" i="3" s="1"/>
  <c r="T190" i="3"/>
  <c r="V190" i="3"/>
  <c r="Q191" i="3"/>
  <c r="R190" i="3" s="1"/>
  <c r="T191" i="3"/>
  <c r="V191" i="3"/>
  <c r="Q192" i="3"/>
  <c r="R191" i="3" s="1"/>
  <c r="S191" i="3" s="1"/>
  <c r="T192" i="3"/>
  <c r="V192" i="3"/>
  <c r="Q193" i="3"/>
  <c r="R192" i="3" s="1"/>
  <c r="T193" i="3"/>
  <c r="V193" i="3"/>
  <c r="Q194" i="3"/>
  <c r="R193" i="3" s="1"/>
  <c r="S193" i="3" s="1"/>
  <c r="T194" i="3"/>
  <c r="V194" i="3"/>
  <c r="Q195" i="3"/>
  <c r="R194" i="3" s="1"/>
  <c r="T195" i="3"/>
  <c r="V195" i="3"/>
  <c r="Q196" i="3"/>
  <c r="R195" i="3" s="1"/>
  <c r="S195" i="3" s="1"/>
  <c r="T196" i="3"/>
  <c r="V196" i="3"/>
  <c r="Q197" i="3"/>
  <c r="T197" i="3"/>
  <c r="V197" i="3"/>
  <c r="Q198" i="3"/>
  <c r="R197" i="3" s="1"/>
  <c r="S197" i="3" s="1"/>
  <c r="T198" i="3"/>
  <c r="V198" i="3"/>
  <c r="Q199" i="3"/>
  <c r="T199" i="3"/>
  <c r="V199" i="3"/>
  <c r="Q200" i="3"/>
  <c r="R199" i="3" s="1"/>
  <c r="S199" i="3" s="1"/>
  <c r="T200" i="3"/>
  <c r="V200" i="3"/>
  <c r="Q201" i="3"/>
  <c r="T201" i="3"/>
  <c r="V201" i="3"/>
  <c r="Q202" i="3"/>
  <c r="R201" i="3" s="1"/>
  <c r="S201" i="3" s="1"/>
  <c r="T202" i="3"/>
  <c r="V202" i="3"/>
  <c r="Q203" i="3"/>
  <c r="R202" i="3" s="1"/>
  <c r="T203" i="3"/>
  <c r="V203" i="3"/>
  <c r="Q204" i="3"/>
  <c r="R203" i="3" s="1"/>
  <c r="S203" i="3" s="1"/>
  <c r="T204" i="3"/>
  <c r="V204" i="3"/>
  <c r="Q205" i="3"/>
  <c r="R204" i="3" s="1"/>
  <c r="T205" i="3"/>
  <c r="V205" i="3"/>
  <c r="Q206" i="3"/>
  <c r="R205" i="3" s="1"/>
  <c r="S205" i="3" s="1"/>
  <c r="T206" i="3"/>
  <c r="V206" i="3"/>
  <c r="Q207" i="3"/>
  <c r="R206" i="3" s="1"/>
  <c r="T207" i="3"/>
  <c r="V207" i="3"/>
  <c r="Q208" i="3"/>
  <c r="R207" i="3" s="1"/>
  <c r="S207" i="3" s="1"/>
  <c r="T208" i="3"/>
  <c r="V208" i="3"/>
  <c r="Q209" i="3"/>
  <c r="T209" i="3"/>
  <c r="V209" i="3"/>
  <c r="Q210" i="3"/>
  <c r="R209" i="3" s="1"/>
  <c r="S209" i="3" s="1"/>
  <c r="T210" i="3"/>
  <c r="V210" i="3"/>
  <c r="Q211" i="3"/>
  <c r="R210" i="3" s="1"/>
  <c r="T211" i="3"/>
  <c r="V211" i="3"/>
  <c r="Q212" i="3"/>
  <c r="R211" i="3" s="1"/>
  <c r="S211" i="3" s="1"/>
  <c r="T212" i="3"/>
  <c r="V212" i="3"/>
  <c r="Q213" i="3"/>
  <c r="T213" i="3"/>
  <c r="V213" i="3"/>
  <c r="Q214" i="3"/>
  <c r="R213" i="3" s="1"/>
  <c r="S213" i="3" s="1"/>
  <c r="T214" i="3"/>
  <c r="V214" i="3"/>
  <c r="Q215" i="3"/>
  <c r="R214" i="3" s="1"/>
  <c r="T215" i="3"/>
  <c r="V215" i="3"/>
  <c r="Q216" i="3"/>
  <c r="R215" i="3" s="1"/>
  <c r="T216" i="3"/>
  <c r="V216" i="3"/>
  <c r="Q217" i="3"/>
  <c r="R216" i="3" s="1"/>
  <c r="T217" i="3"/>
  <c r="V217" i="3"/>
  <c r="Q218" i="3"/>
  <c r="R217" i="3" s="1"/>
  <c r="T218" i="3"/>
  <c r="V218" i="3"/>
  <c r="Q219" i="3"/>
  <c r="R218" i="3" s="1"/>
  <c r="T219" i="3"/>
  <c r="V219" i="3"/>
  <c r="Q220" i="3"/>
  <c r="T220" i="3"/>
  <c r="V220" i="3"/>
  <c r="Q221" i="3"/>
  <c r="R220" i="3" s="1"/>
  <c r="T221" i="3"/>
  <c r="V221" i="3"/>
  <c r="Q222" i="3"/>
  <c r="R221" i="3" s="1"/>
  <c r="T222" i="3"/>
  <c r="V222" i="3"/>
  <c r="Q223" i="3"/>
  <c r="R222" i="3" s="1"/>
  <c r="T223" i="3"/>
  <c r="V223" i="3"/>
  <c r="Q224" i="3"/>
  <c r="T224" i="3"/>
  <c r="V224" i="3"/>
  <c r="Q225" i="3"/>
  <c r="R224" i="3" s="1"/>
  <c r="T225" i="3"/>
  <c r="V225" i="3"/>
  <c r="Q226" i="3"/>
  <c r="R225" i="3" s="1"/>
  <c r="T226" i="3"/>
  <c r="V226" i="3"/>
  <c r="Q227" i="3"/>
  <c r="R226" i="3" s="1"/>
  <c r="T227" i="3"/>
  <c r="V227" i="3"/>
  <c r="Q228" i="3"/>
  <c r="T228" i="3"/>
  <c r="V228" i="3"/>
  <c r="Q229" i="3"/>
  <c r="R228" i="3" s="1"/>
  <c r="T229" i="3"/>
  <c r="V229" i="3"/>
  <c r="Q230" i="3"/>
  <c r="R229" i="3" s="1"/>
  <c r="T230" i="3"/>
  <c r="V230" i="3"/>
  <c r="Q231" i="3"/>
  <c r="R230" i="3" s="1"/>
  <c r="T231" i="3"/>
  <c r="V231" i="3"/>
  <c r="Q232" i="3"/>
  <c r="R231" i="3" s="1"/>
  <c r="T232" i="3"/>
  <c r="V232" i="3"/>
  <c r="Q233" i="3"/>
  <c r="R232" i="3" s="1"/>
  <c r="T233" i="3"/>
  <c r="V233" i="3"/>
  <c r="Q234" i="3"/>
  <c r="R233" i="3" s="1"/>
  <c r="S233" i="3" s="1"/>
  <c r="T234" i="3"/>
  <c r="V234" i="3"/>
  <c r="Q235" i="3"/>
  <c r="T235" i="3"/>
  <c r="V235" i="3"/>
  <c r="Q236" i="3"/>
  <c r="R235" i="3" s="1"/>
  <c r="T236" i="3"/>
  <c r="V236" i="3"/>
  <c r="Q237" i="3"/>
  <c r="T237" i="3"/>
  <c r="V237" i="3"/>
  <c r="Q238" i="3"/>
  <c r="T238" i="3"/>
  <c r="V238" i="3"/>
  <c r="Q239" i="3"/>
  <c r="R238" i="3" s="1"/>
  <c r="T239" i="3"/>
  <c r="V239" i="3"/>
  <c r="Q240" i="3"/>
  <c r="R239" i="3" s="1"/>
  <c r="T240" i="3"/>
  <c r="V240" i="3"/>
  <c r="Q241" i="3"/>
  <c r="T241" i="3"/>
  <c r="V241" i="3"/>
  <c r="Q242" i="3"/>
  <c r="R241" i="3" s="1"/>
  <c r="S241" i="3" s="1"/>
  <c r="T242" i="3"/>
  <c r="V242" i="3"/>
  <c r="Q243" i="3"/>
  <c r="R242" i="3" s="1"/>
  <c r="T243" i="3"/>
  <c r="V243" i="3"/>
  <c r="Q244" i="3"/>
  <c r="R243" i="3" s="1"/>
  <c r="T244" i="3"/>
  <c r="V244" i="3"/>
  <c r="Q245" i="3"/>
  <c r="R244" i="3" s="1"/>
  <c r="T245" i="3"/>
  <c r="V245" i="3"/>
  <c r="Q246" i="3"/>
  <c r="R245" i="3" s="1"/>
  <c r="T246" i="3"/>
  <c r="V246" i="3"/>
  <c r="Q247" i="3"/>
  <c r="R246" i="3" s="1"/>
  <c r="T247" i="3"/>
  <c r="V247" i="3"/>
  <c r="Q248" i="3"/>
  <c r="R247" i="3" s="1"/>
  <c r="T248" i="3"/>
  <c r="V248" i="3"/>
  <c r="Q249" i="3"/>
  <c r="R248" i="3" s="1"/>
  <c r="T249" i="3"/>
  <c r="V249" i="3"/>
  <c r="Q250" i="3"/>
  <c r="R249" i="3" s="1"/>
  <c r="S249" i="3" s="1"/>
  <c r="T250" i="3"/>
  <c r="V250" i="3"/>
  <c r="Q251" i="3"/>
  <c r="T251" i="3"/>
  <c r="V251" i="3"/>
  <c r="Q252" i="3"/>
  <c r="T252" i="3"/>
  <c r="V252" i="3"/>
  <c r="Q253" i="3"/>
  <c r="T253" i="3"/>
  <c r="V253" i="3"/>
  <c r="Q254" i="3"/>
  <c r="T254" i="3"/>
  <c r="V254" i="3"/>
  <c r="Q255" i="3"/>
  <c r="T255" i="3"/>
  <c r="V255" i="3"/>
  <c r="Q256" i="3"/>
  <c r="R255" i="3" s="1"/>
  <c r="T256" i="3"/>
  <c r="V256" i="3"/>
  <c r="Q257" i="3"/>
  <c r="T257" i="3"/>
  <c r="V257" i="3"/>
  <c r="Q258" i="3"/>
  <c r="R257" i="3" s="1"/>
  <c r="S257" i="3" s="1"/>
  <c r="T258" i="3"/>
  <c r="V258" i="3"/>
  <c r="Q259" i="3"/>
  <c r="T259" i="3"/>
  <c r="V259" i="3"/>
  <c r="Q260" i="3"/>
  <c r="T260" i="3"/>
  <c r="V260" i="3"/>
  <c r="Q261" i="3"/>
  <c r="T261" i="3"/>
  <c r="V261" i="3"/>
  <c r="Q262" i="3"/>
  <c r="T262" i="3"/>
  <c r="V262" i="3"/>
  <c r="Q263" i="3"/>
  <c r="R262" i="3" s="1"/>
  <c r="S262" i="3" s="1"/>
  <c r="T263" i="3"/>
  <c r="V263" i="3"/>
  <c r="Q264" i="3"/>
  <c r="T264" i="3"/>
  <c r="V264" i="3"/>
  <c r="Q265" i="3"/>
  <c r="R264" i="3" s="1"/>
  <c r="S264" i="3" s="1"/>
  <c r="T265" i="3"/>
  <c r="V265" i="3"/>
  <c r="Q266" i="3"/>
  <c r="R265" i="3" s="1"/>
  <c r="T266" i="3"/>
  <c r="V266" i="3"/>
  <c r="Q267" i="3"/>
  <c r="R266" i="3" s="1"/>
  <c r="S266" i="3" s="1"/>
  <c r="T267" i="3"/>
  <c r="V267" i="3"/>
  <c r="Q268" i="3"/>
  <c r="T268" i="3"/>
  <c r="V268" i="3"/>
  <c r="Q269" i="3"/>
  <c r="R268" i="3" s="1"/>
  <c r="S268" i="3" s="1"/>
  <c r="T269" i="3"/>
  <c r="V269" i="3"/>
  <c r="Q270" i="3"/>
  <c r="T270" i="3"/>
  <c r="V270" i="3"/>
  <c r="Q271" i="3"/>
  <c r="R270" i="3" s="1"/>
  <c r="S270" i="3" s="1"/>
  <c r="T271" i="3"/>
  <c r="V271" i="3"/>
  <c r="Q272" i="3"/>
  <c r="R271" i="3" s="1"/>
  <c r="T272" i="3"/>
  <c r="V272" i="3"/>
  <c r="Q273" i="3"/>
  <c r="R272" i="3" s="1"/>
  <c r="S272" i="3" s="1"/>
  <c r="T273" i="3"/>
  <c r="V273" i="3"/>
  <c r="Q274" i="3"/>
  <c r="R273" i="3" s="1"/>
  <c r="T274" i="3"/>
  <c r="V274" i="3"/>
  <c r="Q275" i="3"/>
  <c r="R274" i="3" s="1"/>
  <c r="S274" i="3" s="1"/>
  <c r="T275" i="3"/>
  <c r="V275" i="3"/>
  <c r="Q276" i="3"/>
  <c r="T276" i="3"/>
  <c r="V276" i="3"/>
  <c r="Q277" i="3"/>
  <c r="R276" i="3" s="1"/>
  <c r="S276" i="3" s="1"/>
  <c r="T277" i="3"/>
  <c r="V277" i="3"/>
  <c r="Q278" i="3"/>
  <c r="T278" i="3"/>
  <c r="V278" i="3"/>
  <c r="Q279" i="3"/>
  <c r="R278" i="3" s="1"/>
  <c r="S278" i="3" s="1"/>
  <c r="T279" i="3"/>
  <c r="V279" i="3"/>
  <c r="Q280" i="3"/>
  <c r="T280" i="3"/>
  <c r="V280" i="3"/>
  <c r="Q281" i="3"/>
  <c r="R280" i="3" s="1"/>
  <c r="S280" i="3" s="1"/>
  <c r="T281" i="3"/>
  <c r="V281" i="3"/>
  <c r="Q282" i="3"/>
  <c r="R281" i="3" s="1"/>
  <c r="T282" i="3"/>
  <c r="V282" i="3"/>
  <c r="Q283" i="3"/>
  <c r="R282" i="3" s="1"/>
  <c r="S282" i="3" s="1"/>
  <c r="T283" i="3"/>
  <c r="V283" i="3"/>
  <c r="Q284" i="3"/>
  <c r="R283" i="3" s="1"/>
  <c r="T284" i="3"/>
  <c r="V284" i="3"/>
  <c r="Q285" i="3"/>
  <c r="R284" i="3" s="1"/>
  <c r="S284" i="3" s="1"/>
  <c r="T285" i="3"/>
  <c r="V285" i="3"/>
  <c r="Q286" i="3"/>
  <c r="R285" i="3" s="1"/>
  <c r="T286" i="3"/>
  <c r="V286" i="3"/>
  <c r="Q287" i="3"/>
  <c r="R286" i="3" s="1"/>
  <c r="S286" i="3" s="1"/>
  <c r="T287" i="3"/>
  <c r="V287" i="3"/>
  <c r="Q288" i="3"/>
  <c r="T288" i="3"/>
  <c r="V288" i="3"/>
  <c r="Q289" i="3"/>
  <c r="R288" i="3" s="1"/>
  <c r="S288" i="3" s="1"/>
  <c r="T289" i="3"/>
  <c r="V289" i="3"/>
  <c r="Q290" i="3"/>
  <c r="R289" i="3" s="1"/>
  <c r="T290" i="3"/>
  <c r="V290" i="3"/>
  <c r="Q291" i="3"/>
  <c r="R290" i="3" s="1"/>
  <c r="S290" i="3" s="1"/>
  <c r="T291" i="3"/>
  <c r="V291" i="3"/>
  <c r="Q292" i="3"/>
  <c r="T292" i="3"/>
  <c r="V292" i="3"/>
  <c r="Q293" i="3"/>
  <c r="R292" i="3" s="1"/>
  <c r="S292" i="3" s="1"/>
  <c r="T293" i="3"/>
  <c r="V293" i="3"/>
  <c r="Q294" i="3"/>
  <c r="T294" i="3"/>
  <c r="V294" i="3"/>
  <c r="Q295" i="3"/>
  <c r="R294" i="3" s="1"/>
  <c r="S294" i="3" s="1"/>
  <c r="T295" i="3"/>
  <c r="V295" i="3"/>
  <c r="Q296" i="3"/>
  <c r="T296" i="3"/>
  <c r="V296" i="3"/>
  <c r="Q297" i="3"/>
  <c r="R296" i="3" s="1"/>
  <c r="S296" i="3" s="1"/>
  <c r="T297" i="3"/>
  <c r="V297" i="3"/>
  <c r="Q298" i="3"/>
  <c r="R297" i="3" s="1"/>
  <c r="T298" i="3"/>
  <c r="V298" i="3"/>
  <c r="Q299" i="3"/>
  <c r="R298" i="3" s="1"/>
  <c r="S298" i="3" s="1"/>
  <c r="T299" i="3"/>
  <c r="V299" i="3"/>
  <c r="Q300" i="3"/>
  <c r="R299" i="3" s="1"/>
  <c r="T300" i="3"/>
  <c r="V300" i="3"/>
  <c r="Q301" i="3"/>
  <c r="R300" i="3" s="1"/>
  <c r="S300" i="3" s="1"/>
  <c r="T301" i="3"/>
  <c r="V301" i="3"/>
  <c r="Q302" i="3"/>
  <c r="T302" i="3"/>
  <c r="V302" i="3"/>
  <c r="Q303" i="3"/>
  <c r="R302" i="3" s="1"/>
  <c r="S302" i="3" s="1"/>
  <c r="T303" i="3"/>
  <c r="V303" i="3"/>
  <c r="Q304" i="3"/>
  <c r="R303" i="3" s="1"/>
  <c r="T304" i="3"/>
  <c r="V304" i="3"/>
  <c r="Q305" i="3"/>
  <c r="R304" i="3" s="1"/>
  <c r="S304" i="3" s="1"/>
  <c r="T305" i="3"/>
  <c r="V305" i="3"/>
  <c r="Q306" i="3"/>
  <c r="R305" i="3" s="1"/>
  <c r="T306" i="3"/>
  <c r="V306" i="3"/>
  <c r="Q307" i="3"/>
  <c r="R306" i="3" s="1"/>
  <c r="S306" i="3" s="1"/>
  <c r="T307" i="3"/>
  <c r="V307" i="3"/>
  <c r="Q308" i="3"/>
  <c r="T308" i="3"/>
  <c r="V308" i="3"/>
  <c r="Q309" i="3"/>
  <c r="R308" i="3" s="1"/>
  <c r="S308" i="3" s="1"/>
  <c r="T309" i="3"/>
  <c r="V309" i="3"/>
  <c r="Q310" i="3"/>
  <c r="T310" i="3"/>
  <c r="V310" i="3"/>
  <c r="Q311" i="3"/>
  <c r="R310" i="3" s="1"/>
  <c r="S310" i="3" s="1"/>
  <c r="T311" i="3"/>
  <c r="V311" i="3"/>
  <c r="Q312" i="3"/>
  <c r="R311" i="3" s="1"/>
  <c r="T312" i="3"/>
  <c r="V312" i="3"/>
  <c r="Q313" i="3"/>
  <c r="R312" i="3" s="1"/>
  <c r="S312" i="3" s="1"/>
  <c r="T313" i="3"/>
  <c r="V313" i="3"/>
  <c r="Q314" i="3"/>
  <c r="R313" i="3" s="1"/>
  <c r="T314" i="3"/>
  <c r="V314" i="3"/>
  <c r="Q315" i="3"/>
  <c r="R314" i="3" s="1"/>
  <c r="S314" i="3" s="1"/>
  <c r="T315" i="3"/>
  <c r="V315" i="3"/>
  <c r="Q316" i="3"/>
  <c r="T316" i="3"/>
  <c r="V316" i="3"/>
  <c r="Q317" i="3"/>
  <c r="R316" i="3" s="1"/>
  <c r="S316" i="3" s="1"/>
  <c r="T317" i="3"/>
  <c r="V317" i="3"/>
  <c r="Q318" i="3"/>
  <c r="R317" i="3" s="1"/>
  <c r="T318" i="3"/>
  <c r="V318" i="3"/>
  <c r="Q319" i="3"/>
  <c r="R318" i="3" s="1"/>
  <c r="S318" i="3" s="1"/>
  <c r="T319" i="3"/>
  <c r="V319" i="3"/>
  <c r="Q320" i="3"/>
  <c r="R319" i="3" s="1"/>
  <c r="T320" i="3"/>
  <c r="V320" i="3"/>
  <c r="Q321" i="3"/>
  <c r="R320" i="3" s="1"/>
  <c r="S320" i="3" s="1"/>
  <c r="T321" i="3"/>
  <c r="V321" i="3"/>
  <c r="Q322" i="3"/>
  <c r="R321" i="3" s="1"/>
  <c r="T322" i="3"/>
  <c r="V322" i="3"/>
  <c r="Q323" i="3"/>
  <c r="R322" i="3" s="1"/>
  <c r="S322" i="3" s="1"/>
  <c r="T323" i="3"/>
  <c r="V323" i="3"/>
  <c r="Q324" i="3"/>
  <c r="T324" i="3"/>
  <c r="V324" i="3"/>
  <c r="Q325" i="3"/>
  <c r="R324" i="3" s="1"/>
  <c r="S324" i="3" s="1"/>
  <c r="T325" i="3"/>
  <c r="V325" i="3"/>
  <c r="Q326" i="3"/>
  <c r="T326" i="3"/>
  <c r="V326" i="3"/>
  <c r="Q327" i="3"/>
  <c r="R326" i="3" s="1"/>
  <c r="S326" i="3" s="1"/>
  <c r="T327" i="3"/>
  <c r="V327" i="3"/>
  <c r="Q328" i="3"/>
  <c r="R327" i="3" s="1"/>
  <c r="T328" i="3"/>
  <c r="V328" i="3"/>
  <c r="Q329" i="3"/>
  <c r="R328" i="3" s="1"/>
  <c r="S328" i="3" s="1"/>
  <c r="T329" i="3"/>
  <c r="V329" i="3"/>
  <c r="Q330" i="3"/>
  <c r="R329" i="3" s="1"/>
  <c r="T330" i="3"/>
  <c r="V330" i="3"/>
  <c r="Q331" i="3"/>
  <c r="R330" i="3" s="1"/>
  <c r="S330" i="3" s="1"/>
  <c r="T331" i="3"/>
  <c r="V331" i="3"/>
  <c r="Q332" i="3"/>
  <c r="T332" i="3"/>
  <c r="V332" i="3"/>
  <c r="Q333" i="3"/>
  <c r="R332" i="3" s="1"/>
  <c r="S332" i="3" s="1"/>
  <c r="T333" i="3"/>
  <c r="V333" i="3"/>
  <c r="Q334" i="3"/>
  <c r="T334" i="3"/>
  <c r="V334" i="3"/>
  <c r="Q335" i="3"/>
  <c r="R334" i="3" s="1"/>
  <c r="S334" i="3" s="1"/>
  <c r="T335" i="3"/>
  <c r="V335" i="3"/>
  <c r="Q336" i="3"/>
  <c r="R335" i="3" s="1"/>
  <c r="T336" i="3"/>
  <c r="V336" i="3"/>
  <c r="Q337" i="3"/>
  <c r="R336" i="3" s="1"/>
  <c r="S336" i="3" s="1"/>
  <c r="T337" i="3"/>
  <c r="V337" i="3"/>
  <c r="Q338" i="3"/>
  <c r="R337" i="3" s="1"/>
  <c r="T338" i="3"/>
  <c r="V338" i="3"/>
  <c r="Q339" i="3"/>
  <c r="R338" i="3" s="1"/>
  <c r="S338" i="3" s="1"/>
  <c r="T339" i="3"/>
  <c r="V339" i="3"/>
  <c r="Q340" i="3"/>
  <c r="T340" i="3"/>
  <c r="V340" i="3"/>
  <c r="Q341" i="3"/>
  <c r="R340" i="3" s="1"/>
  <c r="S340" i="3" s="1"/>
  <c r="T341" i="3"/>
  <c r="V341" i="3"/>
  <c r="Q342" i="3"/>
  <c r="T342" i="3"/>
  <c r="V342" i="3"/>
  <c r="Q343" i="3"/>
  <c r="R342" i="3" s="1"/>
  <c r="S342" i="3" s="1"/>
  <c r="T343" i="3"/>
  <c r="V343" i="3"/>
  <c r="Q344" i="3"/>
  <c r="T344" i="3"/>
  <c r="V344" i="3"/>
  <c r="Q345" i="3"/>
  <c r="R344" i="3" s="1"/>
  <c r="S344" i="3" s="1"/>
  <c r="T345" i="3"/>
  <c r="V345" i="3"/>
  <c r="Q346" i="3"/>
  <c r="R345" i="3" s="1"/>
  <c r="T346" i="3"/>
  <c r="V346" i="3"/>
  <c r="Q347" i="3"/>
  <c r="R346" i="3" s="1"/>
  <c r="S346" i="3" s="1"/>
  <c r="T347" i="3"/>
  <c r="V347" i="3"/>
  <c r="Q348" i="3"/>
  <c r="T348" i="3"/>
  <c r="V348" i="3"/>
  <c r="Q349" i="3"/>
  <c r="R348" i="3" s="1"/>
  <c r="S348" i="3" s="1"/>
  <c r="T349" i="3"/>
  <c r="V349" i="3"/>
  <c r="Q350" i="3"/>
  <c r="R349" i="3" s="1"/>
  <c r="T350" i="3"/>
  <c r="V350" i="3"/>
  <c r="Q351" i="3"/>
  <c r="R350" i="3" s="1"/>
  <c r="S350" i="3" s="1"/>
  <c r="T351" i="3"/>
  <c r="V351" i="3"/>
  <c r="Q352" i="3"/>
  <c r="T352" i="3"/>
  <c r="V352" i="3"/>
  <c r="Q353" i="3"/>
  <c r="R352" i="3" s="1"/>
  <c r="S352" i="3" s="1"/>
  <c r="T353" i="3"/>
  <c r="V353" i="3"/>
  <c r="Q354" i="3"/>
  <c r="R353" i="3" s="1"/>
  <c r="T354" i="3"/>
  <c r="V354" i="3"/>
  <c r="Q355" i="3"/>
  <c r="R354" i="3" s="1"/>
  <c r="S354" i="3" s="1"/>
  <c r="T355" i="3"/>
  <c r="V355" i="3"/>
  <c r="Q356" i="3"/>
  <c r="R355" i="3" s="1"/>
  <c r="T356" i="3"/>
  <c r="V356" i="3"/>
  <c r="Q357" i="3"/>
  <c r="R356" i="3" s="1"/>
  <c r="S356" i="3" s="1"/>
  <c r="T357" i="3"/>
  <c r="V357" i="3"/>
  <c r="Q358" i="3"/>
  <c r="R357" i="3" s="1"/>
  <c r="T358" i="3"/>
  <c r="V358" i="3"/>
  <c r="Q359" i="3"/>
  <c r="R358" i="3" s="1"/>
  <c r="S358" i="3" s="1"/>
  <c r="T359" i="3"/>
  <c r="V359" i="3"/>
  <c r="Q360" i="3"/>
  <c r="T360" i="3"/>
  <c r="V360" i="3"/>
  <c r="Q361" i="3"/>
  <c r="R360" i="3" s="1"/>
  <c r="S360" i="3" s="1"/>
  <c r="T361" i="3"/>
  <c r="V361" i="3"/>
  <c r="Q362" i="3"/>
  <c r="R361" i="3" s="1"/>
  <c r="T362" i="3"/>
  <c r="V362" i="3"/>
  <c r="Q363" i="3"/>
  <c r="R362" i="3" s="1"/>
  <c r="S362" i="3" s="1"/>
  <c r="T363" i="3"/>
  <c r="V363" i="3"/>
  <c r="Q364" i="3"/>
  <c r="T364" i="3"/>
  <c r="V364" i="3"/>
  <c r="Q365" i="3"/>
  <c r="R364" i="3" s="1"/>
  <c r="S364" i="3" s="1"/>
  <c r="T365" i="3"/>
  <c r="V365" i="3"/>
  <c r="Q366" i="3"/>
  <c r="R365" i="3" s="1"/>
  <c r="T366" i="3"/>
  <c r="V366" i="3"/>
  <c r="Q367" i="3"/>
  <c r="R366" i="3" s="1"/>
  <c r="S366" i="3" s="1"/>
  <c r="T367" i="3"/>
  <c r="V367" i="3"/>
  <c r="Q368" i="3"/>
  <c r="R367" i="3" s="1"/>
  <c r="T368" i="3"/>
  <c r="V368" i="3"/>
  <c r="Q369" i="3"/>
  <c r="R368" i="3" s="1"/>
  <c r="S368" i="3" s="1"/>
  <c r="T369" i="3"/>
  <c r="V369" i="3"/>
  <c r="Q370" i="3"/>
  <c r="R369" i="3" s="1"/>
  <c r="T370" i="3"/>
  <c r="V370" i="3"/>
  <c r="Q371" i="3"/>
  <c r="R370" i="3" s="1"/>
  <c r="S370" i="3" s="1"/>
  <c r="T371" i="3"/>
  <c r="V371" i="3"/>
  <c r="Q372" i="3"/>
  <c r="R371" i="3" s="1"/>
  <c r="T372" i="3"/>
  <c r="V372" i="3"/>
  <c r="Q373" i="3"/>
  <c r="R372" i="3" s="1"/>
  <c r="S372" i="3" s="1"/>
  <c r="T373" i="3"/>
  <c r="V373" i="3"/>
  <c r="Q374" i="3"/>
  <c r="R373" i="3" s="1"/>
  <c r="T374" i="3"/>
  <c r="V374" i="3"/>
  <c r="Q375" i="3"/>
  <c r="R374" i="3" s="1"/>
  <c r="S374" i="3" s="1"/>
  <c r="T375" i="3"/>
  <c r="V375" i="3"/>
  <c r="Q376" i="3"/>
  <c r="T376" i="3"/>
  <c r="V376" i="3"/>
  <c r="Q377" i="3"/>
  <c r="R376" i="3" s="1"/>
  <c r="S376" i="3" s="1"/>
  <c r="T377" i="3"/>
  <c r="V377" i="3"/>
  <c r="Q378" i="3"/>
  <c r="R377" i="3" s="1"/>
  <c r="T378" i="3"/>
  <c r="V378" i="3"/>
  <c r="Q379" i="3"/>
  <c r="R378" i="3" s="1"/>
  <c r="S378" i="3" s="1"/>
  <c r="T379" i="3"/>
  <c r="V379" i="3"/>
  <c r="Q380" i="3"/>
  <c r="T380" i="3"/>
  <c r="V380" i="3"/>
  <c r="Q381" i="3"/>
  <c r="R380" i="3" s="1"/>
  <c r="S380" i="3" s="1"/>
  <c r="T381" i="3"/>
  <c r="V381" i="3"/>
  <c r="Q382" i="3"/>
  <c r="R381" i="3" s="1"/>
  <c r="T382" i="3"/>
  <c r="V382" i="3"/>
  <c r="Q383" i="3"/>
  <c r="R382" i="3" s="1"/>
  <c r="S382" i="3" s="1"/>
  <c r="T383" i="3"/>
  <c r="V383" i="3"/>
  <c r="Q384" i="3"/>
  <c r="T384" i="3"/>
  <c r="V384" i="3"/>
  <c r="Q385" i="3"/>
  <c r="R384" i="3" s="1"/>
  <c r="S384" i="3" s="1"/>
  <c r="T385" i="3"/>
  <c r="V385" i="3"/>
  <c r="Q386" i="3"/>
  <c r="R385" i="3" s="1"/>
  <c r="T386" i="3"/>
  <c r="V386" i="3"/>
  <c r="Q387" i="3"/>
  <c r="R386" i="3" s="1"/>
  <c r="S386" i="3" s="1"/>
  <c r="T387" i="3"/>
  <c r="V387" i="3"/>
  <c r="Q388" i="3"/>
  <c r="T388" i="3"/>
  <c r="V388" i="3"/>
  <c r="Q389" i="3"/>
  <c r="R388" i="3" s="1"/>
  <c r="S388" i="3" s="1"/>
  <c r="T389" i="3"/>
  <c r="V389" i="3"/>
  <c r="Q390" i="3"/>
  <c r="R389" i="3" s="1"/>
  <c r="T390" i="3"/>
  <c r="V390" i="3"/>
  <c r="Q391" i="3"/>
  <c r="R390" i="3" s="1"/>
  <c r="S390" i="3" s="1"/>
  <c r="T391" i="3"/>
  <c r="V391" i="3"/>
  <c r="Q392" i="3"/>
  <c r="T392" i="3"/>
  <c r="V392" i="3"/>
  <c r="Q393" i="3"/>
  <c r="R392" i="3" s="1"/>
  <c r="S392" i="3" s="1"/>
  <c r="T393" i="3"/>
  <c r="V393" i="3"/>
  <c r="Q394" i="3"/>
  <c r="T394" i="3"/>
  <c r="V394" i="3"/>
  <c r="Q395" i="3"/>
  <c r="R394" i="3" s="1"/>
  <c r="S394" i="3" s="1"/>
  <c r="T395" i="3"/>
  <c r="V395" i="3"/>
  <c r="Q396" i="3"/>
  <c r="T396" i="3"/>
  <c r="V396" i="3"/>
  <c r="Q397" i="3"/>
  <c r="R396" i="3" s="1"/>
  <c r="S396" i="3" s="1"/>
  <c r="T397" i="3"/>
  <c r="V397" i="3"/>
  <c r="Q398" i="3"/>
  <c r="R397" i="3" s="1"/>
  <c r="T398" i="3"/>
  <c r="V398" i="3"/>
  <c r="Q399" i="3"/>
  <c r="R398" i="3" s="1"/>
  <c r="S398" i="3" s="1"/>
  <c r="T399" i="3"/>
  <c r="V399" i="3"/>
  <c r="Q400" i="3"/>
  <c r="T400" i="3"/>
  <c r="V400" i="3"/>
  <c r="Q401" i="3"/>
  <c r="R400" i="3" s="1"/>
  <c r="S400" i="3" s="1"/>
  <c r="T401" i="3"/>
  <c r="V401" i="3"/>
  <c r="Q402" i="3"/>
  <c r="R401" i="3" s="1"/>
  <c r="T402" i="3"/>
  <c r="V402" i="3"/>
  <c r="Q403" i="3"/>
  <c r="R402" i="3" s="1"/>
  <c r="S402" i="3" s="1"/>
  <c r="T403" i="3"/>
  <c r="V403" i="3"/>
  <c r="Q404" i="3"/>
  <c r="T404" i="3"/>
  <c r="V404" i="3"/>
  <c r="Q405" i="3"/>
  <c r="R404" i="3" s="1"/>
  <c r="S404" i="3" s="1"/>
  <c r="T405" i="3"/>
  <c r="V405" i="3"/>
  <c r="Q406" i="3"/>
  <c r="R405" i="3" s="1"/>
  <c r="S405" i="3" s="1"/>
  <c r="T406" i="3"/>
  <c r="V406" i="3"/>
  <c r="Q407" i="3"/>
  <c r="R406" i="3" s="1"/>
  <c r="S406" i="3" s="1"/>
  <c r="T407" i="3"/>
  <c r="V407" i="3"/>
  <c r="Q408" i="3"/>
  <c r="T408" i="3"/>
  <c r="V408" i="3"/>
  <c r="Q409" i="3"/>
  <c r="R408" i="3" s="1"/>
  <c r="S408" i="3" s="1"/>
  <c r="T409" i="3"/>
  <c r="V409" i="3"/>
  <c r="Q410" i="3"/>
  <c r="R409" i="3" s="1"/>
  <c r="S409" i="3" s="1"/>
  <c r="T410" i="3"/>
  <c r="V410" i="3"/>
  <c r="Q411" i="3"/>
  <c r="R410" i="3" s="1"/>
  <c r="S410" i="3" s="1"/>
  <c r="T411" i="3"/>
  <c r="V411" i="3"/>
  <c r="Q412" i="3"/>
  <c r="T412" i="3"/>
  <c r="V412" i="3"/>
  <c r="Q413" i="3"/>
  <c r="R412" i="3" s="1"/>
  <c r="S412" i="3" s="1"/>
  <c r="T413" i="3"/>
  <c r="V413" i="3"/>
  <c r="Q414" i="3"/>
  <c r="R413" i="3" s="1"/>
  <c r="S413" i="3" s="1"/>
  <c r="T414" i="3"/>
  <c r="V414" i="3"/>
  <c r="Q415" i="3"/>
  <c r="R414" i="3" s="1"/>
  <c r="S414" i="3" s="1"/>
  <c r="T415" i="3"/>
  <c r="V415" i="3"/>
  <c r="Q416" i="3"/>
  <c r="T416" i="3"/>
  <c r="V416" i="3"/>
  <c r="Q417" i="3"/>
  <c r="R416" i="3" s="1"/>
  <c r="S416" i="3" s="1"/>
  <c r="T417" i="3"/>
  <c r="V417" i="3"/>
  <c r="Q418" i="3"/>
  <c r="R417" i="3" s="1"/>
  <c r="S417" i="3" s="1"/>
  <c r="T418" i="3"/>
  <c r="V418" i="3"/>
  <c r="Q419" i="3"/>
  <c r="R418" i="3" s="1"/>
  <c r="S418" i="3" s="1"/>
  <c r="T419" i="3"/>
  <c r="V419" i="3"/>
  <c r="Q420" i="3"/>
  <c r="T420" i="3"/>
  <c r="V420" i="3"/>
  <c r="Q421" i="3"/>
  <c r="R420" i="3" s="1"/>
  <c r="S420" i="3" s="1"/>
  <c r="T421" i="3"/>
  <c r="V421" i="3"/>
  <c r="Q422" i="3"/>
  <c r="R421" i="3" s="1"/>
  <c r="S421" i="3" s="1"/>
  <c r="T422" i="3"/>
  <c r="V422" i="3"/>
  <c r="Q423" i="3"/>
  <c r="R422" i="3" s="1"/>
  <c r="S422" i="3" s="1"/>
  <c r="T423" i="3"/>
  <c r="V423" i="3"/>
  <c r="Q424" i="3"/>
  <c r="T424" i="3"/>
  <c r="V424" i="3"/>
  <c r="Q425" i="3"/>
  <c r="R424" i="3" s="1"/>
  <c r="S424" i="3" s="1"/>
  <c r="T425" i="3"/>
  <c r="V425" i="3"/>
  <c r="Q426" i="3"/>
  <c r="R425" i="3" s="1"/>
  <c r="S425" i="3" s="1"/>
  <c r="T426" i="3"/>
  <c r="V426" i="3"/>
  <c r="Q427" i="3"/>
  <c r="R426" i="3" s="1"/>
  <c r="S426" i="3" s="1"/>
  <c r="T427" i="3"/>
  <c r="V427" i="3"/>
  <c r="Q428" i="3"/>
  <c r="T428" i="3"/>
  <c r="V428" i="3"/>
  <c r="Q429" i="3"/>
  <c r="R428" i="3" s="1"/>
  <c r="S428" i="3" s="1"/>
  <c r="T429" i="3"/>
  <c r="V429" i="3"/>
  <c r="Q430" i="3"/>
  <c r="R429" i="3" s="1"/>
  <c r="S429" i="3" s="1"/>
  <c r="T430" i="3"/>
  <c r="V430" i="3"/>
  <c r="Q431" i="3"/>
  <c r="R430" i="3" s="1"/>
  <c r="S430" i="3" s="1"/>
  <c r="T431" i="3"/>
  <c r="V431" i="3"/>
  <c r="Q432" i="3"/>
  <c r="T432" i="3"/>
  <c r="V432" i="3"/>
  <c r="Q433" i="3"/>
  <c r="R432" i="3" s="1"/>
  <c r="S432" i="3" s="1"/>
  <c r="T433" i="3"/>
  <c r="V433" i="3"/>
  <c r="Q434" i="3"/>
  <c r="R433" i="3" s="1"/>
  <c r="S433" i="3" s="1"/>
  <c r="T434" i="3"/>
  <c r="V434" i="3"/>
  <c r="Q435" i="3"/>
  <c r="R434" i="3" s="1"/>
  <c r="S434" i="3" s="1"/>
  <c r="T435" i="3"/>
  <c r="V435" i="3"/>
  <c r="Q436" i="3"/>
  <c r="R435" i="3" s="1"/>
  <c r="S435" i="3" s="1"/>
  <c r="T436" i="3"/>
  <c r="V436" i="3"/>
  <c r="Q437" i="3"/>
  <c r="R436" i="3" s="1"/>
  <c r="S436" i="3" s="1"/>
  <c r="T437" i="3"/>
  <c r="V437" i="3"/>
  <c r="Q438" i="3"/>
  <c r="R437" i="3" s="1"/>
  <c r="S437" i="3" s="1"/>
  <c r="T438" i="3"/>
  <c r="V438" i="3"/>
  <c r="Q439" i="3"/>
  <c r="R438" i="3" s="1"/>
  <c r="S438" i="3" s="1"/>
  <c r="T439" i="3"/>
  <c r="V439" i="3"/>
  <c r="Q440" i="3"/>
  <c r="R439" i="3" s="1"/>
  <c r="S439" i="3" s="1"/>
  <c r="T440" i="3"/>
  <c r="V440" i="3"/>
  <c r="Q441" i="3"/>
  <c r="R440" i="3" s="1"/>
  <c r="S440" i="3" s="1"/>
  <c r="T441" i="3"/>
  <c r="V441" i="3"/>
  <c r="Q442" i="3"/>
  <c r="R441" i="3" s="1"/>
  <c r="S441" i="3" s="1"/>
  <c r="T442" i="3"/>
  <c r="V442" i="3"/>
  <c r="Q443" i="3"/>
  <c r="R442" i="3" s="1"/>
  <c r="S442" i="3" s="1"/>
  <c r="T443" i="3"/>
  <c r="V443" i="3"/>
  <c r="Q444" i="3"/>
  <c r="R443" i="3" s="1"/>
  <c r="S443" i="3" s="1"/>
  <c r="T444" i="3"/>
  <c r="V444" i="3"/>
  <c r="Q445" i="3"/>
  <c r="R444" i="3" s="1"/>
  <c r="S444" i="3" s="1"/>
  <c r="T445" i="3"/>
  <c r="V445" i="3"/>
  <c r="Q446" i="3"/>
  <c r="R445" i="3" s="1"/>
  <c r="S445" i="3" s="1"/>
  <c r="T446" i="3"/>
  <c r="V446" i="3"/>
  <c r="Q447" i="3"/>
  <c r="R446" i="3" s="1"/>
  <c r="S446" i="3" s="1"/>
  <c r="T447" i="3"/>
  <c r="V447" i="3"/>
  <c r="Q448" i="3"/>
  <c r="R447" i="3" s="1"/>
  <c r="S447" i="3" s="1"/>
  <c r="T448" i="3"/>
  <c r="V448" i="3"/>
  <c r="Q449" i="3"/>
  <c r="R448" i="3" s="1"/>
  <c r="S448" i="3" s="1"/>
  <c r="T449" i="3"/>
  <c r="V449" i="3"/>
  <c r="Q450" i="3"/>
  <c r="R449" i="3" s="1"/>
  <c r="S449" i="3" s="1"/>
  <c r="T450" i="3"/>
  <c r="V450" i="3"/>
  <c r="Q451" i="3"/>
  <c r="R450" i="3" s="1"/>
  <c r="S450" i="3" s="1"/>
  <c r="T451" i="3"/>
  <c r="V451" i="3"/>
  <c r="Q452" i="3"/>
  <c r="R451" i="3" s="1"/>
  <c r="S451" i="3" s="1"/>
  <c r="T452" i="3"/>
  <c r="V452" i="3"/>
  <c r="Q453" i="3"/>
  <c r="R452" i="3" s="1"/>
  <c r="S452" i="3" s="1"/>
  <c r="T453" i="3"/>
  <c r="V453" i="3"/>
  <c r="Q454" i="3"/>
  <c r="R453" i="3" s="1"/>
  <c r="S453" i="3" s="1"/>
  <c r="T454" i="3"/>
  <c r="V454" i="3"/>
  <c r="Q455" i="3"/>
  <c r="R454" i="3" s="1"/>
  <c r="S454" i="3" s="1"/>
  <c r="T455" i="3"/>
  <c r="V455" i="3"/>
  <c r="Q456" i="3"/>
  <c r="R455" i="3" s="1"/>
  <c r="S455" i="3" s="1"/>
  <c r="T456" i="3"/>
  <c r="V456" i="3"/>
  <c r="Q457" i="3"/>
  <c r="R456" i="3" s="1"/>
  <c r="S456" i="3" s="1"/>
  <c r="T457" i="3"/>
  <c r="V457" i="3"/>
  <c r="Q458" i="3"/>
  <c r="R457" i="3" s="1"/>
  <c r="S457" i="3" s="1"/>
  <c r="T458" i="3"/>
  <c r="V458" i="3"/>
  <c r="Q459" i="3"/>
  <c r="R458" i="3" s="1"/>
  <c r="S458" i="3" s="1"/>
  <c r="T459" i="3"/>
  <c r="V459" i="3"/>
  <c r="Q460" i="3"/>
  <c r="R459" i="3" s="1"/>
  <c r="S459" i="3" s="1"/>
  <c r="T460" i="3"/>
  <c r="V460" i="3"/>
  <c r="Q461" i="3"/>
  <c r="R460" i="3" s="1"/>
  <c r="S460" i="3" s="1"/>
  <c r="T461" i="3"/>
  <c r="V461" i="3"/>
  <c r="Q462" i="3"/>
  <c r="R461" i="3" s="1"/>
  <c r="S461" i="3" s="1"/>
  <c r="T462" i="3"/>
  <c r="V462" i="3"/>
  <c r="Q463" i="3"/>
  <c r="R462" i="3" s="1"/>
  <c r="S462" i="3" s="1"/>
  <c r="T463" i="3"/>
  <c r="V463" i="3"/>
  <c r="Q464" i="3"/>
  <c r="R463" i="3" s="1"/>
  <c r="S463" i="3" s="1"/>
  <c r="T464" i="3"/>
  <c r="V464" i="3"/>
  <c r="Q465" i="3"/>
  <c r="R464" i="3" s="1"/>
  <c r="S464" i="3" s="1"/>
  <c r="T465" i="3"/>
  <c r="V465" i="3"/>
  <c r="Q466" i="3"/>
  <c r="R465" i="3" s="1"/>
  <c r="S465" i="3" s="1"/>
  <c r="T466" i="3"/>
  <c r="V466" i="3"/>
  <c r="Q467" i="3"/>
  <c r="R466" i="3" s="1"/>
  <c r="S466" i="3" s="1"/>
  <c r="T467" i="3"/>
  <c r="V467" i="3"/>
  <c r="Q468" i="3"/>
  <c r="R467" i="3" s="1"/>
  <c r="S467" i="3" s="1"/>
  <c r="T468" i="3"/>
  <c r="V468" i="3"/>
  <c r="Q469" i="3"/>
  <c r="R468" i="3" s="1"/>
  <c r="S468" i="3" s="1"/>
  <c r="T469" i="3"/>
  <c r="V469" i="3"/>
  <c r="Q470" i="3"/>
  <c r="R469" i="3" s="1"/>
  <c r="S469" i="3" s="1"/>
  <c r="T470" i="3"/>
  <c r="V470" i="3"/>
  <c r="Q471" i="3"/>
  <c r="R470" i="3" s="1"/>
  <c r="S470" i="3" s="1"/>
  <c r="T471" i="3"/>
  <c r="V471" i="3"/>
  <c r="Q472" i="3"/>
  <c r="R471" i="3" s="1"/>
  <c r="S471" i="3" s="1"/>
  <c r="T472" i="3"/>
  <c r="V472" i="3"/>
  <c r="Q473" i="3"/>
  <c r="R472" i="3" s="1"/>
  <c r="S472" i="3" s="1"/>
  <c r="T473" i="3"/>
  <c r="V473" i="3"/>
  <c r="Q474" i="3"/>
  <c r="R473" i="3" s="1"/>
  <c r="S473" i="3" s="1"/>
  <c r="T474" i="3"/>
  <c r="V474" i="3"/>
  <c r="Q475" i="3"/>
  <c r="R474" i="3" s="1"/>
  <c r="S474" i="3" s="1"/>
  <c r="T475" i="3"/>
  <c r="V475" i="3"/>
  <c r="Q476" i="3"/>
  <c r="R475" i="3" s="1"/>
  <c r="S475" i="3" s="1"/>
  <c r="T476" i="3"/>
  <c r="V476" i="3"/>
  <c r="Q477" i="3"/>
  <c r="R476" i="3" s="1"/>
  <c r="S476" i="3" s="1"/>
  <c r="T477" i="3"/>
  <c r="V477" i="3"/>
  <c r="Q478" i="3"/>
  <c r="R477" i="3" s="1"/>
  <c r="S477" i="3" s="1"/>
  <c r="T478" i="3"/>
  <c r="V478" i="3"/>
  <c r="Q479" i="3"/>
  <c r="R478" i="3" s="1"/>
  <c r="S478" i="3" s="1"/>
  <c r="T479" i="3"/>
  <c r="V479" i="3"/>
  <c r="Q480" i="3"/>
  <c r="R479" i="3" s="1"/>
  <c r="S479" i="3" s="1"/>
  <c r="T480" i="3"/>
  <c r="V480" i="3"/>
  <c r="Q481" i="3"/>
  <c r="R480" i="3" s="1"/>
  <c r="S480" i="3" s="1"/>
  <c r="T481" i="3"/>
  <c r="V481" i="3"/>
  <c r="Q482" i="3"/>
  <c r="R481" i="3" s="1"/>
  <c r="S481" i="3" s="1"/>
  <c r="T482" i="3"/>
  <c r="V482" i="3"/>
  <c r="Q483" i="3"/>
  <c r="R482" i="3" s="1"/>
  <c r="S482" i="3" s="1"/>
  <c r="T483" i="3"/>
  <c r="V483" i="3"/>
  <c r="Q484" i="3"/>
  <c r="R483" i="3" s="1"/>
  <c r="S483" i="3" s="1"/>
  <c r="T484" i="3"/>
  <c r="V484" i="3"/>
  <c r="Q485" i="3"/>
  <c r="R484" i="3" s="1"/>
  <c r="S484" i="3" s="1"/>
  <c r="T485" i="3"/>
  <c r="V485" i="3"/>
  <c r="Q486" i="3"/>
  <c r="R485" i="3" s="1"/>
  <c r="S485" i="3" s="1"/>
  <c r="T486" i="3"/>
  <c r="V486" i="3"/>
  <c r="Q487" i="3"/>
  <c r="R486" i="3" s="1"/>
  <c r="S486" i="3" s="1"/>
  <c r="T487" i="3"/>
  <c r="V487" i="3"/>
  <c r="Q488" i="3"/>
  <c r="R487" i="3" s="1"/>
  <c r="S487" i="3" s="1"/>
  <c r="T488" i="3"/>
  <c r="V488" i="3"/>
  <c r="Q489" i="3"/>
  <c r="R488" i="3" s="1"/>
  <c r="S488" i="3" s="1"/>
  <c r="T489" i="3"/>
  <c r="V489" i="3"/>
  <c r="Q490" i="3"/>
  <c r="R489" i="3" s="1"/>
  <c r="S489" i="3" s="1"/>
  <c r="T490" i="3"/>
  <c r="V490" i="3"/>
  <c r="Q491" i="3"/>
  <c r="R490" i="3" s="1"/>
  <c r="S490" i="3" s="1"/>
  <c r="T491" i="3"/>
  <c r="V491" i="3"/>
  <c r="Q492" i="3"/>
  <c r="R491" i="3" s="1"/>
  <c r="S491" i="3" s="1"/>
  <c r="T492" i="3"/>
  <c r="V492" i="3"/>
  <c r="Q493" i="3"/>
  <c r="R492" i="3" s="1"/>
  <c r="S492" i="3" s="1"/>
  <c r="T493" i="3"/>
  <c r="V493" i="3"/>
  <c r="Q494" i="3"/>
  <c r="R493" i="3" s="1"/>
  <c r="S493" i="3" s="1"/>
  <c r="T494" i="3"/>
  <c r="V494" i="3"/>
  <c r="Q495" i="3"/>
  <c r="R494" i="3" s="1"/>
  <c r="S494" i="3" s="1"/>
  <c r="T495" i="3"/>
  <c r="V495" i="3"/>
  <c r="Q496" i="3"/>
  <c r="R495" i="3" s="1"/>
  <c r="S495" i="3" s="1"/>
  <c r="T496" i="3"/>
  <c r="V496" i="3"/>
  <c r="Q497" i="3"/>
  <c r="R496" i="3" s="1"/>
  <c r="S496" i="3" s="1"/>
  <c r="T497" i="3"/>
  <c r="V497" i="3"/>
  <c r="Q498" i="3"/>
  <c r="R497" i="3" s="1"/>
  <c r="S497" i="3" s="1"/>
  <c r="T498" i="3"/>
  <c r="V498" i="3"/>
  <c r="Q499" i="3"/>
  <c r="R498" i="3" s="1"/>
  <c r="S498" i="3" s="1"/>
  <c r="T499" i="3"/>
  <c r="V499" i="3"/>
  <c r="Q500" i="3"/>
  <c r="R499" i="3" s="1"/>
  <c r="S499" i="3" s="1"/>
  <c r="T500" i="3"/>
  <c r="V500" i="3"/>
  <c r="Q6" i="3"/>
  <c r="R411" i="3" l="1"/>
  <c r="S411" i="3" s="1"/>
  <c r="R403" i="3"/>
  <c r="S403" i="3" s="1"/>
  <c r="R363" i="3"/>
  <c r="S363" i="3" s="1"/>
  <c r="R323" i="3"/>
  <c r="S323" i="3" s="1"/>
  <c r="R307" i="3"/>
  <c r="S307" i="3" s="1"/>
  <c r="R267" i="3"/>
  <c r="S267" i="3" s="1"/>
  <c r="R141" i="3"/>
  <c r="S141" i="3" s="1"/>
  <c r="R67" i="3"/>
  <c r="S67" i="3" s="1"/>
  <c r="R431" i="3"/>
  <c r="S431" i="3" s="1"/>
  <c r="S303" i="3"/>
  <c r="R208" i="3"/>
  <c r="S208" i="3" s="1"/>
  <c r="R163" i="3"/>
  <c r="S163" i="3" s="1"/>
  <c r="R117" i="3"/>
  <c r="S117" i="3" s="1"/>
  <c r="R91" i="3"/>
  <c r="S91" i="3" s="1"/>
  <c r="R415" i="3"/>
  <c r="S415" i="3" s="1"/>
  <c r="R391" i="3"/>
  <c r="S391" i="3" s="1"/>
  <c r="S389" i="3"/>
  <c r="R359" i="3"/>
  <c r="S359" i="3" s="1"/>
  <c r="S357" i="3"/>
  <c r="R339" i="3"/>
  <c r="S339" i="3" s="1"/>
  <c r="S319" i="3"/>
  <c r="R301" i="3"/>
  <c r="S301" i="3" s="1"/>
  <c r="R260" i="3"/>
  <c r="S260" i="3" s="1"/>
  <c r="R259" i="3"/>
  <c r="S259" i="3" s="1"/>
  <c r="R258" i="3"/>
  <c r="S258" i="3" s="1"/>
  <c r="R149" i="3"/>
  <c r="S149" i="3" s="1"/>
  <c r="R101" i="3"/>
  <c r="S101" i="3" s="1"/>
  <c r="S79" i="3"/>
  <c r="R15" i="3"/>
  <c r="S15" i="3" s="1"/>
  <c r="R103" i="3"/>
  <c r="S103" i="3" s="1"/>
  <c r="R87" i="3"/>
  <c r="S87" i="3" s="1"/>
  <c r="R407" i="3"/>
  <c r="S407" i="3" s="1"/>
  <c r="R399" i="3"/>
  <c r="S399" i="3" s="1"/>
  <c r="S397" i="3"/>
  <c r="R387" i="3"/>
  <c r="S387" i="3" s="1"/>
  <c r="S373" i="3"/>
  <c r="R351" i="3"/>
  <c r="S351" i="3" s="1"/>
  <c r="R333" i="3"/>
  <c r="S333" i="3" s="1"/>
  <c r="R315" i="3"/>
  <c r="S315" i="3" s="1"/>
  <c r="R293" i="3"/>
  <c r="S293" i="3" s="1"/>
  <c r="R277" i="3"/>
  <c r="S277" i="3" s="1"/>
  <c r="R256" i="3"/>
  <c r="S256" i="3" s="1"/>
  <c r="S255" i="3"/>
  <c r="R253" i="3"/>
  <c r="S253" i="3" s="1"/>
  <c r="R252" i="3"/>
  <c r="S252" i="3" s="1"/>
  <c r="R251" i="3"/>
  <c r="S251" i="3" s="1"/>
  <c r="R250" i="3"/>
  <c r="S250" i="3" s="1"/>
  <c r="R200" i="3"/>
  <c r="S200" i="3" s="1"/>
  <c r="R188" i="3"/>
  <c r="S188" i="3" s="1"/>
  <c r="R171" i="3"/>
  <c r="S171" i="3" s="1"/>
  <c r="R157" i="3"/>
  <c r="S157" i="3" s="1"/>
  <c r="R123" i="3"/>
  <c r="S123" i="3" s="1"/>
  <c r="R99" i="3"/>
  <c r="S99" i="3" s="1"/>
  <c r="R77" i="3"/>
  <c r="S77" i="3" s="1"/>
  <c r="R35" i="3"/>
  <c r="S35" i="3" s="1"/>
  <c r="R393" i="3"/>
  <c r="S393" i="3" s="1"/>
  <c r="R343" i="3"/>
  <c r="S343" i="3" s="1"/>
  <c r="R295" i="3"/>
  <c r="S295" i="3" s="1"/>
  <c r="R254" i="3"/>
  <c r="S254" i="3" s="1"/>
  <c r="R111" i="3"/>
  <c r="S111" i="3" s="1"/>
  <c r="R55" i="3"/>
  <c r="S55" i="3" s="1"/>
  <c r="R379" i="3"/>
  <c r="S379" i="3" s="1"/>
  <c r="R196" i="3"/>
  <c r="S196" i="3" s="1"/>
  <c r="R176" i="3"/>
  <c r="S176" i="3" s="1"/>
  <c r="R45" i="3"/>
  <c r="S45" i="3" s="1"/>
  <c r="R23" i="3"/>
  <c r="S23" i="3" s="1"/>
  <c r="R287" i="3"/>
  <c r="S287" i="3" s="1"/>
  <c r="R423" i="3"/>
  <c r="S423" i="3" s="1"/>
  <c r="S401" i="3"/>
  <c r="R375" i="3"/>
  <c r="S375" i="3" s="1"/>
  <c r="S335" i="3"/>
  <c r="R261" i="3"/>
  <c r="S261" i="3" s="1"/>
  <c r="S206" i="3"/>
  <c r="S190" i="3"/>
  <c r="R147" i="3"/>
  <c r="S147" i="3" s="1"/>
  <c r="R139" i="3"/>
  <c r="S139" i="3" s="1"/>
  <c r="R59" i="3"/>
  <c r="S59" i="3" s="1"/>
  <c r="R37" i="3"/>
  <c r="S37" i="3" s="1"/>
  <c r="R427" i="3"/>
  <c r="S427" i="3" s="1"/>
  <c r="R419" i="3"/>
  <c r="S419" i="3" s="1"/>
  <c r="R395" i="3"/>
  <c r="S395" i="3" s="1"/>
  <c r="S385" i="3"/>
  <c r="R383" i="3"/>
  <c r="S383" i="3" s="1"/>
  <c r="S365" i="3"/>
  <c r="R347" i="3"/>
  <c r="S347" i="3" s="1"/>
  <c r="R331" i="3"/>
  <c r="S331" i="3" s="1"/>
  <c r="R309" i="3"/>
  <c r="S309" i="3" s="1"/>
  <c r="R291" i="3"/>
  <c r="S291" i="3" s="1"/>
  <c r="R275" i="3"/>
  <c r="S275" i="3" s="1"/>
  <c r="S271" i="3"/>
  <c r="S231" i="3"/>
  <c r="R227" i="3"/>
  <c r="S227" i="3" s="1"/>
  <c r="R219" i="3"/>
  <c r="S219" i="3" s="1"/>
  <c r="S215" i="3"/>
  <c r="R212" i="3"/>
  <c r="S212" i="3" s="1"/>
  <c r="R184" i="3"/>
  <c r="S184" i="3" s="1"/>
  <c r="R155" i="3"/>
  <c r="S155" i="3" s="1"/>
  <c r="R131" i="3"/>
  <c r="S131" i="3" s="1"/>
  <c r="R109" i="3"/>
  <c r="S109" i="3" s="1"/>
  <c r="R93" i="3"/>
  <c r="S93" i="3" s="1"/>
  <c r="R69" i="3"/>
  <c r="S69" i="3" s="1"/>
  <c r="S47" i="3"/>
  <c r="R27" i="3"/>
  <c r="S27" i="3" s="1"/>
  <c r="R279" i="3"/>
  <c r="S279" i="3" s="1"/>
  <c r="R263" i="3"/>
  <c r="S263" i="3" s="1"/>
  <c r="R223" i="3"/>
  <c r="S223" i="3" s="1"/>
  <c r="R198" i="3"/>
  <c r="S198" i="3" s="1"/>
  <c r="R13" i="3"/>
  <c r="S13" i="3" s="1"/>
  <c r="S63" i="3"/>
  <c r="R53" i="3"/>
  <c r="S53" i="3" s="1"/>
  <c r="S31" i="3"/>
  <c r="S21" i="3"/>
  <c r="R11" i="3"/>
  <c r="S11" i="3" s="1"/>
  <c r="R75" i="3"/>
  <c r="S75" i="3" s="1"/>
  <c r="R43" i="3"/>
  <c r="S43" i="3" s="1"/>
  <c r="S371" i="3"/>
  <c r="S367" i="3"/>
  <c r="S355" i="3"/>
  <c r="R341" i="3"/>
  <c r="S341" i="3" s="1"/>
  <c r="S327" i="3"/>
  <c r="R325" i="3"/>
  <c r="S325" i="3" s="1"/>
  <c r="S311" i="3"/>
  <c r="S299" i="3"/>
  <c r="S283" i="3"/>
  <c r="R269" i="3"/>
  <c r="S269" i="3" s="1"/>
  <c r="S247" i="3"/>
  <c r="S243" i="3"/>
  <c r="R240" i="3"/>
  <c r="S240" i="3" s="1"/>
  <c r="S239" i="3"/>
  <c r="S238" i="3"/>
  <c r="R237" i="3"/>
  <c r="S237" i="3" s="1"/>
  <c r="R236" i="3"/>
  <c r="S236" i="3" s="1"/>
  <c r="S235" i="3"/>
  <c r="R180" i="3"/>
  <c r="S180" i="3" s="1"/>
  <c r="R133" i="3"/>
  <c r="S133" i="3" s="1"/>
  <c r="R125" i="3"/>
  <c r="S125" i="3" s="1"/>
  <c r="S115" i="3"/>
  <c r="S107" i="3"/>
  <c r="S95" i="3"/>
  <c r="R85" i="3"/>
  <c r="S85" i="3" s="1"/>
  <c r="S83" i="3"/>
  <c r="S71" i="3"/>
  <c r="R61" i="3"/>
  <c r="S61" i="3" s="1"/>
  <c r="S51" i="3"/>
  <c r="S39" i="3"/>
  <c r="R29" i="3"/>
  <c r="S29" i="3" s="1"/>
  <c r="R19" i="3"/>
  <c r="S19" i="3" s="1"/>
  <c r="R7" i="3"/>
  <c r="S7" i="3" s="1"/>
  <c r="R234" i="3"/>
  <c r="S234" i="3" s="1"/>
  <c r="S381" i="3"/>
  <c r="S349" i="3"/>
  <c r="S317" i="3"/>
  <c r="S285" i="3"/>
  <c r="S232" i="3"/>
  <c r="S230" i="3"/>
  <c r="S229" i="3"/>
  <c r="S228" i="3"/>
  <c r="S226" i="3"/>
  <c r="S225" i="3"/>
  <c r="S224" i="3"/>
  <c r="S222" i="3"/>
  <c r="S221" i="3"/>
  <c r="S220" i="3"/>
  <c r="S218" i="3"/>
  <c r="S217" i="3"/>
  <c r="S216" i="3"/>
  <c r="S214" i="3"/>
  <c r="S204" i="3"/>
  <c r="S192" i="3"/>
  <c r="S182" i="3"/>
  <c r="S173" i="3"/>
  <c r="S165" i="3"/>
  <c r="S377" i="3"/>
  <c r="S369" i="3"/>
  <c r="S361" i="3"/>
  <c r="S353" i="3"/>
  <c r="S345" i="3"/>
  <c r="S337" i="3"/>
  <c r="S329" i="3"/>
  <c r="S321" i="3"/>
  <c r="S313" i="3"/>
  <c r="S305" i="3"/>
  <c r="S297" i="3"/>
  <c r="S289" i="3"/>
  <c r="S281" i="3"/>
  <c r="S273" i="3"/>
  <c r="S265" i="3"/>
  <c r="S248" i="3"/>
  <c r="S246" i="3"/>
  <c r="S245" i="3"/>
  <c r="S244" i="3"/>
  <c r="S242" i="3"/>
  <c r="S210" i="3"/>
  <c r="S202" i="3"/>
  <c r="S194" i="3"/>
  <c r="S186" i="3"/>
  <c r="S178" i="3"/>
  <c r="S105" i="3"/>
  <c r="S97" i="3"/>
  <c r="S89" i="3"/>
  <c r="S81" i="3"/>
  <c r="S73" i="3"/>
  <c r="S65" i="3"/>
  <c r="S57" i="3"/>
  <c r="S49" i="3"/>
  <c r="S41" i="3"/>
  <c r="S33" i="3"/>
  <c r="S25" i="3"/>
  <c r="S17" i="3"/>
  <c r="S9" i="3"/>
  <c r="AQ4" i="8"/>
  <c r="AE2" i="8"/>
  <c r="X2" i="8"/>
  <c r="Q2" i="8"/>
  <c r="J2" i="8"/>
  <c r="C2" i="8"/>
  <c r="Q300" i="7"/>
  <c r="P300" i="7"/>
  <c r="O300" i="7"/>
  <c r="Q299" i="7"/>
  <c r="P299" i="7"/>
  <c r="O299" i="7"/>
  <c r="Q298" i="7"/>
  <c r="P298" i="7"/>
  <c r="O298" i="7"/>
  <c r="Q297" i="7"/>
  <c r="P297" i="7"/>
  <c r="O297" i="7"/>
  <c r="Q296" i="7"/>
  <c r="P296" i="7"/>
  <c r="O296" i="7"/>
  <c r="Q295" i="7"/>
  <c r="P295" i="7"/>
  <c r="O295" i="7"/>
  <c r="Q294" i="7"/>
  <c r="P294" i="7"/>
  <c r="O294" i="7"/>
  <c r="Q293" i="7"/>
  <c r="P293" i="7"/>
  <c r="O293" i="7"/>
  <c r="Q292" i="7"/>
  <c r="P292" i="7"/>
  <c r="O292" i="7"/>
  <c r="Q291" i="7"/>
  <c r="P291" i="7"/>
  <c r="O291" i="7"/>
  <c r="Q290" i="7"/>
  <c r="P290" i="7"/>
  <c r="O290" i="7"/>
  <c r="Q289" i="7"/>
  <c r="P289" i="7"/>
  <c r="O289" i="7"/>
  <c r="Q288" i="7"/>
  <c r="P288" i="7"/>
  <c r="O288" i="7"/>
  <c r="Q287" i="7"/>
  <c r="P287" i="7"/>
  <c r="O287" i="7"/>
  <c r="Q286" i="7"/>
  <c r="P286" i="7"/>
  <c r="O286" i="7"/>
  <c r="Q285" i="7"/>
  <c r="P285" i="7"/>
  <c r="O285" i="7"/>
  <c r="Q284" i="7"/>
  <c r="P284" i="7"/>
  <c r="O284" i="7"/>
  <c r="Q283" i="7"/>
  <c r="P283" i="7"/>
  <c r="O283" i="7"/>
  <c r="Q282" i="7"/>
  <c r="P282" i="7"/>
  <c r="O282" i="7"/>
  <c r="Q281" i="7"/>
  <c r="P281" i="7"/>
  <c r="O281" i="7"/>
  <c r="Q280" i="7"/>
  <c r="P280" i="7"/>
  <c r="O280" i="7"/>
  <c r="Q279" i="7"/>
  <c r="P279" i="7"/>
  <c r="O279" i="7"/>
  <c r="Q278" i="7"/>
  <c r="P278" i="7"/>
  <c r="O278" i="7"/>
  <c r="Q277" i="7"/>
  <c r="P277" i="7"/>
  <c r="O277" i="7"/>
  <c r="Q276" i="7"/>
  <c r="P276" i="7"/>
  <c r="O276" i="7"/>
  <c r="Q275" i="7"/>
  <c r="P275" i="7"/>
  <c r="O275" i="7"/>
  <c r="Q274" i="7"/>
  <c r="P274" i="7"/>
  <c r="O274" i="7"/>
  <c r="Q273" i="7"/>
  <c r="P273" i="7"/>
  <c r="O273" i="7"/>
  <c r="Q272" i="7"/>
  <c r="P272" i="7"/>
  <c r="O272" i="7"/>
  <c r="Q271" i="7"/>
  <c r="P271" i="7"/>
  <c r="O271" i="7"/>
  <c r="Q270" i="7"/>
  <c r="P270" i="7"/>
  <c r="O270" i="7"/>
  <c r="Q269" i="7"/>
  <c r="P269" i="7"/>
  <c r="O269" i="7"/>
  <c r="Q268" i="7"/>
  <c r="P268" i="7"/>
  <c r="O268" i="7"/>
  <c r="Q267" i="7"/>
  <c r="P267" i="7"/>
  <c r="O267" i="7"/>
  <c r="Q266" i="7"/>
  <c r="P266" i="7"/>
  <c r="O266" i="7"/>
  <c r="Q265" i="7"/>
  <c r="P265" i="7"/>
  <c r="O265" i="7"/>
  <c r="Q264" i="7"/>
  <c r="P264" i="7"/>
  <c r="O264" i="7"/>
  <c r="Q263" i="7"/>
  <c r="P263" i="7"/>
  <c r="O263" i="7"/>
  <c r="Q262" i="7"/>
  <c r="P262" i="7"/>
  <c r="O262" i="7"/>
  <c r="Q261" i="7"/>
  <c r="P261" i="7"/>
  <c r="O261" i="7"/>
  <c r="Q260" i="7"/>
  <c r="P260" i="7"/>
  <c r="O260" i="7"/>
  <c r="Q259" i="7"/>
  <c r="P259" i="7"/>
  <c r="O259" i="7"/>
  <c r="Q258" i="7"/>
  <c r="P258" i="7"/>
  <c r="O258" i="7"/>
  <c r="Q257" i="7"/>
  <c r="P257" i="7"/>
  <c r="O257" i="7"/>
  <c r="Q256" i="7"/>
  <c r="P256" i="7"/>
  <c r="O256" i="7"/>
  <c r="Q255" i="7"/>
  <c r="P255" i="7"/>
  <c r="O255" i="7"/>
  <c r="Q254" i="7"/>
  <c r="P254" i="7"/>
  <c r="O254" i="7"/>
  <c r="Q253" i="7"/>
  <c r="P253" i="7"/>
  <c r="O253" i="7"/>
  <c r="Q252" i="7"/>
  <c r="P252" i="7"/>
  <c r="O252" i="7"/>
  <c r="Q251" i="7"/>
  <c r="P251" i="7"/>
  <c r="O251" i="7"/>
  <c r="Q250" i="7"/>
  <c r="P250" i="7"/>
  <c r="O250" i="7"/>
  <c r="Q249" i="7"/>
  <c r="P249" i="7"/>
  <c r="O249" i="7"/>
  <c r="Q248" i="7"/>
  <c r="P248" i="7"/>
  <c r="O248" i="7"/>
  <c r="Q247" i="7"/>
  <c r="P247" i="7"/>
  <c r="O247" i="7"/>
  <c r="Q246" i="7"/>
  <c r="P246" i="7"/>
  <c r="O246" i="7"/>
  <c r="Q245" i="7"/>
  <c r="P245" i="7"/>
  <c r="O245" i="7"/>
  <c r="Q244" i="7"/>
  <c r="P244" i="7"/>
  <c r="O244" i="7"/>
  <c r="Q243" i="7"/>
  <c r="P243" i="7"/>
  <c r="O243" i="7"/>
  <c r="Q242" i="7"/>
  <c r="P242" i="7"/>
  <c r="O242" i="7"/>
  <c r="Q241" i="7"/>
  <c r="P241" i="7"/>
  <c r="O241" i="7"/>
  <c r="Q240" i="7"/>
  <c r="P240" i="7"/>
  <c r="O240" i="7"/>
  <c r="Q239" i="7"/>
  <c r="P239" i="7"/>
  <c r="O239" i="7"/>
  <c r="Q238" i="7"/>
  <c r="P238" i="7"/>
  <c r="O238" i="7"/>
  <c r="Q237" i="7"/>
  <c r="P237" i="7"/>
  <c r="O237" i="7"/>
  <c r="Q236" i="7"/>
  <c r="P236" i="7"/>
  <c r="O236" i="7"/>
  <c r="Q235" i="7"/>
  <c r="P235" i="7"/>
  <c r="O235" i="7"/>
  <c r="Q234" i="7"/>
  <c r="P234" i="7"/>
  <c r="O234" i="7"/>
  <c r="Q233" i="7"/>
  <c r="P233" i="7"/>
  <c r="O233" i="7"/>
  <c r="Q232" i="7"/>
  <c r="P232" i="7"/>
  <c r="O232" i="7"/>
  <c r="Q231" i="7"/>
  <c r="P231" i="7"/>
  <c r="O231" i="7"/>
  <c r="Q230" i="7"/>
  <c r="P230" i="7"/>
  <c r="O230" i="7"/>
  <c r="Q229" i="7"/>
  <c r="P229" i="7"/>
  <c r="O229" i="7"/>
  <c r="Q228" i="7"/>
  <c r="P228" i="7"/>
  <c r="O228" i="7"/>
  <c r="Q227" i="7"/>
  <c r="P227" i="7"/>
  <c r="O227" i="7"/>
  <c r="Q226" i="7"/>
  <c r="P226" i="7"/>
  <c r="O226" i="7"/>
  <c r="Q225" i="7"/>
  <c r="P225" i="7"/>
  <c r="O225" i="7"/>
  <c r="Q224" i="7"/>
  <c r="P224" i="7"/>
  <c r="O224" i="7"/>
  <c r="Q223" i="7"/>
  <c r="P223" i="7"/>
  <c r="O223" i="7"/>
  <c r="Q222" i="7"/>
  <c r="P222" i="7"/>
  <c r="O222" i="7"/>
  <c r="Q221" i="7"/>
  <c r="P221" i="7"/>
  <c r="O221" i="7"/>
  <c r="Q220" i="7"/>
  <c r="P220" i="7"/>
  <c r="O220" i="7"/>
  <c r="Q219" i="7"/>
  <c r="P219" i="7"/>
  <c r="O219" i="7"/>
  <c r="Q218" i="7"/>
  <c r="P218" i="7"/>
  <c r="O218" i="7"/>
  <c r="Q217" i="7"/>
  <c r="P217" i="7"/>
  <c r="O217" i="7"/>
  <c r="Q216" i="7"/>
  <c r="P216" i="7"/>
  <c r="O216" i="7"/>
  <c r="Q215" i="7"/>
  <c r="P215" i="7"/>
  <c r="O215" i="7"/>
  <c r="Q214" i="7"/>
  <c r="P214" i="7"/>
  <c r="O214" i="7"/>
  <c r="Q213" i="7"/>
  <c r="P213" i="7"/>
  <c r="O213" i="7"/>
  <c r="Q212" i="7"/>
  <c r="P212" i="7"/>
  <c r="O212" i="7"/>
  <c r="Q211" i="7"/>
  <c r="P211" i="7"/>
  <c r="O211" i="7"/>
  <c r="Q210" i="7"/>
  <c r="P210" i="7"/>
  <c r="O210" i="7"/>
  <c r="Q209" i="7"/>
  <c r="P209" i="7"/>
  <c r="O209" i="7"/>
  <c r="Q208" i="7"/>
  <c r="P208" i="7"/>
  <c r="O208" i="7"/>
  <c r="Q207" i="7"/>
  <c r="P207" i="7"/>
  <c r="O207" i="7"/>
  <c r="Q206" i="7"/>
  <c r="P206" i="7"/>
  <c r="O206" i="7"/>
  <c r="Q205" i="7"/>
  <c r="P205" i="7"/>
  <c r="O205" i="7"/>
  <c r="Q204" i="7"/>
  <c r="P204" i="7"/>
  <c r="O204" i="7"/>
  <c r="Q203" i="7"/>
  <c r="P203" i="7"/>
  <c r="O203" i="7"/>
  <c r="Q202" i="7"/>
  <c r="P202" i="7"/>
  <c r="O202" i="7"/>
  <c r="Q201" i="7"/>
  <c r="P201" i="7"/>
  <c r="O201" i="7"/>
  <c r="Q200" i="7"/>
  <c r="P200" i="7"/>
  <c r="O200" i="7"/>
  <c r="Q199" i="7"/>
  <c r="P199" i="7"/>
  <c r="O199" i="7"/>
  <c r="Q198" i="7"/>
  <c r="P198" i="7"/>
  <c r="O198" i="7"/>
  <c r="Q197" i="7"/>
  <c r="P197" i="7"/>
  <c r="O197" i="7"/>
  <c r="Q196" i="7"/>
  <c r="P196" i="7"/>
  <c r="O196" i="7"/>
  <c r="Q195" i="7"/>
  <c r="P195" i="7"/>
  <c r="O195" i="7"/>
  <c r="Q194" i="7"/>
  <c r="P194" i="7"/>
  <c r="O194" i="7"/>
  <c r="Q193" i="7"/>
  <c r="P193" i="7"/>
  <c r="O193" i="7"/>
  <c r="Q192" i="7"/>
  <c r="P192" i="7"/>
  <c r="O192" i="7"/>
  <c r="Q191" i="7"/>
  <c r="P191" i="7"/>
  <c r="O191" i="7"/>
  <c r="Q190" i="7"/>
  <c r="P190" i="7"/>
  <c r="O190" i="7"/>
  <c r="Q189" i="7"/>
  <c r="P189" i="7"/>
  <c r="O189" i="7"/>
  <c r="Q188" i="7"/>
  <c r="P188" i="7"/>
  <c r="O188" i="7"/>
  <c r="Q187" i="7"/>
  <c r="P187" i="7"/>
  <c r="O187" i="7"/>
  <c r="Q186" i="7"/>
  <c r="P186" i="7"/>
  <c r="O186" i="7"/>
  <c r="Q185" i="7"/>
  <c r="P185" i="7"/>
  <c r="O185" i="7"/>
  <c r="Q184" i="7"/>
  <c r="P184" i="7"/>
  <c r="O184" i="7"/>
  <c r="Q183" i="7"/>
  <c r="P183" i="7"/>
  <c r="O183" i="7"/>
  <c r="Q182" i="7"/>
  <c r="P182" i="7"/>
  <c r="O182" i="7"/>
  <c r="Q181" i="7"/>
  <c r="P181" i="7"/>
  <c r="O181" i="7"/>
  <c r="Q180" i="7"/>
  <c r="P180" i="7"/>
  <c r="O180" i="7"/>
  <c r="Q179" i="7"/>
  <c r="P179" i="7"/>
  <c r="O179" i="7"/>
  <c r="Q178" i="7"/>
  <c r="P178" i="7"/>
  <c r="O178" i="7"/>
  <c r="Q177" i="7"/>
  <c r="P177" i="7"/>
  <c r="O177" i="7"/>
  <c r="Q176" i="7"/>
  <c r="P176" i="7"/>
  <c r="O176" i="7"/>
  <c r="Q175" i="7"/>
  <c r="P175" i="7"/>
  <c r="O175" i="7"/>
  <c r="Q174" i="7"/>
  <c r="P174" i="7"/>
  <c r="O174" i="7"/>
  <c r="Q173" i="7"/>
  <c r="P173" i="7"/>
  <c r="O173" i="7"/>
  <c r="Q172" i="7"/>
  <c r="P172" i="7"/>
  <c r="O172" i="7"/>
  <c r="Q171" i="7"/>
  <c r="P171" i="7"/>
  <c r="O171" i="7"/>
  <c r="Q170" i="7"/>
  <c r="P170" i="7"/>
  <c r="O170" i="7"/>
  <c r="Q169" i="7"/>
  <c r="P169" i="7"/>
  <c r="O169" i="7"/>
  <c r="Q168" i="7"/>
  <c r="P168" i="7"/>
  <c r="O168" i="7"/>
  <c r="Q167" i="7"/>
  <c r="P167" i="7"/>
  <c r="O167" i="7"/>
  <c r="Q166" i="7"/>
  <c r="P166" i="7"/>
  <c r="O166" i="7"/>
  <c r="Q165" i="7"/>
  <c r="P165" i="7"/>
  <c r="O165" i="7"/>
  <c r="Q164" i="7"/>
  <c r="P164" i="7"/>
  <c r="O164" i="7"/>
  <c r="Q163" i="7"/>
  <c r="P163" i="7"/>
  <c r="O163" i="7"/>
  <c r="Q162" i="7"/>
  <c r="P162" i="7"/>
  <c r="O162" i="7"/>
  <c r="Q161" i="7"/>
  <c r="P161" i="7"/>
  <c r="O161" i="7"/>
  <c r="Q160" i="7"/>
  <c r="P160" i="7"/>
  <c r="O160" i="7"/>
  <c r="Q159" i="7"/>
  <c r="P159" i="7"/>
  <c r="O159" i="7"/>
  <c r="Q158" i="7"/>
  <c r="P158" i="7"/>
  <c r="O158" i="7"/>
  <c r="Q157" i="7"/>
  <c r="P157" i="7"/>
  <c r="O157" i="7"/>
  <c r="Q156" i="7"/>
  <c r="P156" i="7"/>
  <c r="O156" i="7"/>
  <c r="Q155" i="7"/>
  <c r="P155" i="7"/>
  <c r="O155" i="7"/>
  <c r="Q154" i="7"/>
  <c r="P154" i="7"/>
  <c r="O154" i="7"/>
  <c r="Q153" i="7"/>
  <c r="P153" i="7"/>
  <c r="O153" i="7"/>
  <c r="Q152" i="7"/>
  <c r="P152" i="7"/>
  <c r="O152" i="7"/>
  <c r="Q151" i="7"/>
  <c r="P151" i="7"/>
  <c r="O151" i="7"/>
  <c r="Q150" i="7"/>
  <c r="P150" i="7"/>
  <c r="O150" i="7"/>
  <c r="Q149" i="7"/>
  <c r="P149" i="7"/>
  <c r="O149" i="7"/>
  <c r="Q148" i="7"/>
  <c r="P148" i="7"/>
  <c r="O148" i="7"/>
  <c r="Q147" i="7"/>
  <c r="P147" i="7"/>
  <c r="O147" i="7"/>
  <c r="Q146" i="7"/>
  <c r="P146" i="7"/>
  <c r="O146" i="7"/>
  <c r="Q145" i="7"/>
  <c r="P145" i="7"/>
  <c r="O145" i="7"/>
  <c r="Q144" i="7"/>
  <c r="P144" i="7"/>
  <c r="O144" i="7"/>
  <c r="Q143" i="7"/>
  <c r="P143" i="7"/>
  <c r="O143" i="7"/>
  <c r="Q142" i="7"/>
  <c r="P142" i="7"/>
  <c r="O142" i="7"/>
  <c r="Q141" i="7"/>
  <c r="P141" i="7"/>
  <c r="O141" i="7"/>
  <c r="Q140" i="7"/>
  <c r="P140" i="7"/>
  <c r="O140" i="7"/>
  <c r="Q139" i="7"/>
  <c r="P139" i="7"/>
  <c r="O139" i="7"/>
  <c r="Q138" i="7"/>
  <c r="P138" i="7"/>
  <c r="O138" i="7"/>
  <c r="Q137" i="7"/>
  <c r="P137" i="7"/>
  <c r="O137" i="7"/>
  <c r="Q136" i="7"/>
  <c r="P136" i="7"/>
  <c r="O136" i="7"/>
  <c r="Q135" i="7"/>
  <c r="P135" i="7"/>
  <c r="O135" i="7"/>
  <c r="Q134" i="7"/>
  <c r="P134" i="7"/>
  <c r="O134" i="7"/>
  <c r="Q133" i="7"/>
  <c r="P133" i="7"/>
  <c r="O133" i="7"/>
  <c r="Q132" i="7"/>
  <c r="P132" i="7"/>
  <c r="O132" i="7"/>
  <c r="Q131" i="7"/>
  <c r="P131" i="7"/>
  <c r="O131" i="7"/>
  <c r="Q130" i="7"/>
  <c r="P130" i="7"/>
  <c r="O130" i="7"/>
  <c r="Q129" i="7"/>
  <c r="P129" i="7"/>
  <c r="O129" i="7"/>
  <c r="Q128" i="7"/>
  <c r="P128" i="7"/>
  <c r="O128" i="7"/>
  <c r="Q127" i="7"/>
  <c r="P127" i="7"/>
  <c r="O127" i="7"/>
  <c r="Q126" i="7"/>
  <c r="P126" i="7"/>
  <c r="O126" i="7"/>
  <c r="Q125" i="7"/>
  <c r="P125" i="7"/>
  <c r="O125" i="7"/>
  <c r="Q124" i="7"/>
  <c r="P124" i="7"/>
  <c r="O124" i="7"/>
  <c r="Q123" i="7"/>
  <c r="P123" i="7"/>
  <c r="O123" i="7"/>
  <c r="Q122" i="7"/>
  <c r="P122" i="7"/>
  <c r="O122" i="7"/>
  <c r="Q121" i="7"/>
  <c r="P121" i="7"/>
  <c r="O121" i="7"/>
  <c r="Q120" i="7"/>
  <c r="P120" i="7"/>
  <c r="O120" i="7"/>
  <c r="Q119" i="7"/>
  <c r="P119" i="7"/>
  <c r="O119" i="7"/>
  <c r="Q118" i="7"/>
  <c r="P118" i="7"/>
  <c r="O118" i="7"/>
  <c r="Q117" i="7"/>
  <c r="P117" i="7"/>
  <c r="O117" i="7"/>
  <c r="Q116" i="7"/>
  <c r="P116" i="7"/>
  <c r="O116" i="7"/>
  <c r="Q115" i="7"/>
  <c r="P115" i="7"/>
  <c r="O115" i="7"/>
  <c r="Q114" i="7"/>
  <c r="P114" i="7"/>
  <c r="O114" i="7"/>
  <c r="Q113" i="7"/>
  <c r="P113" i="7"/>
  <c r="O113" i="7"/>
  <c r="Q112" i="7"/>
  <c r="P112" i="7"/>
  <c r="O112" i="7"/>
  <c r="Q111" i="7"/>
  <c r="P111" i="7"/>
  <c r="O111" i="7"/>
  <c r="Q110" i="7"/>
  <c r="P110" i="7"/>
  <c r="O110" i="7"/>
  <c r="Q109" i="7"/>
  <c r="P109" i="7"/>
  <c r="O109" i="7"/>
  <c r="Q108" i="7"/>
  <c r="P108" i="7"/>
  <c r="O108" i="7"/>
  <c r="Q107" i="7"/>
  <c r="P107" i="7"/>
  <c r="O107" i="7"/>
  <c r="Q106" i="7"/>
  <c r="P106" i="7"/>
  <c r="O106" i="7"/>
  <c r="Q105" i="7"/>
  <c r="P105" i="7"/>
  <c r="O105" i="7"/>
  <c r="Q104" i="7"/>
  <c r="P104" i="7"/>
  <c r="O104" i="7"/>
  <c r="Q103" i="7"/>
  <c r="P103" i="7"/>
  <c r="O103" i="7"/>
  <c r="Q102" i="7"/>
  <c r="P102" i="7"/>
  <c r="O102" i="7"/>
  <c r="Q101" i="7"/>
  <c r="P101" i="7"/>
  <c r="O101" i="7"/>
  <c r="Q100" i="7"/>
  <c r="P100" i="7"/>
  <c r="O100" i="7"/>
  <c r="Q99" i="7"/>
  <c r="P99" i="7"/>
  <c r="O99" i="7"/>
  <c r="Q98" i="7"/>
  <c r="P98" i="7"/>
  <c r="O98" i="7"/>
  <c r="Q97" i="7"/>
  <c r="P97" i="7"/>
  <c r="O97" i="7"/>
  <c r="Q96" i="7"/>
  <c r="P96" i="7"/>
  <c r="O96" i="7"/>
  <c r="Q95" i="7"/>
  <c r="P95" i="7"/>
  <c r="O95" i="7"/>
  <c r="Q94" i="7"/>
  <c r="P94" i="7"/>
  <c r="O94" i="7"/>
  <c r="Q93" i="7"/>
  <c r="P93" i="7"/>
  <c r="O93" i="7"/>
  <c r="Q92" i="7"/>
  <c r="P92" i="7"/>
  <c r="O92" i="7"/>
  <c r="Q91" i="7"/>
  <c r="P91" i="7"/>
  <c r="O91" i="7"/>
  <c r="Q90" i="7"/>
  <c r="P90" i="7"/>
  <c r="O90" i="7"/>
  <c r="Q89" i="7"/>
  <c r="P89" i="7"/>
  <c r="O89" i="7"/>
  <c r="Q88" i="7"/>
  <c r="P88" i="7"/>
  <c r="O88" i="7"/>
  <c r="Q87" i="7"/>
  <c r="P87" i="7"/>
  <c r="O87" i="7"/>
  <c r="Q86" i="7"/>
  <c r="P86" i="7"/>
  <c r="O86" i="7"/>
  <c r="Q85" i="7"/>
  <c r="P85" i="7"/>
  <c r="O85" i="7"/>
  <c r="Q84" i="7"/>
  <c r="P84" i="7"/>
  <c r="O84" i="7"/>
  <c r="Q83" i="7"/>
  <c r="P83" i="7"/>
  <c r="O83" i="7"/>
  <c r="Q82" i="7"/>
  <c r="P82" i="7"/>
  <c r="O82" i="7"/>
  <c r="Q81" i="7"/>
  <c r="P81" i="7"/>
  <c r="O81" i="7"/>
  <c r="Q80" i="7"/>
  <c r="P80" i="7"/>
  <c r="O80" i="7"/>
  <c r="Q79" i="7"/>
  <c r="P79" i="7"/>
  <c r="O79" i="7"/>
  <c r="Q78" i="7"/>
  <c r="P78" i="7"/>
  <c r="O78" i="7"/>
  <c r="Q77" i="7"/>
  <c r="P77" i="7"/>
  <c r="O77" i="7"/>
  <c r="Q76" i="7"/>
  <c r="P76" i="7"/>
  <c r="O76" i="7"/>
  <c r="Q75" i="7"/>
  <c r="P75" i="7"/>
  <c r="O75" i="7"/>
  <c r="Q74" i="7"/>
  <c r="P74" i="7"/>
  <c r="O74" i="7"/>
  <c r="Q73" i="7"/>
  <c r="P73" i="7"/>
  <c r="O73" i="7"/>
  <c r="Q72" i="7"/>
  <c r="P72" i="7"/>
  <c r="O72" i="7"/>
  <c r="Q71" i="7"/>
  <c r="P71" i="7"/>
  <c r="O71" i="7"/>
  <c r="Q70" i="7"/>
  <c r="P70" i="7"/>
  <c r="O70" i="7"/>
  <c r="Q69" i="7"/>
  <c r="P69" i="7"/>
  <c r="O69" i="7"/>
  <c r="Q68" i="7"/>
  <c r="P68" i="7"/>
  <c r="O68" i="7"/>
  <c r="Q67" i="7"/>
  <c r="P67" i="7"/>
  <c r="O67" i="7"/>
  <c r="Q66" i="7"/>
  <c r="P66" i="7"/>
  <c r="O66" i="7"/>
  <c r="Q65" i="7"/>
  <c r="P65" i="7"/>
  <c r="O65" i="7"/>
  <c r="Q64" i="7"/>
  <c r="P64" i="7"/>
  <c r="O64" i="7"/>
  <c r="Q63" i="7"/>
  <c r="P63" i="7"/>
  <c r="O63" i="7"/>
  <c r="Q62" i="7"/>
  <c r="P62" i="7"/>
  <c r="O62" i="7"/>
  <c r="Q61" i="7"/>
  <c r="P61" i="7"/>
  <c r="O61" i="7"/>
  <c r="Q60" i="7"/>
  <c r="P60" i="7"/>
  <c r="O60" i="7"/>
  <c r="Q59" i="7"/>
  <c r="P59" i="7"/>
  <c r="O59" i="7"/>
  <c r="Q58" i="7"/>
  <c r="P58" i="7"/>
  <c r="O58" i="7"/>
  <c r="Q57" i="7"/>
  <c r="P57" i="7"/>
  <c r="O57" i="7"/>
  <c r="Q56" i="7"/>
  <c r="P56" i="7"/>
  <c r="O56" i="7"/>
  <c r="Q55" i="7"/>
  <c r="P55" i="7"/>
  <c r="O55" i="7"/>
  <c r="Q54" i="7"/>
  <c r="P54" i="7"/>
  <c r="O54" i="7"/>
  <c r="Q53" i="7"/>
  <c r="P53" i="7"/>
  <c r="O53" i="7"/>
  <c r="Q52" i="7"/>
  <c r="P52" i="7"/>
  <c r="O52" i="7"/>
  <c r="Q51" i="7"/>
  <c r="P51" i="7"/>
  <c r="O51" i="7"/>
  <c r="Q50" i="7"/>
  <c r="P50" i="7"/>
  <c r="O50" i="7"/>
  <c r="Q49" i="7"/>
  <c r="P49" i="7"/>
  <c r="O49" i="7"/>
  <c r="Q48" i="7"/>
  <c r="P48" i="7"/>
  <c r="O48" i="7"/>
  <c r="Q47" i="7"/>
  <c r="P47" i="7"/>
  <c r="O47" i="7"/>
  <c r="Q46" i="7"/>
  <c r="P46" i="7"/>
  <c r="O46" i="7"/>
  <c r="Q45" i="7"/>
  <c r="P45" i="7"/>
  <c r="O45" i="7"/>
  <c r="Q44" i="7"/>
  <c r="P44" i="7"/>
  <c r="O44" i="7"/>
  <c r="Q43" i="7"/>
  <c r="P43" i="7"/>
  <c r="O43" i="7"/>
  <c r="Q42" i="7"/>
  <c r="P42" i="7"/>
  <c r="O42" i="7"/>
  <c r="Q41" i="7"/>
  <c r="P41" i="7"/>
  <c r="O41" i="7"/>
  <c r="Q40" i="7"/>
  <c r="P40" i="7"/>
  <c r="O40" i="7"/>
  <c r="Q39" i="7"/>
  <c r="P39" i="7"/>
  <c r="O39" i="7"/>
  <c r="Q38" i="7"/>
  <c r="P38" i="7"/>
  <c r="O38" i="7"/>
  <c r="Q37" i="7"/>
  <c r="P37" i="7"/>
  <c r="O37" i="7"/>
  <c r="Q36" i="7"/>
  <c r="P36" i="7"/>
  <c r="O36" i="7"/>
  <c r="Q35" i="7"/>
  <c r="P35" i="7"/>
  <c r="O35" i="7"/>
  <c r="Q34" i="7"/>
  <c r="P34" i="7"/>
  <c r="O34" i="7"/>
  <c r="Q33" i="7"/>
  <c r="P33" i="7"/>
  <c r="O33" i="7"/>
  <c r="Q32" i="7"/>
  <c r="P32" i="7"/>
  <c r="O32" i="7"/>
  <c r="Q31" i="7"/>
  <c r="P31" i="7"/>
  <c r="O31" i="7"/>
  <c r="Q30" i="7"/>
  <c r="P30" i="7"/>
  <c r="O30" i="7"/>
  <c r="Q29" i="7"/>
  <c r="P29" i="7"/>
  <c r="O29" i="7"/>
  <c r="Q28" i="7"/>
  <c r="P28" i="7"/>
  <c r="O28" i="7"/>
  <c r="Q27" i="7"/>
  <c r="P27" i="7"/>
  <c r="O27" i="7"/>
  <c r="Q26" i="7"/>
  <c r="P26" i="7"/>
  <c r="O26" i="7"/>
  <c r="Q25" i="7"/>
  <c r="P25" i="7"/>
  <c r="O25" i="7"/>
  <c r="Q24" i="7"/>
  <c r="P24" i="7"/>
  <c r="O24" i="7"/>
  <c r="Q23" i="7"/>
  <c r="P23" i="7"/>
  <c r="O23" i="7"/>
  <c r="Q22" i="7"/>
  <c r="P22" i="7"/>
  <c r="O22" i="7"/>
  <c r="Q21" i="7"/>
  <c r="P21" i="7"/>
  <c r="O21" i="7"/>
  <c r="Q20" i="7"/>
  <c r="P20" i="7"/>
  <c r="O20" i="7"/>
  <c r="Q19" i="7"/>
  <c r="P19" i="7"/>
  <c r="O19" i="7"/>
  <c r="Q18" i="7"/>
  <c r="P18" i="7"/>
  <c r="O18" i="7"/>
  <c r="Q17" i="7"/>
  <c r="P17" i="7"/>
  <c r="O17" i="7"/>
  <c r="Q16" i="7"/>
  <c r="P16" i="7"/>
  <c r="O16" i="7"/>
  <c r="Q15" i="7"/>
  <c r="P15" i="7"/>
  <c r="O15" i="7"/>
  <c r="Q14" i="7"/>
  <c r="P14" i="7"/>
  <c r="O14" i="7"/>
  <c r="Q13" i="7"/>
  <c r="P13" i="7"/>
  <c r="O13" i="7"/>
  <c r="Q12" i="7"/>
  <c r="P12" i="7"/>
  <c r="O12" i="7"/>
  <c r="Q11" i="7"/>
  <c r="P11" i="7"/>
  <c r="O11" i="7"/>
  <c r="Q10" i="7"/>
  <c r="P10" i="7"/>
  <c r="O10" i="7"/>
  <c r="Q9" i="7"/>
  <c r="P9" i="7"/>
  <c r="O9" i="7"/>
  <c r="Q8" i="7"/>
  <c r="P8" i="7"/>
  <c r="O8" i="7"/>
  <c r="Q7" i="7"/>
  <c r="P7" i="7"/>
  <c r="O7" i="7"/>
  <c r="Q6" i="7"/>
  <c r="P6" i="7"/>
  <c r="O6" i="7"/>
  <c r="M5" i="7"/>
  <c r="A5" i="7"/>
  <c r="H499" i="5"/>
  <c r="Z500" i="5"/>
  <c r="X500" i="5"/>
  <c r="T500" i="5"/>
  <c r="P500" i="5"/>
  <c r="Q500" i="5" s="1"/>
  <c r="I500" i="5"/>
  <c r="G500" i="5"/>
  <c r="E500" i="5"/>
  <c r="D500" i="5"/>
  <c r="R500" i="5" s="1"/>
  <c r="C500" i="5"/>
  <c r="W500" i="5" s="1"/>
  <c r="B500" i="5"/>
  <c r="V500" i="5" s="1"/>
  <c r="Z499" i="5"/>
  <c r="X499" i="5"/>
  <c r="T499" i="5"/>
  <c r="P499" i="5"/>
  <c r="Q499" i="5" s="1"/>
  <c r="I499" i="5"/>
  <c r="G499" i="5"/>
  <c r="E499" i="5"/>
  <c r="D499" i="5"/>
  <c r="R499" i="5" s="1"/>
  <c r="C499" i="5"/>
  <c r="W499" i="5" s="1"/>
  <c r="B499" i="5"/>
  <c r="V499" i="5" s="1"/>
  <c r="Z498" i="5"/>
  <c r="X498" i="5"/>
  <c r="T498" i="5"/>
  <c r="P498" i="5"/>
  <c r="Q498" i="5" s="1"/>
  <c r="I498" i="5"/>
  <c r="G498" i="5"/>
  <c r="E498" i="5"/>
  <c r="D498" i="5"/>
  <c r="R498" i="5" s="1"/>
  <c r="C498" i="5"/>
  <c r="W498" i="5" s="1"/>
  <c r="B498" i="5"/>
  <c r="V498" i="5" s="1"/>
  <c r="Z497" i="5"/>
  <c r="X497" i="5"/>
  <c r="T497" i="5"/>
  <c r="P497" i="5"/>
  <c r="Q497" i="5" s="1"/>
  <c r="I497" i="5"/>
  <c r="G497" i="5"/>
  <c r="E497" i="5"/>
  <c r="D497" i="5"/>
  <c r="R497" i="5" s="1"/>
  <c r="C497" i="5"/>
  <c r="W497" i="5" s="1"/>
  <c r="B497" i="5"/>
  <c r="V497" i="5" s="1"/>
  <c r="Z496" i="5"/>
  <c r="X496" i="5"/>
  <c r="T496" i="5"/>
  <c r="P496" i="5"/>
  <c r="Q496" i="5" s="1"/>
  <c r="I496" i="5"/>
  <c r="G496" i="5"/>
  <c r="E496" i="5"/>
  <c r="D496" i="5"/>
  <c r="R496" i="5" s="1"/>
  <c r="C496" i="5"/>
  <c r="W496" i="5" s="1"/>
  <c r="B496" i="5"/>
  <c r="V496" i="5" s="1"/>
  <c r="Z495" i="5"/>
  <c r="X495" i="5"/>
  <c r="T495" i="5"/>
  <c r="P495" i="5"/>
  <c r="Q495" i="5" s="1"/>
  <c r="I495" i="5"/>
  <c r="H495" i="5"/>
  <c r="G495" i="5"/>
  <c r="E495" i="5"/>
  <c r="D495" i="5"/>
  <c r="R495" i="5" s="1"/>
  <c r="C495" i="5"/>
  <c r="W495" i="5" s="1"/>
  <c r="B495" i="5"/>
  <c r="V495" i="5" s="1"/>
  <c r="Z494" i="5"/>
  <c r="X494" i="5"/>
  <c r="T494" i="5"/>
  <c r="P494" i="5"/>
  <c r="Q494" i="5" s="1"/>
  <c r="I494" i="5"/>
  <c r="G494" i="5"/>
  <c r="E494" i="5"/>
  <c r="D494" i="5"/>
  <c r="R494" i="5" s="1"/>
  <c r="C494" i="5"/>
  <c r="W494" i="5" s="1"/>
  <c r="B494" i="5"/>
  <c r="V494" i="5" s="1"/>
  <c r="Z493" i="5"/>
  <c r="X493" i="5"/>
  <c r="T493" i="5"/>
  <c r="P493" i="5"/>
  <c r="Q493" i="5" s="1"/>
  <c r="I493" i="5"/>
  <c r="H493" i="5"/>
  <c r="G493" i="5"/>
  <c r="E493" i="5"/>
  <c r="D493" i="5"/>
  <c r="R493" i="5" s="1"/>
  <c r="C493" i="5"/>
  <c r="W493" i="5" s="1"/>
  <c r="B493" i="5"/>
  <c r="V493" i="5" s="1"/>
  <c r="Z492" i="5"/>
  <c r="X492" i="5"/>
  <c r="T492" i="5"/>
  <c r="P492" i="5"/>
  <c r="Q492" i="5" s="1"/>
  <c r="I492" i="5"/>
  <c r="G492" i="5"/>
  <c r="E492" i="5"/>
  <c r="D492" i="5"/>
  <c r="R492" i="5" s="1"/>
  <c r="C492" i="5"/>
  <c r="W492" i="5" s="1"/>
  <c r="B492" i="5"/>
  <c r="V492" i="5" s="1"/>
  <c r="Z491" i="5"/>
  <c r="X491" i="5"/>
  <c r="T491" i="5"/>
  <c r="P491" i="5"/>
  <c r="Q491" i="5" s="1"/>
  <c r="I491" i="5"/>
  <c r="G491" i="5"/>
  <c r="E491" i="5"/>
  <c r="D491" i="5"/>
  <c r="R491" i="5" s="1"/>
  <c r="C491" i="5"/>
  <c r="W491" i="5" s="1"/>
  <c r="B491" i="5"/>
  <c r="V491" i="5" s="1"/>
  <c r="Z490" i="5"/>
  <c r="X490" i="5"/>
  <c r="T490" i="5"/>
  <c r="P490" i="5"/>
  <c r="Q490" i="5" s="1"/>
  <c r="I490" i="5"/>
  <c r="G490" i="5"/>
  <c r="E490" i="5"/>
  <c r="D490" i="5"/>
  <c r="R490" i="5" s="1"/>
  <c r="C490" i="5"/>
  <c r="W490" i="5" s="1"/>
  <c r="B490" i="5"/>
  <c r="V490" i="5" s="1"/>
  <c r="Z489" i="5"/>
  <c r="X489" i="5"/>
  <c r="T489" i="5"/>
  <c r="P489" i="5"/>
  <c r="Q489" i="5" s="1"/>
  <c r="I489" i="5"/>
  <c r="G489" i="5"/>
  <c r="E489" i="5"/>
  <c r="D489" i="5"/>
  <c r="R489" i="5" s="1"/>
  <c r="C489" i="5"/>
  <c r="W489" i="5" s="1"/>
  <c r="B489" i="5"/>
  <c r="V489" i="5" s="1"/>
  <c r="Z488" i="5"/>
  <c r="X488" i="5"/>
  <c r="T488" i="5"/>
  <c r="P488" i="5"/>
  <c r="Q488" i="5" s="1"/>
  <c r="I488" i="5"/>
  <c r="G488" i="5"/>
  <c r="E488" i="5"/>
  <c r="D488" i="5"/>
  <c r="R488" i="5" s="1"/>
  <c r="C488" i="5"/>
  <c r="W488" i="5" s="1"/>
  <c r="B488" i="5"/>
  <c r="V488" i="5" s="1"/>
  <c r="Z487" i="5"/>
  <c r="X487" i="5"/>
  <c r="T487" i="5"/>
  <c r="P487" i="5"/>
  <c r="Q487" i="5" s="1"/>
  <c r="I487" i="5"/>
  <c r="G487" i="5"/>
  <c r="E487" i="5"/>
  <c r="D487" i="5"/>
  <c r="R487" i="5" s="1"/>
  <c r="C487" i="5"/>
  <c r="W487" i="5" s="1"/>
  <c r="B487" i="5"/>
  <c r="V487" i="5" s="1"/>
  <c r="Z486" i="5"/>
  <c r="X486" i="5"/>
  <c r="T486" i="5"/>
  <c r="P486" i="5"/>
  <c r="Q486" i="5" s="1"/>
  <c r="I486" i="5"/>
  <c r="G486" i="5"/>
  <c r="E486" i="5"/>
  <c r="D486" i="5"/>
  <c r="R486" i="5" s="1"/>
  <c r="C486" i="5"/>
  <c r="W486" i="5" s="1"/>
  <c r="B486" i="5"/>
  <c r="V486" i="5" s="1"/>
  <c r="Z485" i="5"/>
  <c r="X485" i="5"/>
  <c r="T485" i="5"/>
  <c r="P485" i="5"/>
  <c r="Q485" i="5" s="1"/>
  <c r="I485" i="5"/>
  <c r="H485" i="5"/>
  <c r="G485" i="5"/>
  <c r="E485" i="5"/>
  <c r="D485" i="5"/>
  <c r="R485" i="5" s="1"/>
  <c r="C485" i="5"/>
  <c r="W485" i="5" s="1"/>
  <c r="B485" i="5"/>
  <c r="V485" i="5" s="1"/>
  <c r="Z484" i="5"/>
  <c r="X484" i="5"/>
  <c r="T484" i="5"/>
  <c r="P484" i="5"/>
  <c r="Q484" i="5" s="1"/>
  <c r="I484" i="5"/>
  <c r="G484" i="5"/>
  <c r="E484" i="5"/>
  <c r="D484" i="5"/>
  <c r="R484" i="5" s="1"/>
  <c r="C484" i="5"/>
  <c r="W484" i="5" s="1"/>
  <c r="B484" i="5"/>
  <c r="V484" i="5" s="1"/>
  <c r="Z483" i="5"/>
  <c r="X483" i="5"/>
  <c r="T483" i="5"/>
  <c r="P483" i="5"/>
  <c r="Q483" i="5" s="1"/>
  <c r="I483" i="5"/>
  <c r="H483" i="5"/>
  <c r="G483" i="5"/>
  <c r="E483" i="5"/>
  <c r="D483" i="5"/>
  <c r="R483" i="5" s="1"/>
  <c r="C483" i="5"/>
  <c r="W483" i="5" s="1"/>
  <c r="B483" i="5"/>
  <c r="V483" i="5" s="1"/>
  <c r="Z482" i="5"/>
  <c r="X482" i="5"/>
  <c r="T482" i="5"/>
  <c r="P482" i="5"/>
  <c r="Q482" i="5" s="1"/>
  <c r="I482" i="5"/>
  <c r="G482" i="5"/>
  <c r="E482" i="5"/>
  <c r="D482" i="5"/>
  <c r="R482" i="5" s="1"/>
  <c r="C482" i="5"/>
  <c r="W482" i="5" s="1"/>
  <c r="B482" i="5"/>
  <c r="V482" i="5" s="1"/>
  <c r="Z481" i="5"/>
  <c r="X481" i="5"/>
  <c r="T481" i="5"/>
  <c r="P481" i="5"/>
  <c r="Q481" i="5" s="1"/>
  <c r="I481" i="5"/>
  <c r="H481" i="5"/>
  <c r="G481" i="5"/>
  <c r="E481" i="5"/>
  <c r="D481" i="5"/>
  <c r="R481" i="5" s="1"/>
  <c r="C481" i="5"/>
  <c r="W481" i="5" s="1"/>
  <c r="B481" i="5"/>
  <c r="V481" i="5" s="1"/>
  <c r="Z480" i="5"/>
  <c r="X480" i="5"/>
  <c r="T480" i="5"/>
  <c r="P480" i="5"/>
  <c r="Q480" i="5" s="1"/>
  <c r="I480" i="5"/>
  <c r="G480" i="5"/>
  <c r="E480" i="5"/>
  <c r="D480" i="5"/>
  <c r="R480" i="5" s="1"/>
  <c r="C480" i="5"/>
  <c r="W480" i="5" s="1"/>
  <c r="B480" i="5"/>
  <c r="V480" i="5" s="1"/>
  <c r="Z479" i="5"/>
  <c r="X479" i="5"/>
  <c r="T479" i="5"/>
  <c r="P479" i="5"/>
  <c r="Q479" i="5" s="1"/>
  <c r="I479" i="5"/>
  <c r="H479" i="5"/>
  <c r="G479" i="5"/>
  <c r="E479" i="5"/>
  <c r="D479" i="5"/>
  <c r="R479" i="5" s="1"/>
  <c r="C479" i="5"/>
  <c r="W479" i="5" s="1"/>
  <c r="B479" i="5"/>
  <c r="V479" i="5" s="1"/>
  <c r="Z478" i="5"/>
  <c r="X478" i="5"/>
  <c r="T478" i="5"/>
  <c r="P478" i="5"/>
  <c r="Q478" i="5" s="1"/>
  <c r="I478" i="5"/>
  <c r="G478" i="5"/>
  <c r="E478" i="5"/>
  <c r="D478" i="5"/>
  <c r="R478" i="5" s="1"/>
  <c r="C478" i="5"/>
  <c r="W478" i="5" s="1"/>
  <c r="B478" i="5"/>
  <c r="V478" i="5" s="1"/>
  <c r="Z477" i="5"/>
  <c r="X477" i="5"/>
  <c r="T477" i="5"/>
  <c r="P477" i="5"/>
  <c r="Q477" i="5" s="1"/>
  <c r="I477" i="5"/>
  <c r="H477" i="5"/>
  <c r="G477" i="5"/>
  <c r="E477" i="5"/>
  <c r="D477" i="5"/>
  <c r="R477" i="5" s="1"/>
  <c r="C477" i="5"/>
  <c r="W477" i="5" s="1"/>
  <c r="B477" i="5"/>
  <c r="V477" i="5" s="1"/>
  <c r="Z476" i="5"/>
  <c r="X476" i="5"/>
  <c r="T476" i="5"/>
  <c r="P476" i="5"/>
  <c r="Q476" i="5" s="1"/>
  <c r="I476" i="5"/>
  <c r="G476" i="5"/>
  <c r="E476" i="5"/>
  <c r="D476" i="5"/>
  <c r="R476" i="5" s="1"/>
  <c r="C476" i="5"/>
  <c r="W476" i="5" s="1"/>
  <c r="B476" i="5"/>
  <c r="V476" i="5" s="1"/>
  <c r="Z475" i="5"/>
  <c r="X475" i="5"/>
  <c r="T475" i="5"/>
  <c r="P475" i="5"/>
  <c r="Q475" i="5" s="1"/>
  <c r="I475" i="5"/>
  <c r="G475" i="5"/>
  <c r="E475" i="5"/>
  <c r="D475" i="5"/>
  <c r="R475" i="5" s="1"/>
  <c r="C475" i="5"/>
  <c r="W475" i="5" s="1"/>
  <c r="B475" i="5"/>
  <c r="V475" i="5" s="1"/>
  <c r="Z474" i="5"/>
  <c r="X474" i="5"/>
  <c r="T474" i="5"/>
  <c r="P474" i="5"/>
  <c r="Q474" i="5" s="1"/>
  <c r="I474" i="5"/>
  <c r="G474" i="5"/>
  <c r="E474" i="5"/>
  <c r="D474" i="5"/>
  <c r="R474" i="5" s="1"/>
  <c r="C474" i="5"/>
  <c r="W474" i="5" s="1"/>
  <c r="B474" i="5"/>
  <c r="V474" i="5" s="1"/>
  <c r="Z473" i="5"/>
  <c r="X473" i="5"/>
  <c r="T473" i="5"/>
  <c r="P473" i="5"/>
  <c r="Q473" i="5" s="1"/>
  <c r="I473" i="5"/>
  <c r="G473" i="5"/>
  <c r="E473" i="5"/>
  <c r="D473" i="5"/>
  <c r="R473" i="5" s="1"/>
  <c r="C473" i="5"/>
  <c r="W473" i="5" s="1"/>
  <c r="B473" i="5"/>
  <c r="V473" i="5" s="1"/>
  <c r="Z472" i="5"/>
  <c r="X472" i="5"/>
  <c r="T472" i="5"/>
  <c r="P472" i="5"/>
  <c r="Q472" i="5" s="1"/>
  <c r="I472" i="5"/>
  <c r="G472" i="5"/>
  <c r="E472" i="5"/>
  <c r="D472" i="5"/>
  <c r="R472" i="5" s="1"/>
  <c r="C472" i="5"/>
  <c r="W472" i="5" s="1"/>
  <c r="B472" i="5"/>
  <c r="V472" i="5" s="1"/>
  <c r="Z471" i="5"/>
  <c r="X471" i="5"/>
  <c r="T471" i="5"/>
  <c r="P471" i="5"/>
  <c r="Q471" i="5" s="1"/>
  <c r="I471" i="5"/>
  <c r="G471" i="5"/>
  <c r="E471" i="5"/>
  <c r="D471" i="5"/>
  <c r="R471" i="5" s="1"/>
  <c r="C471" i="5"/>
  <c r="W471" i="5" s="1"/>
  <c r="B471" i="5"/>
  <c r="V471" i="5" s="1"/>
  <c r="Z470" i="5"/>
  <c r="X470" i="5"/>
  <c r="T470" i="5"/>
  <c r="P470" i="5"/>
  <c r="Q470" i="5" s="1"/>
  <c r="I470" i="5"/>
  <c r="G470" i="5"/>
  <c r="E470" i="5"/>
  <c r="D470" i="5"/>
  <c r="R470" i="5" s="1"/>
  <c r="C470" i="5"/>
  <c r="W470" i="5" s="1"/>
  <c r="B470" i="5"/>
  <c r="V470" i="5" s="1"/>
  <c r="Z469" i="5"/>
  <c r="X469" i="5"/>
  <c r="T469" i="5"/>
  <c r="P469" i="5"/>
  <c r="Q469" i="5" s="1"/>
  <c r="I469" i="5"/>
  <c r="H469" i="5"/>
  <c r="G469" i="5"/>
  <c r="E469" i="5"/>
  <c r="D469" i="5"/>
  <c r="R469" i="5" s="1"/>
  <c r="C469" i="5"/>
  <c r="W469" i="5" s="1"/>
  <c r="B469" i="5"/>
  <c r="V469" i="5" s="1"/>
  <c r="Z468" i="5"/>
  <c r="X468" i="5"/>
  <c r="T468" i="5"/>
  <c r="P468" i="5"/>
  <c r="Q468" i="5" s="1"/>
  <c r="I468" i="5"/>
  <c r="G468" i="5"/>
  <c r="E468" i="5"/>
  <c r="D468" i="5"/>
  <c r="R468" i="5" s="1"/>
  <c r="C468" i="5"/>
  <c r="W468" i="5" s="1"/>
  <c r="B468" i="5"/>
  <c r="V468" i="5" s="1"/>
  <c r="Z467" i="5"/>
  <c r="X467" i="5"/>
  <c r="T467" i="5"/>
  <c r="P467" i="5"/>
  <c r="Q467" i="5" s="1"/>
  <c r="I467" i="5"/>
  <c r="H467" i="5"/>
  <c r="G467" i="5"/>
  <c r="E467" i="5"/>
  <c r="D467" i="5"/>
  <c r="R467" i="5" s="1"/>
  <c r="C467" i="5"/>
  <c r="W467" i="5" s="1"/>
  <c r="B467" i="5"/>
  <c r="V467" i="5" s="1"/>
  <c r="Z466" i="5"/>
  <c r="X466" i="5"/>
  <c r="T466" i="5"/>
  <c r="P466" i="5"/>
  <c r="Q466" i="5" s="1"/>
  <c r="I466" i="5"/>
  <c r="G466" i="5"/>
  <c r="E466" i="5"/>
  <c r="D466" i="5"/>
  <c r="R466" i="5" s="1"/>
  <c r="C466" i="5"/>
  <c r="W466" i="5" s="1"/>
  <c r="B466" i="5"/>
  <c r="V466" i="5" s="1"/>
  <c r="Z465" i="5"/>
  <c r="X465" i="5"/>
  <c r="T465" i="5"/>
  <c r="P465" i="5"/>
  <c r="Q465" i="5" s="1"/>
  <c r="I465" i="5"/>
  <c r="H465" i="5"/>
  <c r="G465" i="5"/>
  <c r="E465" i="5"/>
  <c r="D465" i="5"/>
  <c r="R465" i="5" s="1"/>
  <c r="C465" i="5"/>
  <c r="W465" i="5" s="1"/>
  <c r="B465" i="5"/>
  <c r="V465" i="5" s="1"/>
  <c r="Z464" i="5"/>
  <c r="X464" i="5"/>
  <c r="T464" i="5"/>
  <c r="P464" i="5"/>
  <c r="Q464" i="5" s="1"/>
  <c r="I464" i="5"/>
  <c r="G464" i="5"/>
  <c r="E464" i="5"/>
  <c r="D464" i="5"/>
  <c r="R464" i="5" s="1"/>
  <c r="C464" i="5"/>
  <c r="W464" i="5" s="1"/>
  <c r="B464" i="5"/>
  <c r="V464" i="5" s="1"/>
  <c r="Z463" i="5"/>
  <c r="X463" i="5"/>
  <c r="T463" i="5"/>
  <c r="P463" i="5"/>
  <c r="Q463" i="5" s="1"/>
  <c r="I463" i="5"/>
  <c r="H463" i="5"/>
  <c r="G463" i="5"/>
  <c r="E463" i="5"/>
  <c r="D463" i="5"/>
  <c r="R463" i="5" s="1"/>
  <c r="C463" i="5"/>
  <c r="W463" i="5" s="1"/>
  <c r="B463" i="5"/>
  <c r="V463" i="5" s="1"/>
  <c r="Z462" i="5"/>
  <c r="X462" i="5"/>
  <c r="T462" i="5"/>
  <c r="P462" i="5"/>
  <c r="Q462" i="5" s="1"/>
  <c r="I462" i="5"/>
  <c r="G462" i="5"/>
  <c r="E462" i="5"/>
  <c r="D462" i="5"/>
  <c r="R462" i="5" s="1"/>
  <c r="C462" i="5"/>
  <c r="W462" i="5" s="1"/>
  <c r="B462" i="5"/>
  <c r="V462" i="5" s="1"/>
  <c r="Z461" i="5"/>
  <c r="X461" i="5"/>
  <c r="T461" i="5"/>
  <c r="P461" i="5"/>
  <c r="Q461" i="5" s="1"/>
  <c r="I461" i="5"/>
  <c r="H461" i="5"/>
  <c r="G461" i="5"/>
  <c r="E461" i="5"/>
  <c r="D461" i="5"/>
  <c r="R461" i="5" s="1"/>
  <c r="C461" i="5"/>
  <c r="W461" i="5" s="1"/>
  <c r="B461" i="5"/>
  <c r="V461" i="5" s="1"/>
  <c r="Z460" i="5"/>
  <c r="X460" i="5"/>
  <c r="T460" i="5"/>
  <c r="P460" i="5"/>
  <c r="Q460" i="5" s="1"/>
  <c r="I460" i="5"/>
  <c r="G460" i="5"/>
  <c r="E460" i="5"/>
  <c r="D460" i="5"/>
  <c r="R460" i="5" s="1"/>
  <c r="C460" i="5"/>
  <c r="W460" i="5" s="1"/>
  <c r="B460" i="5"/>
  <c r="V460" i="5" s="1"/>
  <c r="Z459" i="5"/>
  <c r="X459" i="5"/>
  <c r="T459" i="5"/>
  <c r="P459" i="5"/>
  <c r="Q459" i="5" s="1"/>
  <c r="I459" i="5"/>
  <c r="H459" i="5"/>
  <c r="G459" i="5"/>
  <c r="E459" i="5"/>
  <c r="D459" i="5"/>
  <c r="R459" i="5" s="1"/>
  <c r="C459" i="5"/>
  <c r="W459" i="5" s="1"/>
  <c r="B459" i="5"/>
  <c r="V459" i="5" s="1"/>
  <c r="Z458" i="5"/>
  <c r="X458" i="5"/>
  <c r="T458" i="5"/>
  <c r="P458" i="5"/>
  <c r="Q458" i="5" s="1"/>
  <c r="I458" i="5"/>
  <c r="G458" i="5"/>
  <c r="E458" i="5"/>
  <c r="D458" i="5"/>
  <c r="R458" i="5" s="1"/>
  <c r="C458" i="5"/>
  <c r="W458" i="5" s="1"/>
  <c r="B458" i="5"/>
  <c r="V458" i="5" s="1"/>
  <c r="Z457" i="5"/>
  <c r="X457" i="5"/>
  <c r="T457" i="5"/>
  <c r="P457" i="5"/>
  <c r="Q457" i="5" s="1"/>
  <c r="I457" i="5"/>
  <c r="H457" i="5"/>
  <c r="G457" i="5"/>
  <c r="E457" i="5"/>
  <c r="D457" i="5"/>
  <c r="R457" i="5" s="1"/>
  <c r="C457" i="5"/>
  <c r="W457" i="5" s="1"/>
  <c r="B457" i="5"/>
  <c r="V457" i="5" s="1"/>
  <c r="Z456" i="5"/>
  <c r="X456" i="5"/>
  <c r="T456" i="5"/>
  <c r="P456" i="5"/>
  <c r="Q456" i="5" s="1"/>
  <c r="I456" i="5"/>
  <c r="G456" i="5"/>
  <c r="E456" i="5"/>
  <c r="D456" i="5"/>
  <c r="R456" i="5" s="1"/>
  <c r="C456" i="5"/>
  <c r="W456" i="5" s="1"/>
  <c r="B456" i="5"/>
  <c r="V456" i="5" s="1"/>
  <c r="Z455" i="5"/>
  <c r="X455" i="5"/>
  <c r="T455" i="5"/>
  <c r="P455" i="5"/>
  <c r="Q455" i="5" s="1"/>
  <c r="I455" i="5"/>
  <c r="H455" i="5"/>
  <c r="G455" i="5"/>
  <c r="E455" i="5"/>
  <c r="D455" i="5"/>
  <c r="R455" i="5" s="1"/>
  <c r="C455" i="5"/>
  <c r="W455" i="5" s="1"/>
  <c r="B455" i="5"/>
  <c r="V455" i="5" s="1"/>
  <c r="Z454" i="5"/>
  <c r="X454" i="5"/>
  <c r="T454" i="5"/>
  <c r="P454" i="5"/>
  <c r="Q454" i="5" s="1"/>
  <c r="I454" i="5"/>
  <c r="G454" i="5"/>
  <c r="E454" i="5"/>
  <c r="D454" i="5"/>
  <c r="R454" i="5" s="1"/>
  <c r="C454" i="5"/>
  <c r="W454" i="5" s="1"/>
  <c r="B454" i="5"/>
  <c r="V454" i="5" s="1"/>
  <c r="Z453" i="5"/>
  <c r="X453" i="5"/>
  <c r="T453" i="5"/>
  <c r="P453" i="5"/>
  <c r="Q453" i="5" s="1"/>
  <c r="I453" i="5"/>
  <c r="H453" i="5"/>
  <c r="G453" i="5"/>
  <c r="E453" i="5"/>
  <c r="D453" i="5"/>
  <c r="R453" i="5" s="1"/>
  <c r="C453" i="5"/>
  <c r="W453" i="5" s="1"/>
  <c r="B453" i="5"/>
  <c r="V453" i="5" s="1"/>
  <c r="Z452" i="5"/>
  <c r="X452" i="5"/>
  <c r="T452" i="5"/>
  <c r="P452" i="5"/>
  <c r="Q452" i="5" s="1"/>
  <c r="I452" i="5"/>
  <c r="G452" i="5"/>
  <c r="E452" i="5"/>
  <c r="D452" i="5"/>
  <c r="R452" i="5" s="1"/>
  <c r="C452" i="5"/>
  <c r="W452" i="5" s="1"/>
  <c r="B452" i="5"/>
  <c r="V452" i="5" s="1"/>
  <c r="Z451" i="5"/>
  <c r="X451" i="5"/>
  <c r="T451" i="5"/>
  <c r="P451" i="5"/>
  <c r="Q451" i="5" s="1"/>
  <c r="I451" i="5"/>
  <c r="H451" i="5"/>
  <c r="G451" i="5"/>
  <c r="E451" i="5"/>
  <c r="D451" i="5"/>
  <c r="R451" i="5" s="1"/>
  <c r="C451" i="5"/>
  <c r="W451" i="5" s="1"/>
  <c r="B451" i="5"/>
  <c r="V451" i="5" s="1"/>
  <c r="Z450" i="5"/>
  <c r="X450" i="5"/>
  <c r="T450" i="5"/>
  <c r="R450" i="5"/>
  <c r="Q450" i="5"/>
  <c r="P450" i="5"/>
  <c r="I450" i="5"/>
  <c r="G450" i="5"/>
  <c r="E450" i="5"/>
  <c r="D450" i="5"/>
  <c r="C450" i="5"/>
  <c r="W450" i="5" s="1"/>
  <c r="B450" i="5"/>
  <c r="V450" i="5" s="1"/>
  <c r="Z449" i="5"/>
  <c r="X449" i="5"/>
  <c r="T449" i="5"/>
  <c r="P449" i="5"/>
  <c r="Q449" i="5" s="1"/>
  <c r="I449" i="5"/>
  <c r="H449" i="5"/>
  <c r="G449" i="5"/>
  <c r="E449" i="5"/>
  <c r="D449" i="5"/>
  <c r="R449" i="5" s="1"/>
  <c r="C449" i="5"/>
  <c r="W449" i="5" s="1"/>
  <c r="B449" i="5"/>
  <c r="V449" i="5" s="1"/>
  <c r="Z448" i="5"/>
  <c r="X448" i="5"/>
  <c r="T448" i="5"/>
  <c r="P448" i="5"/>
  <c r="Q448" i="5" s="1"/>
  <c r="I448" i="5"/>
  <c r="G448" i="5"/>
  <c r="E448" i="5"/>
  <c r="D448" i="5"/>
  <c r="R448" i="5" s="1"/>
  <c r="C448" i="5"/>
  <c r="W448" i="5" s="1"/>
  <c r="B448" i="5"/>
  <c r="V448" i="5" s="1"/>
  <c r="Z447" i="5"/>
  <c r="X447" i="5"/>
  <c r="T447" i="5"/>
  <c r="P447" i="5"/>
  <c r="Q447" i="5" s="1"/>
  <c r="I447" i="5"/>
  <c r="H447" i="5"/>
  <c r="G447" i="5"/>
  <c r="E447" i="5"/>
  <c r="D447" i="5"/>
  <c r="R447" i="5" s="1"/>
  <c r="C447" i="5"/>
  <c r="W447" i="5" s="1"/>
  <c r="B447" i="5"/>
  <c r="V447" i="5" s="1"/>
  <c r="Z446" i="5"/>
  <c r="X446" i="5"/>
  <c r="T446" i="5"/>
  <c r="P446" i="5"/>
  <c r="Q446" i="5" s="1"/>
  <c r="I446" i="5"/>
  <c r="G446" i="5"/>
  <c r="E446" i="5"/>
  <c r="D446" i="5"/>
  <c r="R446" i="5" s="1"/>
  <c r="C446" i="5"/>
  <c r="W446" i="5" s="1"/>
  <c r="B446" i="5"/>
  <c r="V446" i="5" s="1"/>
  <c r="Z445" i="5"/>
  <c r="X445" i="5"/>
  <c r="T445" i="5"/>
  <c r="P445" i="5"/>
  <c r="Q445" i="5" s="1"/>
  <c r="I445" i="5"/>
  <c r="H445" i="5"/>
  <c r="G445" i="5"/>
  <c r="E445" i="5"/>
  <c r="D445" i="5"/>
  <c r="R445" i="5" s="1"/>
  <c r="C445" i="5"/>
  <c r="W445" i="5" s="1"/>
  <c r="B445" i="5"/>
  <c r="V445" i="5" s="1"/>
  <c r="Z444" i="5"/>
  <c r="X444" i="5"/>
  <c r="T444" i="5"/>
  <c r="Q444" i="5"/>
  <c r="P444" i="5"/>
  <c r="I444" i="5"/>
  <c r="G444" i="5"/>
  <c r="E444" i="5"/>
  <c r="D444" i="5"/>
  <c r="R444" i="5" s="1"/>
  <c r="C444" i="5"/>
  <c r="W444" i="5" s="1"/>
  <c r="B444" i="5"/>
  <c r="V444" i="5" s="1"/>
  <c r="Z443" i="5"/>
  <c r="X443" i="5"/>
  <c r="T443" i="5"/>
  <c r="P443" i="5"/>
  <c r="Q443" i="5" s="1"/>
  <c r="I443" i="5"/>
  <c r="H443" i="5"/>
  <c r="G443" i="5"/>
  <c r="E443" i="5"/>
  <c r="D443" i="5"/>
  <c r="R443" i="5" s="1"/>
  <c r="C443" i="5"/>
  <c r="W443" i="5" s="1"/>
  <c r="B443" i="5"/>
  <c r="V443" i="5" s="1"/>
  <c r="Z442" i="5"/>
  <c r="X442" i="5"/>
  <c r="T442" i="5"/>
  <c r="P442" i="5"/>
  <c r="Q442" i="5" s="1"/>
  <c r="I442" i="5"/>
  <c r="G442" i="5"/>
  <c r="E442" i="5"/>
  <c r="D442" i="5"/>
  <c r="R442" i="5" s="1"/>
  <c r="C442" i="5"/>
  <c r="W442" i="5" s="1"/>
  <c r="B442" i="5"/>
  <c r="V442" i="5" s="1"/>
  <c r="Z441" i="5"/>
  <c r="X441" i="5"/>
  <c r="T441" i="5"/>
  <c r="P441" i="5"/>
  <c r="Q441" i="5" s="1"/>
  <c r="I441" i="5"/>
  <c r="H441" i="5"/>
  <c r="G441" i="5"/>
  <c r="E441" i="5"/>
  <c r="D441" i="5"/>
  <c r="R441" i="5" s="1"/>
  <c r="C441" i="5"/>
  <c r="W441" i="5" s="1"/>
  <c r="B441" i="5"/>
  <c r="V441" i="5" s="1"/>
  <c r="Z440" i="5"/>
  <c r="X440" i="5"/>
  <c r="T440" i="5"/>
  <c r="P440" i="5"/>
  <c r="Q440" i="5" s="1"/>
  <c r="I440" i="5"/>
  <c r="G440" i="5"/>
  <c r="E440" i="5"/>
  <c r="D440" i="5"/>
  <c r="R440" i="5" s="1"/>
  <c r="C440" i="5"/>
  <c r="W440" i="5" s="1"/>
  <c r="B440" i="5"/>
  <c r="V440" i="5" s="1"/>
  <c r="Z439" i="5"/>
  <c r="X439" i="5"/>
  <c r="T439" i="5"/>
  <c r="P439" i="5"/>
  <c r="Q439" i="5" s="1"/>
  <c r="I439" i="5"/>
  <c r="H439" i="5"/>
  <c r="G439" i="5"/>
  <c r="E439" i="5"/>
  <c r="D439" i="5"/>
  <c r="R439" i="5" s="1"/>
  <c r="C439" i="5"/>
  <c r="W439" i="5" s="1"/>
  <c r="B439" i="5"/>
  <c r="V439" i="5" s="1"/>
  <c r="Z438" i="5"/>
  <c r="X438" i="5"/>
  <c r="T438" i="5"/>
  <c r="P438" i="5"/>
  <c r="Q438" i="5" s="1"/>
  <c r="I438" i="5"/>
  <c r="H438" i="5"/>
  <c r="G438" i="5"/>
  <c r="E438" i="5"/>
  <c r="D438" i="5"/>
  <c r="R438" i="5" s="1"/>
  <c r="C438" i="5"/>
  <c r="W438" i="5" s="1"/>
  <c r="B438" i="5"/>
  <c r="V438" i="5" s="1"/>
  <c r="Z437" i="5"/>
  <c r="X437" i="5"/>
  <c r="T437" i="5"/>
  <c r="P437" i="5"/>
  <c r="Q437" i="5" s="1"/>
  <c r="I437" i="5"/>
  <c r="H437" i="5"/>
  <c r="G437" i="5"/>
  <c r="E437" i="5"/>
  <c r="D437" i="5"/>
  <c r="R437" i="5" s="1"/>
  <c r="C437" i="5"/>
  <c r="W437" i="5" s="1"/>
  <c r="B437" i="5"/>
  <c r="V437" i="5" s="1"/>
  <c r="Z436" i="5"/>
  <c r="X436" i="5"/>
  <c r="T436" i="5"/>
  <c r="P436" i="5"/>
  <c r="Q436" i="5" s="1"/>
  <c r="I436" i="5"/>
  <c r="H436" i="5"/>
  <c r="G436" i="5"/>
  <c r="E436" i="5"/>
  <c r="D436" i="5"/>
  <c r="R436" i="5" s="1"/>
  <c r="C436" i="5"/>
  <c r="W436" i="5" s="1"/>
  <c r="B436" i="5"/>
  <c r="V436" i="5" s="1"/>
  <c r="Z435" i="5"/>
  <c r="X435" i="5"/>
  <c r="T435" i="5"/>
  <c r="P435" i="5"/>
  <c r="Q435" i="5" s="1"/>
  <c r="I435" i="5"/>
  <c r="H435" i="5"/>
  <c r="G435" i="5"/>
  <c r="E435" i="5"/>
  <c r="D435" i="5"/>
  <c r="R435" i="5" s="1"/>
  <c r="C435" i="5"/>
  <c r="W435" i="5" s="1"/>
  <c r="B435" i="5"/>
  <c r="V435" i="5" s="1"/>
  <c r="Z434" i="5"/>
  <c r="X434" i="5"/>
  <c r="T434" i="5"/>
  <c r="P434" i="5"/>
  <c r="Q434" i="5" s="1"/>
  <c r="I434" i="5"/>
  <c r="H434" i="5"/>
  <c r="G434" i="5"/>
  <c r="E434" i="5"/>
  <c r="D434" i="5"/>
  <c r="R434" i="5" s="1"/>
  <c r="C434" i="5"/>
  <c r="W434" i="5" s="1"/>
  <c r="B434" i="5"/>
  <c r="V434" i="5" s="1"/>
  <c r="Z433" i="5"/>
  <c r="X433" i="5"/>
  <c r="T433" i="5"/>
  <c r="P433" i="5"/>
  <c r="Q433" i="5" s="1"/>
  <c r="I433" i="5"/>
  <c r="H433" i="5"/>
  <c r="G433" i="5"/>
  <c r="E433" i="5"/>
  <c r="D433" i="5"/>
  <c r="R433" i="5" s="1"/>
  <c r="C433" i="5"/>
  <c r="W433" i="5" s="1"/>
  <c r="B433" i="5"/>
  <c r="V433" i="5" s="1"/>
  <c r="Z432" i="5"/>
  <c r="X432" i="5"/>
  <c r="T432" i="5"/>
  <c r="P432" i="5"/>
  <c r="Q432" i="5" s="1"/>
  <c r="I432" i="5"/>
  <c r="H432" i="5"/>
  <c r="G432" i="5"/>
  <c r="E432" i="5"/>
  <c r="D432" i="5"/>
  <c r="R432" i="5" s="1"/>
  <c r="C432" i="5"/>
  <c r="W432" i="5" s="1"/>
  <c r="B432" i="5"/>
  <c r="V432" i="5" s="1"/>
  <c r="Z431" i="5"/>
  <c r="X431" i="5"/>
  <c r="T431" i="5"/>
  <c r="P431" i="5"/>
  <c r="Q431" i="5" s="1"/>
  <c r="I431" i="5"/>
  <c r="H431" i="5"/>
  <c r="G431" i="5"/>
  <c r="E431" i="5"/>
  <c r="D431" i="5"/>
  <c r="R431" i="5" s="1"/>
  <c r="C431" i="5"/>
  <c r="W431" i="5" s="1"/>
  <c r="B431" i="5"/>
  <c r="V431" i="5" s="1"/>
  <c r="Z430" i="5"/>
  <c r="X430" i="5"/>
  <c r="T430" i="5"/>
  <c r="P430" i="5"/>
  <c r="Q430" i="5" s="1"/>
  <c r="I430" i="5"/>
  <c r="H430" i="5"/>
  <c r="G430" i="5"/>
  <c r="E430" i="5"/>
  <c r="D430" i="5"/>
  <c r="R430" i="5" s="1"/>
  <c r="C430" i="5"/>
  <c r="W430" i="5" s="1"/>
  <c r="B430" i="5"/>
  <c r="V430" i="5" s="1"/>
  <c r="Z429" i="5"/>
  <c r="X429" i="5"/>
  <c r="T429" i="5"/>
  <c r="P429" i="5"/>
  <c r="Q429" i="5" s="1"/>
  <c r="I429" i="5"/>
  <c r="H429" i="5"/>
  <c r="G429" i="5"/>
  <c r="E429" i="5"/>
  <c r="D429" i="5"/>
  <c r="R429" i="5" s="1"/>
  <c r="C429" i="5"/>
  <c r="W429" i="5" s="1"/>
  <c r="B429" i="5"/>
  <c r="V429" i="5" s="1"/>
  <c r="Z428" i="5"/>
  <c r="X428" i="5"/>
  <c r="T428" i="5"/>
  <c r="P428" i="5"/>
  <c r="Q428" i="5" s="1"/>
  <c r="I428" i="5"/>
  <c r="H428" i="5"/>
  <c r="G428" i="5"/>
  <c r="E428" i="5"/>
  <c r="D428" i="5"/>
  <c r="R428" i="5" s="1"/>
  <c r="C428" i="5"/>
  <c r="W428" i="5" s="1"/>
  <c r="B428" i="5"/>
  <c r="V428" i="5" s="1"/>
  <c r="Z427" i="5"/>
  <c r="X427" i="5"/>
  <c r="T427" i="5"/>
  <c r="P427" i="5"/>
  <c r="Q427" i="5" s="1"/>
  <c r="I427" i="5"/>
  <c r="H427" i="5"/>
  <c r="G427" i="5"/>
  <c r="E427" i="5"/>
  <c r="D427" i="5"/>
  <c r="R427" i="5" s="1"/>
  <c r="C427" i="5"/>
  <c r="W427" i="5" s="1"/>
  <c r="B427" i="5"/>
  <c r="V427" i="5" s="1"/>
  <c r="Z426" i="5"/>
  <c r="X426" i="5"/>
  <c r="T426" i="5"/>
  <c r="P426" i="5"/>
  <c r="Q426" i="5" s="1"/>
  <c r="I426" i="5"/>
  <c r="H426" i="5"/>
  <c r="G426" i="5"/>
  <c r="E426" i="5"/>
  <c r="D426" i="5"/>
  <c r="R426" i="5" s="1"/>
  <c r="C426" i="5"/>
  <c r="W426" i="5" s="1"/>
  <c r="B426" i="5"/>
  <c r="V426" i="5" s="1"/>
  <c r="Z425" i="5"/>
  <c r="X425" i="5"/>
  <c r="V425" i="5"/>
  <c r="T425" i="5"/>
  <c r="P425" i="5"/>
  <c r="Q425" i="5" s="1"/>
  <c r="I425" i="5"/>
  <c r="H425" i="5"/>
  <c r="G425" i="5"/>
  <c r="E425" i="5"/>
  <c r="D425" i="5"/>
  <c r="R425" i="5" s="1"/>
  <c r="C425" i="5"/>
  <c r="W425" i="5" s="1"/>
  <c r="B425" i="5"/>
  <c r="Z424" i="5"/>
  <c r="X424" i="5"/>
  <c r="T424" i="5"/>
  <c r="P424" i="5"/>
  <c r="Q424" i="5" s="1"/>
  <c r="I424" i="5"/>
  <c r="H424" i="5"/>
  <c r="G424" i="5"/>
  <c r="E424" i="5"/>
  <c r="D424" i="5"/>
  <c r="R424" i="5" s="1"/>
  <c r="C424" i="5"/>
  <c r="W424" i="5" s="1"/>
  <c r="B424" i="5"/>
  <c r="V424" i="5" s="1"/>
  <c r="Z423" i="5"/>
  <c r="X423" i="5"/>
  <c r="T423" i="5"/>
  <c r="P423" i="5"/>
  <c r="Q423" i="5" s="1"/>
  <c r="I423" i="5"/>
  <c r="H423" i="5"/>
  <c r="G423" i="5"/>
  <c r="E423" i="5"/>
  <c r="D423" i="5"/>
  <c r="R423" i="5" s="1"/>
  <c r="C423" i="5"/>
  <c r="W423" i="5" s="1"/>
  <c r="B423" i="5"/>
  <c r="V423" i="5" s="1"/>
  <c r="Z422" i="5"/>
  <c r="X422" i="5"/>
  <c r="T422" i="5"/>
  <c r="P422" i="5"/>
  <c r="Q422" i="5" s="1"/>
  <c r="I422" i="5"/>
  <c r="H422" i="5"/>
  <c r="G422" i="5"/>
  <c r="E422" i="5"/>
  <c r="D422" i="5"/>
  <c r="R422" i="5" s="1"/>
  <c r="C422" i="5"/>
  <c r="W422" i="5" s="1"/>
  <c r="B422" i="5"/>
  <c r="V422" i="5" s="1"/>
  <c r="Z421" i="5"/>
  <c r="X421" i="5"/>
  <c r="T421" i="5"/>
  <c r="P421" i="5"/>
  <c r="Q421" i="5" s="1"/>
  <c r="I421" i="5"/>
  <c r="H421" i="5"/>
  <c r="G421" i="5"/>
  <c r="E421" i="5"/>
  <c r="D421" i="5"/>
  <c r="R421" i="5" s="1"/>
  <c r="C421" i="5"/>
  <c r="W421" i="5" s="1"/>
  <c r="B421" i="5"/>
  <c r="V421" i="5" s="1"/>
  <c r="Z420" i="5"/>
  <c r="X420" i="5"/>
  <c r="T420" i="5"/>
  <c r="P420" i="5"/>
  <c r="Q420" i="5" s="1"/>
  <c r="I420" i="5"/>
  <c r="H420" i="5"/>
  <c r="G420" i="5"/>
  <c r="E420" i="5"/>
  <c r="D420" i="5"/>
  <c r="R420" i="5" s="1"/>
  <c r="C420" i="5"/>
  <c r="W420" i="5" s="1"/>
  <c r="B420" i="5"/>
  <c r="V420" i="5" s="1"/>
  <c r="Z419" i="5"/>
  <c r="X419" i="5"/>
  <c r="T419" i="5"/>
  <c r="Q419" i="5"/>
  <c r="P419" i="5"/>
  <c r="I419" i="5"/>
  <c r="H419" i="5"/>
  <c r="G419" i="5"/>
  <c r="E419" i="5"/>
  <c r="D419" i="5"/>
  <c r="R419" i="5" s="1"/>
  <c r="C419" i="5"/>
  <c r="W419" i="5" s="1"/>
  <c r="B419" i="5"/>
  <c r="V419" i="5" s="1"/>
  <c r="Z418" i="5"/>
  <c r="X418" i="5"/>
  <c r="T418" i="5"/>
  <c r="P418" i="5"/>
  <c r="Q418" i="5" s="1"/>
  <c r="I418" i="5"/>
  <c r="H418" i="5"/>
  <c r="G418" i="5"/>
  <c r="E418" i="5"/>
  <c r="D418" i="5"/>
  <c r="R418" i="5" s="1"/>
  <c r="C418" i="5"/>
  <c r="W418" i="5" s="1"/>
  <c r="B418" i="5"/>
  <c r="V418" i="5" s="1"/>
  <c r="Z417" i="5"/>
  <c r="X417" i="5"/>
  <c r="T417" i="5"/>
  <c r="P417" i="5"/>
  <c r="Q417" i="5" s="1"/>
  <c r="I417" i="5"/>
  <c r="H417" i="5"/>
  <c r="G417" i="5"/>
  <c r="E417" i="5"/>
  <c r="D417" i="5"/>
  <c r="R417" i="5" s="1"/>
  <c r="C417" i="5"/>
  <c r="W417" i="5" s="1"/>
  <c r="B417" i="5"/>
  <c r="V417" i="5" s="1"/>
  <c r="Z416" i="5"/>
  <c r="X416" i="5"/>
  <c r="T416" i="5"/>
  <c r="P416" i="5"/>
  <c r="Q416" i="5" s="1"/>
  <c r="I416" i="5"/>
  <c r="H416" i="5"/>
  <c r="G416" i="5"/>
  <c r="E416" i="5"/>
  <c r="D416" i="5"/>
  <c r="R416" i="5" s="1"/>
  <c r="C416" i="5"/>
  <c r="W416" i="5" s="1"/>
  <c r="B416" i="5"/>
  <c r="V416" i="5" s="1"/>
  <c r="Z415" i="5"/>
  <c r="X415" i="5"/>
  <c r="T415" i="5"/>
  <c r="P415" i="5"/>
  <c r="Q415" i="5" s="1"/>
  <c r="I415" i="5"/>
  <c r="H415" i="5"/>
  <c r="G415" i="5"/>
  <c r="E415" i="5"/>
  <c r="D415" i="5"/>
  <c r="R415" i="5" s="1"/>
  <c r="C415" i="5"/>
  <c r="W415" i="5" s="1"/>
  <c r="B415" i="5"/>
  <c r="V415" i="5" s="1"/>
  <c r="Z414" i="5"/>
  <c r="X414" i="5"/>
  <c r="T414" i="5"/>
  <c r="P414" i="5"/>
  <c r="Q414" i="5" s="1"/>
  <c r="I414" i="5"/>
  <c r="H414" i="5"/>
  <c r="G414" i="5"/>
  <c r="E414" i="5"/>
  <c r="D414" i="5"/>
  <c r="R414" i="5" s="1"/>
  <c r="C414" i="5"/>
  <c r="W414" i="5" s="1"/>
  <c r="B414" i="5"/>
  <c r="V414" i="5" s="1"/>
  <c r="Z413" i="5"/>
  <c r="X413" i="5"/>
  <c r="T413" i="5"/>
  <c r="P413" i="5"/>
  <c r="Q413" i="5" s="1"/>
  <c r="I413" i="5"/>
  <c r="H413" i="5"/>
  <c r="G413" i="5"/>
  <c r="E413" i="5"/>
  <c r="D413" i="5"/>
  <c r="R413" i="5" s="1"/>
  <c r="C413" i="5"/>
  <c r="W413" i="5" s="1"/>
  <c r="B413" i="5"/>
  <c r="V413" i="5" s="1"/>
  <c r="Z412" i="5"/>
  <c r="X412" i="5"/>
  <c r="T412" i="5"/>
  <c r="P412" i="5"/>
  <c r="Q412" i="5" s="1"/>
  <c r="I412" i="5"/>
  <c r="H412" i="5"/>
  <c r="G412" i="5"/>
  <c r="E412" i="5"/>
  <c r="D412" i="5"/>
  <c r="R412" i="5" s="1"/>
  <c r="C412" i="5"/>
  <c r="W412" i="5" s="1"/>
  <c r="B412" i="5"/>
  <c r="V412" i="5" s="1"/>
  <c r="Z411" i="5"/>
  <c r="X411" i="5"/>
  <c r="T411" i="5"/>
  <c r="P411" i="5"/>
  <c r="Q411" i="5" s="1"/>
  <c r="I411" i="5"/>
  <c r="H411" i="5"/>
  <c r="G411" i="5"/>
  <c r="E411" i="5"/>
  <c r="D411" i="5"/>
  <c r="R411" i="5" s="1"/>
  <c r="C411" i="5"/>
  <c r="W411" i="5" s="1"/>
  <c r="B411" i="5"/>
  <c r="V411" i="5" s="1"/>
  <c r="Z410" i="5"/>
  <c r="X410" i="5"/>
  <c r="T410" i="5"/>
  <c r="P410" i="5"/>
  <c r="Q410" i="5" s="1"/>
  <c r="I410" i="5"/>
  <c r="H410" i="5"/>
  <c r="G410" i="5"/>
  <c r="E410" i="5"/>
  <c r="D410" i="5"/>
  <c r="R410" i="5" s="1"/>
  <c r="C410" i="5"/>
  <c r="W410" i="5" s="1"/>
  <c r="B410" i="5"/>
  <c r="V410" i="5" s="1"/>
  <c r="Z409" i="5"/>
  <c r="X409" i="5"/>
  <c r="T409" i="5"/>
  <c r="P409" i="5"/>
  <c r="Q409" i="5" s="1"/>
  <c r="I409" i="5"/>
  <c r="H409" i="5"/>
  <c r="G409" i="5"/>
  <c r="E409" i="5"/>
  <c r="D409" i="5"/>
  <c r="R409" i="5" s="1"/>
  <c r="C409" i="5"/>
  <c r="W409" i="5" s="1"/>
  <c r="B409" i="5"/>
  <c r="V409" i="5" s="1"/>
  <c r="Z408" i="5"/>
  <c r="X408" i="5"/>
  <c r="T408" i="5"/>
  <c r="P408" i="5"/>
  <c r="Q408" i="5" s="1"/>
  <c r="I408" i="5"/>
  <c r="H408" i="5"/>
  <c r="G408" i="5"/>
  <c r="E408" i="5"/>
  <c r="D408" i="5"/>
  <c r="R408" i="5" s="1"/>
  <c r="C408" i="5"/>
  <c r="W408" i="5" s="1"/>
  <c r="B408" i="5"/>
  <c r="V408" i="5" s="1"/>
  <c r="Z407" i="5"/>
  <c r="X407" i="5"/>
  <c r="T407" i="5"/>
  <c r="P407" i="5"/>
  <c r="Q407" i="5" s="1"/>
  <c r="I407" i="5"/>
  <c r="H407" i="5"/>
  <c r="G407" i="5"/>
  <c r="E407" i="5"/>
  <c r="D407" i="5"/>
  <c r="R407" i="5" s="1"/>
  <c r="C407" i="5"/>
  <c r="W407" i="5" s="1"/>
  <c r="B407" i="5"/>
  <c r="V407" i="5" s="1"/>
  <c r="Z406" i="5"/>
  <c r="X406" i="5"/>
  <c r="T406" i="5"/>
  <c r="P406" i="5"/>
  <c r="Q406" i="5" s="1"/>
  <c r="I406" i="5"/>
  <c r="H406" i="5"/>
  <c r="G406" i="5"/>
  <c r="E406" i="5"/>
  <c r="D406" i="5"/>
  <c r="R406" i="5" s="1"/>
  <c r="C406" i="5"/>
  <c r="W406" i="5" s="1"/>
  <c r="B406" i="5"/>
  <c r="V406" i="5" s="1"/>
  <c r="Z405" i="5"/>
  <c r="X405" i="5"/>
  <c r="T405" i="5"/>
  <c r="P405" i="5"/>
  <c r="Q405" i="5" s="1"/>
  <c r="I405" i="5"/>
  <c r="H405" i="5"/>
  <c r="G405" i="5"/>
  <c r="E405" i="5"/>
  <c r="D405" i="5"/>
  <c r="R405" i="5" s="1"/>
  <c r="C405" i="5"/>
  <c r="W405" i="5" s="1"/>
  <c r="B405" i="5"/>
  <c r="V405" i="5" s="1"/>
  <c r="Z404" i="5"/>
  <c r="X404" i="5"/>
  <c r="T404" i="5"/>
  <c r="P404" i="5"/>
  <c r="Q404" i="5" s="1"/>
  <c r="I404" i="5"/>
  <c r="H404" i="5"/>
  <c r="G404" i="5"/>
  <c r="E404" i="5"/>
  <c r="D404" i="5"/>
  <c r="R404" i="5" s="1"/>
  <c r="C404" i="5"/>
  <c r="W404" i="5" s="1"/>
  <c r="B404" i="5"/>
  <c r="V404" i="5" s="1"/>
  <c r="Z403" i="5"/>
  <c r="X403" i="5"/>
  <c r="T403" i="5"/>
  <c r="P403" i="5"/>
  <c r="Q403" i="5" s="1"/>
  <c r="I403" i="5"/>
  <c r="H403" i="5"/>
  <c r="G403" i="5"/>
  <c r="E403" i="5"/>
  <c r="D403" i="5"/>
  <c r="R403" i="5" s="1"/>
  <c r="C403" i="5"/>
  <c r="W403" i="5" s="1"/>
  <c r="B403" i="5"/>
  <c r="V403" i="5" s="1"/>
  <c r="Z402" i="5"/>
  <c r="X402" i="5"/>
  <c r="T402" i="5"/>
  <c r="P402" i="5"/>
  <c r="Q402" i="5" s="1"/>
  <c r="I402" i="5"/>
  <c r="H402" i="5"/>
  <c r="G402" i="5"/>
  <c r="E402" i="5"/>
  <c r="D402" i="5"/>
  <c r="R402" i="5" s="1"/>
  <c r="C402" i="5"/>
  <c r="W402" i="5" s="1"/>
  <c r="B402" i="5"/>
  <c r="V402" i="5" s="1"/>
  <c r="Z401" i="5"/>
  <c r="X401" i="5"/>
  <c r="T401" i="5"/>
  <c r="P401" i="5"/>
  <c r="Q401" i="5" s="1"/>
  <c r="I401" i="5"/>
  <c r="H401" i="5"/>
  <c r="G401" i="5"/>
  <c r="E401" i="5"/>
  <c r="D401" i="5"/>
  <c r="R401" i="5" s="1"/>
  <c r="C401" i="5"/>
  <c r="W401" i="5" s="1"/>
  <c r="B401" i="5"/>
  <c r="V401" i="5" s="1"/>
  <c r="Z400" i="5"/>
  <c r="X400" i="5"/>
  <c r="T400" i="5"/>
  <c r="P400" i="5"/>
  <c r="Q400" i="5" s="1"/>
  <c r="I400" i="5"/>
  <c r="H400" i="5"/>
  <c r="G400" i="5"/>
  <c r="E400" i="5"/>
  <c r="D400" i="5"/>
  <c r="R400" i="5" s="1"/>
  <c r="C400" i="5"/>
  <c r="W400" i="5" s="1"/>
  <c r="B400" i="5"/>
  <c r="V400" i="5" s="1"/>
  <c r="Z399" i="5"/>
  <c r="X399" i="5"/>
  <c r="T399" i="5"/>
  <c r="P399" i="5"/>
  <c r="Q399" i="5" s="1"/>
  <c r="I399" i="5"/>
  <c r="H399" i="5"/>
  <c r="G399" i="5"/>
  <c r="E399" i="5"/>
  <c r="D399" i="5"/>
  <c r="R399" i="5" s="1"/>
  <c r="C399" i="5"/>
  <c r="W399" i="5" s="1"/>
  <c r="B399" i="5"/>
  <c r="V399" i="5" s="1"/>
  <c r="Z398" i="5"/>
  <c r="X398" i="5"/>
  <c r="T398" i="5"/>
  <c r="P398" i="5"/>
  <c r="Q398" i="5" s="1"/>
  <c r="I398" i="5"/>
  <c r="H398" i="5"/>
  <c r="G398" i="5"/>
  <c r="E398" i="5"/>
  <c r="D398" i="5"/>
  <c r="R398" i="5" s="1"/>
  <c r="C398" i="5"/>
  <c r="W398" i="5" s="1"/>
  <c r="B398" i="5"/>
  <c r="V398" i="5" s="1"/>
  <c r="Z397" i="5"/>
  <c r="X397" i="5"/>
  <c r="T397" i="5"/>
  <c r="P397" i="5"/>
  <c r="Q397" i="5" s="1"/>
  <c r="I397" i="5"/>
  <c r="H397" i="5"/>
  <c r="G397" i="5"/>
  <c r="E397" i="5"/>
  <c r="D397" i="5"/>
  <c r="R397" i="5" s="1"/>
  <c r="C397" i="5"/>
  <c r="W397" i="5" s="1"/>
  <c r="B397" i="5"/>
  <c r="V397" i="5" s="1"/>
  <c r="Z396" i="5"/>
  <c r="X396" i="5"/>
  <c r="T396" i="5"/>
  <c r="P396" i="5"/>
  <c r="Q396" i="5" s="1"/>
  <c r="I396" i="5"/>
  <c r="H396" i="5"/>
  <c r="G396" i="5"/>
  <c r="E396" i="5"/>
  <c r="D396" i="5"/>
  <c r="R396" i="5" s="1"/>
  <c r="C396" i="5"/>
  <c r="W396" i="5" s="1"/>
  <c r="B396" i="5"/>
  <c r="V396" i="5" s="1"/>
  <c r="Z395" i="5"/>
  <c r="X395" i="5"/>
  <c r="T395" i="5"/>
  <c r="P395" i="5"/>
  <c r="Q395" i="5" s="1"/>
  <c r="I395" i="5"/>
  <c r="H395" i="5"/>
  <c r="G395" i="5"/>
  <c r="E395" i="5"/>
  <c r="D395" i="5"/>
  <c r="R395" i="5" s="1"/>
  <c r="C395" i="5"/>
  <c r="W395" i="5" s="1"/>
  <c r="B395" i="5"/>
  <c r="V395" i="5" s="1"/>
  <c r="Z394" i="5"/>
  <c r="X394" i="5"/>
  <c r="T394" i="5"/>
  <c r="P394" i="5"/>
  <c r="Q394" i="5" s="1"/>
  <c r="I394" i="5"/>
  <c r="H394" i="5"/>
  <c r="G394" i="5"/>
  <c r="E394" i="5"/>
  <c r="D394" i="5"/>
  <c r="R394" i="5" s="1"/>
  <c r="C394" i="5"/>
  <c r="W394" i="5" s="1"/>
  <c r="B394" i="5"/>
  <c r="V394" i="5" s="1"/>
  <c r="Z393" i="5"/>
  <c r="X393" i="5"/>
  <c r="T393" i="5"/>
  <c r="P393" i="5"/>
  <c r="Q393" i="5" s="1"/>
  <c r="I393" i="5"/>
  <c r="H393" i="5"/>
  <c r="G393" i="5"/>
  <c r="E393" i="5"/>
  <c r="D393" i="5"/>
  <c r="R393" i="5" s="1"/>
  <c r="C393" i="5"/>
  <c r="W393" i="5" s="1"/>
  <c r="B393" i="5"/>
  <c r="V393" i="5" s="1"/>
  <c r="Z392" i="5"/>
  <c r="X392" i="5"/>
  <c r="T392" i="5"/>
  <c r="P392" i="5"/>
  <c r="Q392" i="5" s="1"/>
  <c r="I392" i="5"/>
  <c r="H392" i="5"/>
  <c r="G392" i="5"/>
  <c r="E392" i="5"/>
  <c r="D392" i="5"/>
  <c r="R392" i="5" s="1"/>
  <c r="C392" i="5"/>
  <c r="W392" i="5" s="1"/>
  <c r="B392" i="5"/>
  <c r="V392" i="5" s="1"/>
  <c r="Z391" i="5"/>
  <c r="X391" i="5"/>
  <c r="T391" i="5"/>
  <c r="P391" i="5"/>
  <c r="Q391" i="5" s="1"/>
  <c r="I391" i="5"/>
  <c r="H391" i="5"/>
  <c r="G391" i="5"/>
  <c r="E391" i="5"/>
  <c r="D391" i="5"/>
  <c r="R391" i="5" s="1"/>
  <c r="C391" i="5"/>
  <c r="W391" i="5" s="1"/>
  <c r="B391" i="5"/>
  <c r="V391" i="5" s="1"/>
  <c r="Z390" i="5"/>
  <c r="X390" i="5"/>
  <c r="T390" i="5"/>
  <c r="P390" i="5"/>
  <c r="Q390" i="5" s="1"/>
  <c r="I390" i="5"/>
  <c r="H390" i="5"/>
  <c r="G390" i="5"/>
  <c r="E390" i="5"/>
  <c r="D390" i="5"/>
  <c r="R390" i="5" s="1"/>
  <c r="C390" i="5"/>
  <c r="W390" i="5" s="1"/>
  <c r="B390" i="5"/>
  <c r="V390" i="5" s="1"/>
  <c r="Z389" i="5"/>
  <c r="X389" i="5"/>
  <c r="T389" i="5"/>
  <c r="P389" i="5"/>
  <c r="Q389" i="5" s="1"/>
  <c r="I389" i="5"/>
  <c r="H389" i="5"/>
  <c r="G389" i="5"/>
  <c r="E389" i="5"/>
  <c r="D389" i="5"/>
  <c r="R389" i="5" s="1"/>
  <c r="C389" i="5"/>
  <c r="W389" i="5" s="1"/>
  <c r="B389" i="5"/>
  <c r="V389" i="5" s="1"/>
  <c r="Z388" i="5"/>
  <c r="X388" i="5"/>
  <c r="T388" i="5"/>
  <c r="P388" i="5"/>
  <c r="Q388" i="5" s="1"/>
  <c r="I388" i="5"/>
  <c r="H388" i="5"/>
  <c r="G388" i="5"/>
  <c r="E388" i="5"/>
  <c r="D388" i="5"/>
  <c r="R388" i="5" s="1"/>
  <c r="C388" i="5"/>
  <c r="W388" i="5" s="1"/>
  <c r="B388" i="5"/>
  <c r="V388" i="5" s="1"/>
  <c r="Z387" i="5"/>
  <c r="X387" i="5"/>
  <c r="T387" i="5"/>
  <c r="P387" i="5"/>
  <c r="Q387" i="5" s="1"/>
  <c r="I387" i="5"/>
  <c r="H387" i="5"/>
  <c r="G387" i="5"/>
  <c r="E387" i="5"/>
  <c r="D387" i="5"/>
  <c r="R387" i="5" s="1"/>
  <c r="C387" i="5"/>
  <c r="W387" i="5" s="1"/>
  <c r="B387" i="5"/>
  <c r="V387" i="5" s="1"/>
  <c r="Z386" i="5"/>
  <c r="X386" i="5"/>
  <c r="T386" i="5"/>
  <c r="P386" i="5"/>
  <c r="Q386" i="5" s="1"/>
  <c r="I386" i="5"/>
  <c r="H386" i="5"/>
  <c r="G386" i="5"/>
  <c r="E386" i="5"/>
  <c r="D386" i="5"/>
  <c r="R386" i="5" s="1"/>
  <c r="C386" i="5"/>
  <c r="W386" i="5" s="1"/>
  <c r="B386" i="5"/>
  <c r="V386" i="5" s="1"/>
  <c r="Z385" i="5"/>
  <c r="X385" i="5"/>
  <c r="T385" i="5"/>
  <c r="P385" i="5"/>
  <c r="Q385" i="5" s="1"/>
  <c r="I385" i="5"/>
  <c r="H385" i="5"/>
  <c r="G385" i="5"/>
  <c r="E385" i="5"/>
  <c r="D385" i="5"/>
  <c r="R385" i="5" s="1"/>
  <c r="C385" i="5"/>
  <c r="W385" i="5" s="1"/>
  <c r="B385" i="5"/>
  <c r="V385" i="5" s="1"/>
  <c r="Z384" i="5"/>
  <c r="X384" i="5"/>
  <c r="T384" i="5"/>
  <c r="P384" i="5"/>
  <c r="Q384" i="5" s="1"/>
  <c r="I384" i="5"/>
  <c r="H384" i="5"/>
  <c r="G384" i="5"/>
  <c r="E384" i="5"/>
  <c r="D384" i="5"/>
  <c r="R384" i="5" s="1"/>
  <c r="C384" i="5"/>
  <c r="W384" i="5" s="1"/>
  <c r="B384" i="5"/>
  <c r="V384" i="5" s="1"/>
  <c r="Z383" i="5"/>
  <c r="X383" i="5"/>
  <c r="T383" i="5"/>
  <c r="P383" i="5"/>
  <c r="Q383" i="5" s="1"/>
  <c r="I383" i="5"/>
  <c r="H383" i="5"/>
  <c r="G383" i="5"/>
  <c r="E383" i="5"/>
  <c r="D383" i="5"/>
  <c r="R383" i="5" s="1"/>
  <c r="C383" i="5"/>
  <c r="W383" i="5" s="1"/>
  <c r="B383" i="5"/>
  <c r="V383" i="5" s="1"/>
  <c r="Z382" i="5"/>
  <c r="X382" i="5"/>
  <c r="T382" i="5"/>
  <c r="P382" i="5"/>
  <c r="Q382" i="5" s="1"/>
  <c r="I382" i="5"/>
  <c r="H382" i="5"/>
  <c r="G382" i="5"/>
  <c r="E382" i="5"/>
  <c r="D382" i="5"/>
  <c r="R382" i="5" s="1"/>
  <c r="C382" i="5"/>
  <c r="W382" i="5" s="1"/>
  <c r="B382" i="5"/>
  <c r="V382" i="5" s="1"/>
  <c r="Z381" i="5"/>
  <c r="X381" i="5"/>
  <c r="T381" i="5"/>
  <c r="P381" i="5"/>
  <c r="Q381" i="5" s="1"/>
  <c r="I381" i="5"/>
  <c r="H381" i="5"/>
  <c r="G381" i="5"/>
  <c r="E381" i="5"/>
  <c r="D381" i="5"/>
  <c r="R381" i="5" s="1"/>
  <c r="C381" i="5"/>
  <c r="W381" i="5" s="1"/>
  <c r="B381" i="5"/>
  <c r="V381" i="5" s="1"/>
  <c r="Z380" i="5"/>
  <c r="X380" i="5"/>
  <c r="V380" i="5"/>
  <c r="T380" i="5"/>
  <c r="P380" i="5"/>
  <c r="Q380" i="5" s="1"/>
  <c r="I380" i="5"/>
  <c r="H380" i="5"/>
  <c r="G380" i="5"/>
  <c r="E380" i="5"/>
  <c r="D380" i="5"/>
  <c r="R380" i="5" s="1"/>
  <c r="C380" i="5"/>
  <c r="W380" i="5" s="1"/>
  <c r="B380" i="5"/>
  <c r="Z379" i="5"/>
  <c r="X379" i="5"/>
  <c r="T379" i="5"/>
  <c r="P379" i="5"/>
  <c r="Q379" i="5" s="1"/>
  <c r="I379" i="5"/>
  <c r="H379" i="5"/>
  <c r="G379" i="5"/>
  <c r="E379" i="5"/>
  <c r="D379" i="5"/>
  <c r="R379" i="5" s="1"/>
  <c r="C379" i="5"/>
  <c r="W379" i="5" s="1"/>
  <c r="B379" i="5"/>
  <c r="V379" i="5" s="1"/>
  <c r="Z378" i="5"/>
  <c r="X378" i="5"/>
  <c r="T378" i="5"/>
  <c r="P378" i="5"/>
  <c r="Q378" i="5" s="1"/>
  <c r="I378" i="5"/>
  <c r="H378" i="5"/>
  <c r="G378" i="5"/>
  <c r="E378" i="5"/>
  <c r="D378" i="5"/>
  <c r="R378" i="5" s="1"/>
  <c r="C378" i="5"/>
  <c r="W378" i="5" s="1"/>
  <c r="B378" i="5"/>
  <c r="V378" i="5" s="1"/>
  <c r="Z377" i="5"/>
  <c r="X377" i="5"/>
  <c r="T377" i="5"/>
  <c r="P377" i="5"/>
  <c r="Q377" i="5" s="1"/>
  <c r="I377" i="5"/>
  <c r="H377" i="5"/>
  <c r="G377" i="5"/>
  <c r="E377" i="5"/>
  <c r="D377" i="5"/>
  <c r="R377" i="5" s="1"/>
  <c r="C377" i="5"/>
  <c r="W377" i="5" s="1"/>
  <c r="B377" i="5"/>
  <c r="V377" i="5" s="1"/>
  <c r="Z376" i="5"/>
  <c r="X376" i="5"/>
  <c r="T376" i="5"/>
  <c r="P376" i="5"/>
  <c r="Q376" i="5" s="1"/>
  <c r="I376" i="5"/>
  <c r="H376" i="5"/>
  <c r="G376" i="5"/>
  <c r="E376" i="5"/>
  <c r="D376" i="5"/>
  <c r="R376" i="5" s="1"/>
  <c r="C376" i="5"/>
  <c r="W376" i="5" s="1"/>
  <c r="B376" i="5"/>
  <c r="V376" i="5" s="1"/>
  <c r="Z375" i="5"/>
  <c r="X375" i="5"/>
  <c r="T375" i="5"/>
  <c r="P375" i="5"/>
  <c r="Q375" i="5" s="1"/>
  <c r="I375" i="5"/>
  <c r="H375" i="5"/>
  <c r="G375" i="5"/>
  <c r="E375" i="5"/>
  <c r="D375" i="5"/>
  <c r="R375" i="5" s="1"/>
  <c r="C375" i="5"/>
  <c r="W375" i="5" s="1"/>
  <c r="B375" i="5"/>
  <c r="V375" i="5" s="1"/>
  <c r="Z374" i="5"/>
  <c r="X374" i="5"/>
  <c r="T374" i="5"/>
  <c r="P374" i="5"/>
  <c r="Q374" i="5" s="1"/>
  <c r="I374" i="5"/>
  <c r="H374" i="5"/>
  <c r="G374" i="5"/>
  <c r="E374" i="5"/>
  <c r="D374" i="5"/>
  <c r="R374" i="5" s="1"/>
  <c r="C374" i="5"/>
  <c r="W374" i="5" s="1"/>
  <c r="B374" i="5"/>
  <c r="V374" i="5" s="1"/>
  <c r="Z373" i="5"/>
  <c r="X373" i="5"/>
  <c r="T373" i="5"/>
  <c r="P373" i="5"/>
  <c r="Q373" i="5" s="1"/>
  <c r="I373" i="5"/>
  <c r="H373" i="5"/>
  <c r="G373" i="5"/>
  <c r="E373" i="5"/>
  <c r="D373" i="5"/>
  <c r="R373" i="5" s="1"/>
  <c r="C373" i="5"/>
  <c r="W373" i="5" s="1"/>
  <c r="B373" i="5"/>
  <c r="V373" i="5" s="1"/>
  <c r="Z372" i="5"/>
  <c r="X372" i="5"/>
  <c r="T372" i="5"/>
  <c r="P372" i="5"/>
  <c r="Q372" i="5" s="1"/>
  <c r="I372" i="5"/>
  <c r="H372" i="5"/>
  <c r="G372" i="5"/>
  <c r="E372" i="5"/>
  <c r="D372" i="5"/>
  <c r="R372" i="5" s="1"/>
  <c r="C372" i="5"/>
  <c r="W372" i="5" s="1"/>
  <c r="B372" i="5"/>
  <c r="V372" i="5" s="1"/>
  <c r="Z371" i="5"/>
  <c r="X371" i="5"/>
  <c r="T371" i="5"/>
  <c r="P371" i="5"/>
  <c r="Q371" i="5" s="1"/>
  <c r="I371" i="5"/>
  <c r="H371" i="5"/>
  <c r="G371" i="5"/>
  <c r="E371" i="5"/>
  <c r="D371" i="5"/>
  <c r="R371" i="5" s="1"/>
  <c r="C371" i="5"/>
  <c r="W371" i="5" s="1"/>
  <c r="B371" i="5"/>
  <c r="V371" i="5" s="1"/>
  <c r="Z370" i="5"/>
  <c r="X370" i="5"/>
  <c r="T370" i="5"/>
  <c r="P370" i="5"/>
  <c r="Q370" i="5" s="1"/>
  <c r="I370" i="5"/>
  <c r="H370" i="5"/>
  <c r="G370" i="5"/>
  <c r="E370" i="5"/>
  <c r="D370" i="5"/>
  <c r="R370" i="5" s="1"/>
  <c r="C370" i="5"/>
  <c r="W370" i="5" s="1"/>
  <c r="B370" i="5"/>
  <c r="V370" i="5" s="1"/>
  <c r="Z369" i="5"/>
  <c r="X369" i="5"/>
  <c r="T369" i="5"/>
  <c r="P369" i="5"/>
  <c r="Q369" i="5" s="1"/>
  <c r="I369" i="5"/>
  <c r="H369" i="5"/>
  <c r="G369" i="5"/>
  <c r="E369" i="5"/>
  <c r="D369" i="5"/>
  <c r="R369" i="5" s="1"/>
  <c r="C369" i="5"/>
  <c r="W369" i="5" s="1"/>
  <c r="B369" i="5"/>
  <c r="V369" i="5" s="1"/>
  <c r="Z368" i="5"/>
  <c r="X368" i="5"/>
  <c r="T368" i="5"/>
  <c r="P368" i="5"/>
  <c r="Q368" i="5" s="1"/>
  <c r="I368" i="5"/>
  <c r="H368" i="5"/>
  <c r="G368" i="5"/>
  <c r="E368" i="5"/>
  <c r="D368" i="5"/>
  <c r="R368" i="5" s="1"/>
  <c r="C368" i="5"/>
  <c r="W368" i="5" s="1"/>
  <c r="B368" i="5"/>
  <c r="V368" i="5" s="1"/>
  <c r="Z367" i="5"/>
  <c r="X367" i="5"/>
  <c r="T367" i="5"/>
  <c r="P367" i="5"/>
  <c r="Q367" i="5" s="1"/>
  <c r="I367" i="5"/>
  <c r="H367" i="5"/>
  <c r="G367" i="5"/>
  <c r="E367" i="5"/>
  <c r="D367" i="5"/>
  <c r="R367" i="5" s="1"/>
  <c r="C367" i="5"/>
  <c r="W367" i="5" s="1"/>
  <c r="B367" i="5"/>
  <c r="V367" i="5" s="1"/>
  <c r="Z366" i="5"/>
  <c r="X366" i="5"/>
  <c r="V366" i="5"/>
  <c r="T366" i="5"/>
  <c r="P366" i="5"/>
  <c r="Q366" i="5" s="1"/>
  <c r="I366" i="5"/>
  <c r="H366" i="5"/>
  <c r="G366" i="5"/>
  <c r="E366" i="5"/>
  <c r="D366" i="5"/>
  <c r="R366" i="5" s="1"/>
  <c r="C366" i="5"/>
  <c r="W366" i="5" s="1"/>
  <c r="B366" i="5"/>
  <c r="Z365" i="5"/>
  <c r="X365" i="5"/>
  <c r="V365" i="5"/>
  <c r="T365" i="5"/>
  <c r="P365" i="5"/>
  <c r="Q365" i="5" s="1"/>
  <c r="I365" i="5"/>
  <c r="H365" i="5"/>
  <c r="G365" i="5"/>
  <c r="E365" i="5"/>
  <c r="D365" i="5"/>
  <c r="R365" i="5" s="1"/>
  <c r="C365" i="5"/>
  <c r="W365" i="5" s="1"/>
  <c r="B365" i="5"/>
  <c r="Z364" i="5"/>
  <c r="X364" i="5"/>
  <c r="T364" i="5"/>
  <c r="P364" i="5"/>
  <c r="Q364" i="5" s="1"/>
  <c r="I364" i="5"/>
  <c r="H364" i="5"/>
  <c r="G364" i="5"/>
  <c r="E364" i="5"/>
  <c r="D364" i="5"/>
  <c r="R364" i="5" s="1"/>
  <c r="C364" i="5"/>
  <c r="W364" i="5" s="1"/>
  <c r="B364" i="5"/>
  <c r="V364" i="5" s="1"/>
  <c r="Z363" i="5"/>
  <c r="X363" i="5"/>
  <c r="T363" i="5"/>
  <c r="P363" i="5"/>
  <c r="Q363" i="5" s="1"/>
  <c r="I363" i="5"/>
  <c r="H363" i="5"/>
  <c r="G363" i="5"/>
  <c r="E363" i="5"/>
  <c r="D363" i="5"/>
  <c r="R363" i="5" s="1"/>
  <c r="C363" i="5"/>
  <c r="W363" i="5" s="1"/>
  <c r="B363" i="5"/>
  <c r="V363" i="5" s="1"/>
  <c r="Z362" i="5"/>
  <c r="X362" i="5"/>
  <c r="T362" i="5"/>
  <c r="P362" i="5"/>
  <c r="Q362" i="5" s="1"/>
  <c r="I362" i="5"/>
  <c r="H362" i="5"/>
  <c r="G362" i="5"/>
  <c r="E362" i="5"/>
  <c r="D362" i="5"/>
  <c r="R362" i="5" s="1"/>
  <c r="C362" i="5"/>
  <c r="W362" i="5" s="1"/>
  <c r="B362" i="5"/>
  <c r="V362" i="5" s="1"/>
  <c r="Z361" i="5"/>
  <c r="X361" i="5"/>
  <c r="T361" i="5"/>
  <c r="P361" i="5"/>
  <c r="Q361" i="5" s="1"/>
  <c r="I361" i="5"/>
  <c r="H361" i="5"/>
  <c r="G361" i="5"/>
  <c r="E361" i="5"/>
  <c r="D361" i="5"/>
  <c r="R361" i="5" s="1"/>
  <c r="C361" i="5"/>
  <c r="W361" i="5" s="1"/>
  <c r="B361" i="5"/>
  <c r="V361" i="5" s="1"/>
  <c r="Z360" i="5"/>
  <c r="X360" i="5"/>
  <c r="T360" i="5"/>
  <c r="Q360" i="5"/>
  <c r="P360" i="5"/>
  <c r="I360" i="5"/>
  <c r="H360" i="5"/>
  <c r="G360" i="5"/>
  <c r="E360" i="5"/>
  <c r="D360" i="5"/>
  <c r="R360" i="5" s="1"/>
  <c r="C360" i="5"/>
  <c r="W360" i="5" s="1"/>
  <c r="B360" i="5"/>
  <c r="V360" i="5" s="1"/>
  <c r="Z359" i="5"/>
  <c r="X359" i="5"/>
  <c r="T359" i="5"/>
  <c r="P359" i="5"/>
  <c r="Q359" i="5" s="1"/>
  <c r="I359" i="5"/>
  <c r="H359" i="5"/>
  <c r="G359" i="5"/>
  <c r="E359" i="5"/>
  <c r="D359" i="5"/>
  <c r="R359" i="5" s="1"/>
  <c r="C359" i="5"/>
  <c r="W359" i="5" s="1"/>
  <c r="B359" i="5"/>
  <c r="V359" i="5" s="1"/>
  <c r="Z358" i="5"/>
  <c r="X358" i="5"/>
  <c r="T358" i="5"/>
  <c r="P358" i="5"/>
  <c r="Q358" i="5" s="1"/>
  <c r="I358" i="5"/>
  <c r="H358" i="5"/>
  <c r="G358" i="5"/>
  <c r="E358" i="5"/>
  <c r="D358" i="5"/>
  <c r="R358" i="5" s="1"/>
  <c r="C358" i="5"/>
  <c r="W358" i="5" s="1"/>
  <c r="B358" i="5"/>
  <c r="V358" i="5" s="1"/>
  <c r="Z357" i="5"/>
  <c r="X357" i="5"/>
  <c r="T357" i="5"/>
  <c r="P357" i="5"/>
  <c r="Q357" i="5" s="1"/>
  <c r="I357" i="5"/>
  <c r="H357" i="5"/>
  <c r="G357" i="5"/>
  <c r="E357" i="5"/>
  <c r="D357" i="5"/>
  <c r="R357" i="5" s="1"/>
  <c r="C357" i="5"/>
  <c r="W357" i="5" s="1"/>
  <c r="B357" i="5"/>
  <c r="V357" i="5" s="1"/>
  <c r="Z356" i="5"/>
  <c r="X356" i="5"/>
  <c r="T356" i="5"/>
  <c r="P356" i="5"/>
  <c r="Q356" i="5" s="1"/>
  <c r="I356" i="5"/>
  <c r="H356" i="5"/>
  <c r="G356" i="5"/>
  <c r="E356" i="5"/>
  <c r="D356" i="5"/>
  <c r="R356" i="5" s="1"/>
  <c r="C356" i="5"/>
  <c r="W356" i="5" s="1"/>
  <c r="B356" i="5"/>
  <c r="V356" i="5" s="1"/>
  <c r="Z355" i="5"/>
  <c r="X355" i="5"/>
  <c r="T355" i="5"/>
  <c r="P355" i="5"/>
  <c r="Q355" i="5" s="1"/>
  <c r="I355" i="5"/>
  <c r="H355" i="5"/>
  <c r="G355" i="5"/>
  <c r="E355" i="5"/>
  <c r="D355" i="5"/>
  <c r="R355" i="5" s="1"/>
  <c r="C355" i="5"/>
  <c r="W355" i="5" s="1"/>
  <c r="B355" i="5"/>
  <c r="V355" i="5" s="1"/>
  <c r="Z354" i="5"/>
  <c r="X354" i="5"/>
  <c r="T354" i="5"/>
  <c r="P354" i="5"/>
  <c r="Q354" i="5" s="1"/>
  <c r="I354" i="5"/>
  <c r="H354" i="5"/>
  <c r="G354" i="5"/>
  <c r="E354" i="5"/>
  <c r="D354" i="5"/>
  <c r="R354" i="5" s="1"/>
  <c r="C354" i="5"/>
  <c r="W354" i="5" s="1"/>
  <c r="B354" i="5"/>
  <c r="V354" i="5" s="1"/>
  <c r="Z353" i="5"/>
  <c r="X353" i="5"/>
  <c r="T353" i="5"/>
  <c r="P353" i="5"/>
  <c r="Q353" i="5" s="1"/>
  <c r="I353" i="5"/>
  <c r="H353" i="5"/>
  <c r="G353" i="5"/>
  <c r="E353" i="5"/>
  <c r="D353" i="5"/>
  <c r="R353" i="5" s="1"/>
  <c r="C353" i="5"/>
  <c r="W353" i="5" s="1"/>
  <c r="B353" i="5"/>
  <c r="V353" i="5" s="1"/>
  <c r="Z352" i="5"/>
  <c r="X352" i="5"/>
  <c r="T352" i="5"/>
  <c r="P352" i="5"/>
  <c r="Q352" i="5" s="1"/>
  <c r="I352" i="5"/>
  <c r="H352" i="5"/>
  <c r="G352" i="5"/>
  <c r="E352" i="5"/>
  <c r="D352" i="5"/>
  <c r="R352" i="5" s="1"/>
  <c r="C352" i="5"/>
  <c r="W352" i="5" s="1"/>
  <c r="B352" i="5"/>
  <c r="V352" i="5" s="1"/>
  <c r="Z351" i="5"/>
  <c r="X351" i="5"/>
  <c r="T351" i="5"/>
  <c r="P351" i="5"/>
  <c r="Q351" i="5" s="1"/>
  <c r="I351" i="5"/>
  <c r="H351" i="5"/>
  <c r="G351" i="5"/>
  <c r="E351" i="5"/>
  <c r="D351" i="5"/>
  <c r="R351" i="5" s="1"/>
  <c r="C351" i="5"/>
  <c r="W351" i="5" s="1"/>
  <c r="B351" i="5"/>
  <c r="V351" i="5" s="1"/>
  <c r="Z350" i="5"/>
  <c r="X350" i="5"/>
  <c r="T350" i="5"/>
  <c r="P350" i="5"/>
  <c r="Q350" i="5" s="1"/>
  <c r="I350" i="5"/>
  <c r="H350" i="5"/>
  <c r="G350" i="5"/>
  <c r="E350" i="5"/>
  <c r="D350" i="5"/>
  <c r="R350" i="5" s="1"/>
  <c r="C350" i="5"/>
  <c r="W350" i="5" s="1"/>
  <c r="B350" i="5"/>
  <c r="V350" i="5" s="1"/>
  <c r="Z349" i="5"/>
  <c r="X349" i="5"/>
  <c r="T349" i="5"/>
  <c r="P349" i="5"/>
  <c r="Q349" i="5" s="1"/>
  <c r="I349" i="5"/>
  <c r="H349" i="5"/>
  <c r="G349" i="5"/>
  <c r="E349" i="5"/>
  <c r="D349" i="5"/>
  <c r="R349" i="5" s="1"/>
  <c r="C349" i="5"/>
  <c r="W349" i="5" s="1"/>
  <c r="B349" i="5"/>
  <c r="V349" i="5" s="1"/>
  <c r="Z348" i="5"/>
  <c r="X348" i="5"/>
  <c r="T348" i="5"/>
  <c r="P348" i="5"/>
  <c r="Q348" i="5" s="1"/>
  <c r="I348" i="5"/>
  <c r="H348" i="5"/>
  <c r="G348" i="5"/>
  <c r="E348" i="5"/>
  <c r="D348" i="5"/>
  <c r="R348" i="5" s="1"/>
  <c r="C348" i="5"/>
  <c r="W348" i="5" s="1"/>
  <c r="B348" i="5"/>
  <c r="V348" i="5" s="1"/>
  <c r="Z347" i="5"/>
  <c r="X347" i="5"/>
  <c r="T347" i="5"/>
  <c r="P347" i="5"/>
  <c r="Q347" i="5" s="1"/>
  <c r="I347" i="5"/>
  <c r="H347" i="5"/>
  <c r="G347" i="5"/>
  <c r="E347" i="5"/>
  <c r="D347" i="5"/>
  <c r="R347" i="5" s="1"/>
  <c r="C347" i="5"/>
  <c r="W347" i="5" s="1"/>
  <c r="B347" i="5"/>
  <c r="V347" i="5" s="1"/>
  <c r="Z346" i="5"/>
  <c r="X346" i="5"/>
  <c r="T346" i="5"/>
  <c r="P346" i="5"/>
  <c r="Q346" i="5" s="1"/>
  <c r="I346" i="5"/>
  <c r="H346" i="5"/>
  <c r="G346" i="5"/>
  <c r="E346" i="5"/>
  <c r="D346" i="5"/>
  <c r="R346" i="5" s="1"/>
  <c r="C346" i="5"/>
  <c r="W346" i="5" s="1"/>
  <c r="B346" i="5"/>
  <c r="V346" i="5" s="1"/>
  <c r="Z345" i="5"/>
  <c r="X345" i="5"/>
  <c r="T345" i="5"/>
  <c r="P345" i="5"/>
  <c r="Q345" i="5" s="1"/>
  <c r="I345" i="5"/>
  <c r="H345" i="5"/>
  <c r="G345" i="5"/>
  <c r="E345" i="5"/>
  <c r="D345" i="5"/>
  <c r="R345" i="5" s="1"/>
  <c r="C345" i="5"/>
  <c r="W345" i="5" s="1"/>
  <c r="B345" i="5"/>
  <c r="V345" i="5" s="1"/>
  <c r="Z344" i="5"/>
  <c r="X344" i="5"/>
  <c r="T344" i="5"/>
  <c r="P344" i="5"/>
  <c r="Q344" i="5" s="1"/>
  <c r="I344" i="5"/>
  <c r="H344" i="5"/>
  <c r="G344" i="5"/>
  <c r="E344" i="5"/>
  <c r="D344" i="5"/>
  <c r="R344" i="5" s="1"/>
  <c r="C344" i="5"/>
  <c r="W344" i="5" s="1"/>
  <c r="B344" i="5"/>
  <c r="V344" i="5" s="1"/>
  <c r="Z343" i="5"/>
  <c r="X343" i="5"/>
  <c r="T343" i="5"/>
  <c r="P343" i="5"/>
  <c r="Q343" i="5" s="1"/>
  <c r="I343" i="5"/>
  <c r="H343" i="5"/>
  <c r="G343" i="5"/>
  <c r="E343" i="5"/>
  <c r="D343" i="5"/>
  <c r="R343" i="5" s="1"/>
  <c r="C343" i="5"/>
  <c r="W343" i="5" s="1"/>
  <c r="B343" i="5"/>
  <c r="V343" i="5" s="1"/>
  <c r="Z342" i="5"/>
  <c r="X342" i="5"/>
  <c r="T342" i="5"/>
  <c r="P342" i="5"/>
  <c r="Q342" i="5" s="1"/>
  <c r="I342" i="5"/>
  <c r="H342" i="5"/>
  <c r="G342" i="5"/>
  <c r="E342" i="5"/>
  <c r="D342" i="5"/>
  <c r="R342" i="5" s="1"/>
  <c r="C342" i="5"/>
  <c r="W342" i="5" s="1"/>
  <c r="B342" i="5"/>
  <c r="V342" i="5" s="1"/>
  <c r="Z341" i="5"/>
  <c r="X341" i="5"/>
  <c r="T341" i="5"/>
  <c r="P341" i="5"/>
  <c r="Q341" i="5" s="1"/>
  <c r="I341" i="5"/>
  <c r="H341" i="5"/>
  <c r="G341" i="5"/>
  <c r="E341" i="5"/>
  <c r="D341" i="5"/>
  <c r="R341" i="5" s="1"/>
  <c r="C341" i="5"/>
  <c r="W341" i="5" s="1"/>
  <c r="B341" i="5"/>
  <c r="V341" i="5" s="1"/>
  <c r="Z340" i="5"/>
  <c r="X340" i="5"/>
  <c r="T340" i="5"/>
  <c r="P340" i="5"/>
  <c r="Q340" i="5" s="1"/>
  <c r="I340" i="5"/>
  <c r="H340" i="5"/>
  <c r="G340" i="5"/>
  <c r="E340" i="5"/>
  <c r="D340" i="5"/>
  <c r="R340" i="5" s="1"/>
  <c r="C340" i="5"/>
  <c r="W340" i="5" s="1"/>
  <c r="B340" i="5"/>
  <c r="V340" i="5" s="1"/>
  <c r="Z339" i="5"/>
  <c r="X339" i="5"/>
  <c r="T339" i="5"/>
  <c r="P339" i="5"/>
  <c r="Q339" i="5" s="1"/>
  <c r="I339" i="5"/>
  <c r="H339" i="5"/>
  <c r="G339" i="5"/>
  <c r="E339" i="5"/>
  <c r="D339" i="5"/>
  <c r="R339" i="5" s="1"/>
  <c r="C339" i="5"/>
  <c r="W339" i="5" s="1"/>
  <c r="B339" i="5"/>
  <c r="V339" i="5" s="1"/>
  <c r="Z338" i="5"/>
  <c r="X338" i="5"/>
  <c r="T338" i="5"/>
  <c r="P338" i="5"/>
  <c r="Q338" i="5" s="1"/>
  <c r="I338" i="5"/>
  <c r="H338" i="5"/>
  <c r="G338" i="5"/>
  <c r="E338" i="5"/>
  <c r="D338" i="5"/>
  <c r="R338" i="5" s="1"/>
  <c r="C338" i="5"/>
  <c r="W338" i="5" s="1"/>
  <c r="B338" i="5"/>
  <c r="V338" i="5" s="1"/>
  <c r="Z337" i="5"/>
  <c r="X337" i="5"/>
  <c r="T337" i="5"/>
  <c r="P337" i="5"/>
  <c r="Q337" i="5" s="1"/>
  <c r="I337" i="5"/>
  <c r="H337" i="5"/>
  <c r="G337" i="5"/>
  <c r="E337" i="5"/>
  <c r="D337" i="5"/>
  <c r="R337" i="5" s="1"/>
  <c r="C337" i="5"/>
  <c r="W337" i="5" s="1"/>
  <c r="B337" i="5"/>
  <c r="V337" i="5" s="1"/>
  <c r="Z336" i="5"/>
  <c r="X336" i="5"/>
  <c r="T336" i="5"/>
  <c r="P336" i="5"/>
  <c r="Q336" i="5" s="1"/>
  <c r="I336" i="5"/>
  <c r="H336" i="5"/>
  <c r="G336" i="5"/>
  <c r="E336" i="5"/>
  <c r="D336" i="5"/>
  <c r="R336" i="5" s="1"/>
  <c r="C336" i="5"/>
  <c r="W336" i="5" s="1"/>
  <c r="B336" i="5"/>
  <c r="V336" i="5" s="1"/>
  <c r="Z335" i="5"/>
  <c r="X335" i="5"/>
  <c r="T335" i="5"/>
  <c r="P335" i="5"/>
  <c r="Q335" i="5" s="1"/>
  <c r="I335" i="5"/>
  <c r="H335" i="5"/>
  <c r="G335" i="5"/>
  <c r="E335" i="5"/>
  <c r="D335" i="5"/>
  <c r="R335" i="5" s="1"/>
  <c r="C335" i="5"/>
  <c r="W335" i="5" s="1"/>
  <c r="B335" i="5"/>
  <c r="V335" i="5" s="1"/>
  <c r="Z334" i="5"/>
  <c r="X334" i="5"/>
  <c r="T334" i="5"/>
  <c r="P334" i="5"/>
  <c r="Q334" i="5" s="1"/>
  <c r="I334" i="5"/>
  <c r="H334" i="5"/>
  <c r="G334" i="5"/>
  <c r="E334" i="5"/>
  <c r="D334" i="5"/>
  <c r="R334" i="5" s="1"/>
  <c r="C334" i="5"/>
  <c r="W334" i="5" s="1"/>
  <c r="B334" i="5"/>
  <c r="V334" i="5" s="1"/>
  <c r="Z333" i="5"/>
  <c r="X333" i="5"/>
  <c r="T333" i="5"/>
  <c r="P333" i="5"/>
  <c r="Q333" i="5" s="1"/>
  <c r="I333" i="5"/>
  <c r="H333" i="5"/>
  <c r="G333" i="5"/>
  <c r="E333" i="5"/>
  <c r="D333" i="5"/>
  <c r="R333" i="5" s="1"/>
  <c r="C333" i="5"/>
  <c r="W333" i="5" s="1"/>
  <c r="B333" i="5"/>
  <c r="V333" i="5" s="1"/>
  <c r="Z332" i="5"/>
  <c r="X332" i="5"/>
  <c r="T332" i="5"/>
  <c r="P332" i="5"/>
  <c r="Q332" i="5" s="1"/>
  <c r="I332" i="5"/>
  <c r="H332" i="5"/>
  <c r="G332" i="5"/>
  <c r="E332" i="5"/>
  <c r="D332" i="5"/>
  <c r="R332" i="5" s="1"/>
  <c r="C332" i="5"/>
  <c r="W332" i="5" s="1"/>
  <c r="B332" i="5"/>
  <c r="V332" i="5" s="1"/>
  <c r="Z331" i="5"/>
  <c r="X331" i="5"/>
  <c r="T331" i="5"/>
  <c r="P331" i="5"/>
  <c r="Q331" i="5" s="1"/>
  <c r="I331" i="5"/>
  <c r="H331" i="5"/>
  <c r="G331" i="5"/>
  <c r="E331" i="5"/>
  <c r="D331" i="5"/>
  <c r="R331" i="5" s="1"/>
  <c r="C331" i="5"/>
  <c r="W331" i="5" s="1"/>
  <c r="B331" i="5"/>
  <c r="V331" i="5" s="1"/>
  <c r="Z330" i="5"/>
  <c r="X330" i="5"/>
  <c r="T330" i="5"/>
  <c r="P330" i="5"/>
  <c r="Q330" i="5" s="1"/>
  <c r="I330" i="5"/>
  <c r="H330" i="5"/>
  <c r="G330" i="5"/>
  <c r="E330" i="5"/>
  <c r="D330" i="5"/>
  <c r="R330" i="5" s="1"/>
  <c r="C330" i="5"/>
  <c r="W330" i="5" s="1"/>
  <c r="B330" i="5"/>
  <c r="V330" i="5" s="1"/>
  <c r="Z329" i="5"/>
  <c r="X329" i="5"/>
  <c r="T329" i="5"/>
  <c r="P329" i="5"/>
  <c r="Q329" i="5" s="1"/>
  <c r="I329" i="5"/>
  <c r="H329" i="5"/>
  <c r="G329" i="5"/>
  <c r="E329" i="5"/>
  <c r="D329" i="5"/>
  <c r="R329" i="5" s="1"/>
  <c r="C329" i="5"/>
  <c r="W329" i="5" s="1"/>
  <c r="B329" i="5"/>
  <c r="V329" i="5" s="1"/>
  <c r="Z328" i="5"/>
  <c r="X328" i="5"/>
  <c r="T328" i="5"/>
  <c r="P328" i="5"/>
  <c r="Q328" i="5" s="1"/>
  <c r="I328" i="5"/>
  <c r="H328" i="5"/>
  <c r="G328" i="5"/>
  <c r="E328" i="5"/>
  <c r="D328" i="5"/>
  <c r="R328" i="5" s="1"/>
  <c r="C328" i="5"/>
  <c r="W328" i="5" s="1"/>
  <c r="B328" i="5"/>
  <c r="V328" i="5" s="1"/>
  <c r="Z327" i="5"/>
  <c r="X327" i="5"/>
  <c r="T327" i="5"/>
  <c r="P327" i="5"/>
  <c r="Q327" i="5" s="1"/>
  <c r="I327" i="5"/>
  <c r="H327" i="5"/>
  <c r="G327" i="5"/>
  <c r="E327" i="5"/>
  <c r="D327" i="5"/>
  <c r="R327" i="5" s="1"/>
  <c r="C327" i="5"/>
  <c r="W327" i="5" s="1"/>
  <c r="B327" i="5"/>
  <c r="V327" i="5" s="1"/>
  <c r="Z326" i="5"/>
  <c r="X326" i="5"/>
  <c r="V326" i="5"/>
  <c r="T326" i="5"/>
  <c r="P326" i="5"/>
  <c r="Q326" i="5" s="1"/>
  <c r="I326" i="5"/>
  <c r="H326" i="5"/>
  <c r="G326" i="5"/>
  <c r="E326" i="5"/>
  <c r="D326" i="5"/>
  <c r="R326" i="5" s="1"/>
  <c r="C326" i="5"/>
  <c r="W326" i="5" s="1"/>
  <c r="B326" i="5"/>
  <c r="Z325" i="5"/>
  <c r="X325" i="5"/>
  <c r="T325" i="5"/>
  <c r="P325" i="5"/>
  <c r="Q325" i="5" s="1"/>
  <c r="I325" i="5"/>
  <c r="H325" i="5"/>
  <c r="G325" i="5"/>
  <c r="E325" i="5"/>
  <c r="D325" i="5"/>
  <c r="R325" i="5" s="1"/>
  <c r="C325" i="5"/>
  <c r="W325" i="5" s="1"/>
  <c r="B325" i="5"/>
  <c r="V325" i="5" s="1"/>
  <c r="Z324" i="5"/>
  <c r="X324" i="5"/>
  <c r="T324" i="5"/>
  <c r="P324" i="5"/>
  <c r="Q324" i="5" s="1"/>
  <c r="I324" i="5"/>
  <c r="H324" i="5"/>
  <c r="G324" i="5"/>
  <c r="E324" i="5"/>
  <c r="D324" i="5"/>
  <c r="R324" i="5" s="1"/>
  <c r="C324" i="5"/>
  <c r="W324" i="5" s="1"/>
  <c r="B324" i="5"/>
  <c r="V324" i="5" s="1"/>
  <c r="Z323" i="5"/>
  <c r="X323" i="5"/>
  <c r="T323" i="5"/>
  <c r="P323" i="5"/>
  <c r="Q323" i="5" s="1"/>
  <c r="I323" i="5"/>
  <c r="H323" i="5"/>
  <c r="G323" i="5"/>
  <c r="E323" i="5"/>
  <c r="D323" i="5"/>
  <c r="R323" i="5" s="1"/>
  <c r="C323" i="5"/>
  <c r="W323" i="5" s="1"/>
  <c r="B323" i="5"/>
  <c r="V323" i="5" s="1"/>
  <c r="Z322" i="5"/>
  <c r="X322" i="5"/>
  <c r="T322" i="5"/>
  <c r="P322" i="5"/>
  <c r="Q322" i="5" s="1"/>
  <c r="I322" i="5"/>
  <c r="H322" i="5"/>
  <c r="G322" i="5"/>
  <c r="E322" i="5"/>
  <c r="D322" i="5"/>
  <c r="R322" i="5" s="1"/>
  <c r="C322" i="5"/>
  <c r="W322" i="5" s="1"/>
  <c r="B322" i="5"/>
  <c r="V322" i="5" s="1"/>
  <c r="Z321" i="5"/>
  <c r="X321" i="5"/>
  <c r="T321" i="5"/>
  <c r="P321" i="5"/>
  <c r="Q321" i="5" s="1"/>
  <c r="I321" i="5"/>
  <c r="H321" i="5"/>
  <c r="G321" i="5"/>
  <c r="E321" i="5"/>
  <c r="D321" i="5"/>
  <c r="R321" i="5" s="1"/>
  <c r="C321" i="5"/>
  <c r="W321" i="5" s="1"/>
  <c r="B321" i="5"/>
  <c r="V321" i="5" s="1"/>
  <c r="Z320" i="5"/>
  <c r="X320" i="5"/>
  <c r="T320" i="5"/>
  <c r="P320" i="5"/>
  <c r="Q320" i="5" s="1"/>
  <c r="I320" i="5"/>
  <c r="H320" i="5"/>
  <c r="G320" i="5"/>
  <c r="E320" i="5"/>
  <c r="D320" i="5"/>
  <c r="R320" i="5" s="1"/>
  <c r="C320" i="5"/>
  <c r="W320" i="5" s="1"/>
  <c r="B320" i="5"/>
  <c r="V320" i="5" s="1"/>
  <c r="Z319" i="5"/>
  <c r="X319" i="5"/>
  <c r="T319" i="5"/>
  <c r="P319" i="5"/>
  <c r="Q319" i="5" s="1"/>
  <c r="I319" i="5"/>
  <c r="H319" i="5"/>
  <c r="G319" i="5"/>
  <c r="E319" i="5"/>
  <c r="D319" i="5"/>
  <c r="R319" i="5" s="1"/>
  <c r="C319" i="5"/>
  <c r="W319" i="5" s="1"/>
  <c r="B319" i="5"/>
  <c r="V319" i="5" s="1"/>
  <c r="Z318" i="5"/>
  <c r="X318" i="5"/>
  <c r="T318" i="5"/>
  <c r="P318" i="5"/>
  <c r="Q318" i="5" s="1"/>
  <c r="I318" i="5"/>
  <c r="H318" i="5"/>
  <c r="G318" i="5"/>
  <c r="E318" i="5"/>
  <c r="D318" i="5"/>
  <c r="R318" i="5" s="1"/>
  <c r="C318" i="5"/>
  <c r="W318" i="5" s="1"/>
  <c r="B318" i="5"/>
  <c r="V318" i="5" s="1"/>
  <c r="Z317" i="5"/>
  <c r="X317" i="5"/>
  <c r="T317" i="5"/>
  <c r="P317" i="5"/>
  <c r="Q317" i="5" s="1"/>
  <c r="I317" i="5"/>
  <c r="H317" i="5"/>
  <c r="G317" i="5"/>
  <c r="E317" i="5"/>
  <c r="D317" i="5"/>
  <c r="R317" i="5" s="1"/>
  <c r="C317" i="5"/>
  <c r="W317" i="5" s="1"/>
  <c r="B317" i="5"/>
  <c r="V317" i="5" s="1"/>
  <c r="Z316" i="5"/>
  <c r="X316" i="5"/>
  <c r="T316" i="5"/>
  <c r="P316" i="5"/>
  <c r="Q316" i="5" s="1"/>
  <c r="I316" i="5"/>
  <c r="H316" i="5"/>
  <c r="G316" i="5"/>
  <c r="E316" i="5"/>
  <c r="D316" i="5"/>
  <c r="R316" i="5" s="1"/>
  <c r="C316" i="5"/>
  <c r="W316" i="5" s="1"/>
  <c r="B316" i="5"/>
  <c r="V316" i="5" s="1"/>
  <c r="Z315" i="5"/>
  <c r="X315" i="5"/>
  <c r="T315" i="5"/>
  <c r="P315" i="5"/>
  <c r="Q315" i="5" s="1"/>
  <c r="I315" i="5"/>
  <c r="H315" i="5"/>
  <c r="G315" i="5"/>
  <c r="E315" i="5"/>
  <c r="D315" i="5"/>
  <c r="R315" i="5" s="1"/>
  <c r="C315" i="5"/>
  <c r="W315" i="5" s="1"/>
  <c r="B315" i="5"/>
  <c r="V315" i="5" s="1"/>
  <c r="Z314" i="5"/>
  <c r="X314" i="5"/>
  <c r="T314" i="5"/>
  <c r="P314" i="5"/>
  <c r="Q314" i="5" s="1"/>
  <c r="I314" i="5"/>
  <c r="H314" i="5"/>
  <c r="G314" i="5"/>
  <c r="E314" i="5"/>
  <c r="D314" i="5"/>
  <c r="R314" i="5" s="1"/>
  <c r="C314" i="5"/>
  <c r="W314" i="5" s="1"/>
  <c r="B314" i="5"/>
  <c r="V314" i="5" s="1"/>
  <c r="Z313" i="5"/>
  <c r="X313" i="5"/>
  <c r="T313" i="5"/>
  <c r="P313" i="5"/>
  <c r="Q313" i="5" s="1"/>
  <c r="I313" i="5"/>
  <c r="H313" i="5"/>
  <c r="G313" i="5"/>
  <c r="E313" i="5"/>
  <c r="D313" i="5"/>
  <c r="R313" i="5" s="1"/>
  <c r="C313" i="5"/>
  <c r="W313" i="5" s="1"/>
  <c r="B313" i="5"/>
  <c r="V313" i="5" s="1"/>
  <c r="Z312" i="5"/>
  <c r="X312" i="5"/>
  <c r="T312" i="5"/>
  <c r="P312" i="5"/>
  <c r="Q312" i="5" s="1"/>
  <c r="I312" i="5"/>
  <c r="H312" i="5"/>
  <c r="G312" i="5"/>
  <c r="E312" i="5"/>
  <c r="D312" i="5"/>
  <c r="R312" i="5" s="1"/>
  <c r="C312" i="5"/>
  <c r="W312" i="5" s="1"/>
  <c r="B312" i="5"/>
  <c r="V312" i="5" s="1"/>
  <c r="Z311" i="5"/>
  <c r="X311" i="5"/>
  <c r="T311" i="5"/>
  <c r="P311" i="5"/>
  <c r="Q311" i="5" s="1"/>
  <c r="I311" i="5"/>
  <c r="H311" i="5"/>
  <c r="G311" i="5"/>
  <c r="E311" i="5"/>
  <c r="D311" i="5"/>
  <c r="R311" i="5" s="1"/>
  <c r="C311" i="5"/>
  <c r="W311" i="5" s="1"/>
  <c r="B311" i="5"/>
  <c r="V311" i="5" s="1"/>
  <c r="Z310" i="5"/>
  <c r="X310" i="5"/>
  <c r="T310" i="5"/>
  <c r="P310" i="5"/>
  <c r="Q310" i="5" s="1"/>
  <c r="I310" i="5"/>
  <c r="H310" i="5"/>
  <c r="G310" i="5"/>
  <c r="E310" i="5"/>
  <c r="D310" i="5"/>
  <c r="R310" i="5" s="1"/>
  <c r="C310" i="5"/>
  <c r="W310" i="5" s="1"/>
  <c r="B310" i="5"/>
  <c r="V310" i="5" s="1"/>
  <c r="Z309" i="5"/>
  <c r="X309" i="5"/>
  <c r="T309" i="5"/>
  <c r="P309" i="5"/>
  <c r="Q309" i="5" s="1"/>
  <c r="I309" i="5"/>
  <c r="H309" i="5"/>
  <c r="G309" i="5"/>
  <c r="E309" i="5"/>
  <c r="D309" i="5"/>
  <c r="R309" i="5" s="1"/>
  <c r="C309" i="5"/>
  <c r="W309" i="5" s="1"/>
  <c r="B309" i="5"/>
  <c r="V309" i="5" s="1"/>
  <c r="Z308" i="5"/>
  <c r="X308" i="5"/>
  <c r="T308" i="5"/>
  <c r="P308" i="5"/>
  <c r="Q308" i="5" s="1"/>
  <c r="I308" i="5"/>
  <c r="H308" i="5"/>
  <c r="G308" i="5"/>
  <c r="E308" i="5"/>
  <c r="D308" i="5"/>
  <c r="R308" i="5" s="1"/>
  <c r="C308" i="5"/>
  <c r="W308" i="5" s="1"/>
  <c r="B308" i="5"/>
  <c r="V308" i="5" s="1"/>
  <c r="Z307" i="5"/>
  <c r="X307" i="5"/>
  <c r="T307" i="5"/>
  <c r="P307" i="5"/>
  <c r="Q307" i="5" s="1"/>
  <c r="I307" i="5"/>
  <c r="H307" i="5"/>
  <c r="G307" i="5"/>
  <c r="E307" i="5"/>
  <c r="D307" i="5"/>
  <c r="R307" i="5" s="1"/>
  <c r="C307" i="5"/>
  <c r="W307" i="5" s="1"/>
  <c r="B307" i="5"/>
  <c r="V307" i="5" s="1"/>
  <c r="Z306" i="5"/>
  <c r="X306" i="5"/>
  <c r="T306" i="5"/>
  <c r="P306" i="5"/>
  <c r="Q306" i="5" s="1"/>
  <c r="I306" i="5"/>
  <c r="H306" i="5"/>
  <c r="G306" i="5"/>
  <c r="E306" i="5"/>
  <c r="D306" i="5"/>
  <c r="R306" i="5" s="1"/>
  <c r="C306" i="5"/>
  <c r="W306" i="5" s="1"/>
  <c r="B306" i="5"/>
  <c r="V306" i="5" s="1"/>
  <c r="Z305" i="5"/>
  <c r="X305" i="5"/>
  <c r="T305" i="5"/>
  <c r="P305" i="5"/>
  <c r="Q305" i="5" s="1"/>
  <c r="I305" i="5"/>
  <c r="H305" i="5"/>
  <c r="G305" i="5"/>
  <c r="E305" i="5"/>
  <c r="D305" i="5"/>
  <c r="R305" i="5" s="1"/>
  <c r="C305" i="5"/>
  <c r="W305" i="5" s="1"/>
  <c r="B305" i="5"/>
  <c r="V305" i="5" s="1"/>
  <c r="Z304" i="5"/>
  <c r="X304" i="5"/>
  <c r="T304" i="5"/>
  <c r="P304" i="5"/>
  <c r="Q304" i="5" s="1"/>
  <c r="I304" i="5"/>
  <c r="H304" i="5"/>
  <c r="G304" i="5"/>
  <c r="E304" i="5"/>
  <c r="D304" i="5"/>
  <c r="R304" i="5" s="1"/>
  <c r="C304" i="5"/>
  <c r="W304" i="5" s="1"/>
  <c r="B304" i="5"/>
  <c r="V304" i="5" s="1"/>
  <c r="Z303" i="5"/>
  <c r="X303" i="5"/>
  <c r="T303" i="5"/>
  <c r="P303" i="5"/>
  <c r="Q303" i="5" s="1"/>
  <c r="I303" i="5"/>
  <c r="H303" i="5"/>
  <c r="G303" i="5"/>
  <c r="E303" i="5"/>
  <c r="D303" i="5"/>
  <c r="R303" i="5" s="1"/>
  <c r="C303" i="5"/>
  <c r="W303" i="5" s="1"/>
  <c r="B303" i="5"/>
  <c r="V303" i="5" s="1"/>
  <c r="Z302" i="5"/>
  <c r="X302" i="5"/>
  <c r="T302" i="5"/>
  <c r="P302" i="5"/>
  <c r="Q302" i="5" s="1"/>
  <c r="I302" i="5"/>
  <c r="H302" i="5"/>
  <c r="G302" i="5"/>
  <c r="E302" i="5"/>
  <c r="D302" i="5"/>
  <c r="R302" i="5" s="1"/>
  <c r="C302" i="5"/>
  <c r="W302" i="5" s="1"/>
  <c r="B302" i="5"/>
  <c r="V302" i="5" s="1"/>
  <c r="Z301" i="5"/>
  <c r="X301" i="5"/>
  <c r="T301" i="5"/>
  <c r="P301" i="5"/>
  <c r="Q301" i="5" s="1"/>
  <c r="I301" i="5"/>
  <c r="H301" i="5"/>
  <c r="G301" i="5"/>
  <c r="E301" i="5"/>
  <c r="D301" i="5"/>
  <c r="R301" i="5" s="1"/>
  <c r="C301" i="5"/>
  <c r="W301" i="5" s="1"/>
  <c r="B301" i="5"/>
  <c r="V301" i="5" s="1"/>
  <c r="Z300" i="5"/>
  <c r="X300" i="5"/>
  <c r="T300" i="5"/>
  <c r="P300" i="5"/>
  <c r="Q300" i="5" s="1"/>
  <c r="I300" i="5"/>
  <c r="H300" i="5"/>
  <c r="G300" i="5"/>
  <c r="E300" i="5"/>
  <c r="D300" i="5"/>
  <c r="R300" i="5" s="1"/>
  <c r="C300" i="5"/>
  <c r="W300" i="5" s="1"/>
  <c r="B300" i="5"/>
  <c r="V300" i="5" s="1"/>
  <c r="Z299" i="5"/>
  <c r="X299" i="5"/>
  <c r="T299" i="5"/>
  <c r="P299" i="5"/>
  <c r="Q299" i="5" s="1"/>
  <c r="I299" i="5"/>
  <c r="H299" i="5"/>
  <c r="G299" i="5"/>
  <c r="E299" i="5"/>
  <c r="D299" i="5"/>
  <c r="R299" i="5" s="1"/>
  <c r="C299" i="5"/>
  <c r="W299" i="5" s="1"/>
  <c r="B299" i="5"/>
  <c r="V299" i="5" s="1"/>
  <c r="Z298" i="5"/>
  <c r="X298" i="5"/>
  <c r="T298" i="5"/>
  <c r="P298" i="5"/>
  <c r="Q298" i="5" s="1"/>
  <c r="I298" i="5"/>
  <c r="H298" i="5"/>
  <c r="G298" i="5"/>
  <c r="E298" i="5"/>
  <c r="D298" i="5"/>
  <c r="R298" i="5" s="1"/>
  <c r="C298" i="5"/>
  <c r="W298" i="5" s="1"/>
  <c r="B298" i="5"/>
  <c r="V298" i="5" s="1"/>
  <c r="Z297" i="5"/>
  <c r="X297" i="5"/>
  <c r="T297" i="5"/>
  <c r="P297" i="5"/>
  <c r="Q297" i="5" s="1"/>
  <c r="I297" i="5"/>
  <c r="H297" i="5"/>
  <c r="G297" i="5"/>
  <c r="E297" i="5"/>
  <c r="D297" i="5"/>
  <c r="R297" i="5" s="1"/>
  <c r="C297" i="5"/>
  <c r="W297" i="5" s="1"/>
  <c r="B297" i="5"/>
  <c r="V297" i="5" s="1"/>
  <c r="Z296" i="5"/>
  <c r="X296" i="5"/>
  <c r="T296" i="5"/>
  <c r="P296" i="5"/>
  <c r="Q296" i="5" s="1"/>
  <c r="I296" i="5"/>
  <c r="H296" i="5"/>
  <c r="G296" i="5"/>
  <c r="E296" i="5"/>
  <c r="D296" i="5"/>
  <c r="R296" i="5" s="1"/>
  <c r="C296" i="5"/>
  <c r="W296" i="5" s="1"/>
  <c r="B296" i="5"/>
  <c r="V296" i="5" s="1"/>
  <c r="Z295" i="5"/>
  <c r="X295" i="5"/>
  <c r="T295" i="5"/>
  <c r="P295" i="5"/>
  <c r="Q295" i="5" s="1"/>
  <c r="I295" i="5"/>
  <c r="H295" i="5"/>
  <c r="G295" i="5"/>
  <c r="E295" i="5"/>
  <c r="D295" i="5"/>
  <c r="R295" i="5" s="1"/>
  <c r="C295" i="5"/>
  <c r="W295" i="5" s="1"/>
  <c r="B295" i="5"/>
  <c r="V295" i="5" s="1"/>
  <c r="Z294" i="5"/>
  <c r="X294" i="5"/>
  <c r="T294" i="5"/>
  <c r="P294" i="5"/>
  <c r="Q294" i="5" s="1"/>
  <c r="I294" i="5"/>
  <c r="H294" i="5"/>
  <c r="G294" i="5"/>
  <c r="E294" i="5"/>
  <c r="D294" i="5"/>
  <c r="R294" i="5" s="1"/>
  <c r="C294" i="5"/>
  <c r="W294" i="5" s="1"/>
  <c r="B294" i="5"/>
  <c r="V294" i="5" s="1"/>
  <c r="Z293" i="5"/>
  <c r="X293" i="5"/>
  <c r="T293" i="5"/>
  <c r="P293" i="5"/>
  <c r="Q293" i="5" s="1"/>
  <c r="I293" i="5"/>
  <c r="H293" i="5"/>
  <c r="G293" i="5"/>
  <c r="E293" i="5"/>
  <c r="D293" i="5"/>
  <c r="R293" i="5" s="1"/>
  <c r="C293" i="5"/>
  <c r="W293" i="5" s="1"/>
  <c r="B293" i="5"/>
  <c r="V293" i="5" s="1"/>
  <c r="Z292" i="5"/>
  <c r="X292" i="5"/>
  <c r="T292" i="5"/>
  <c r="P292" i="5"/>
  <c r="Q292" i="5" s="1"/>
  <c r="I292" i="5"/>
  <c r="H292" i="5"/>
  <c r="G292" i="5"/>
  <c r="E292" i="5"/>
  <c r="D292" i="5"/>
  <c r="R292" i="5" s="1"/>
  <c r="C292" i="5"/>
  <c r="W292" i="5" s="1"/>
  <c r="B292" i="5"/>
  <c r="V292" i="5" s="1"/>
  <c r="Z291" i="5"/>
  <c r="X291" i="5"/>
  <c r="T291" i="5"/>
  <c r="P291" i="5"/>
  <c r="Q291" i="5" s="1"/>
  <c r="I291" i="5"/>
  <c r="H291" i="5"/>
  <c r="G291" i="5"/>
  <c r="E291" i="5"/>
  <c r="D291" i="5"/>
  <c r="R291" i="5" s="1"/>
  <c r="C291" i="5"/>
  <c r="W291" i="5" s="1"/>
  <c r="B291" i="5"/>
  <c r="V291" i="5" s="1"/>
  <c r="Z290" i="5"/>
  <c r="X290" i="5"/>
  <c r="V290" i="5"/>
  <c r="T290" i="5"/>
  <c r="P290" i="5"/>
  <c r="Q290" i="5" s="1"/>
  <c r="I290" i="5"/>
  <c r="H290" i="5"/>
  <c r="G290" i="5"/>
  <c r="E290" i="5"/>
  <c r="D290" i="5"/>
  <c r="R290" i="5" s="1"/>
  <c r="C290" i="5"/>
  <c r="W290" i="5" s="1"/>
  <c r="B290" i="5"/>
  <c r="Z289" i="5"/>
  <c r="X289" i="5"/>
  <c r="T289" i="5"/>
  <c r="P289" i="5"/>
  <c r="Q289" i="5" s="1"/>
  <c r="I289" i="5"/>
  <c r="H289" i="5"/>
  <c r="G289" i="5"/>
  <c r="E289" i="5"/>
  <c r="D289" i="5"/>
  <c r="R289" i="5" s="1"/>
  <c r="C289" i="5"/>
  <c r="W289" i="5" s="1"/>
  <c r="B289" i="5"/>
  <c r="V289" i="5" s="1"/>
  <c r="Z288" i="5"/>
  <c r="X288" i="5"/>
  <c r="T288" i="5"/>
  <c r="P288" i="5"/>
  <c r="Q288" i="5" s="1"/>
  <c r="I288" i="5"/>
  <c r="H288" i="5"/>
  <c r="G288" i="5"/>
  <c r="E288" i="5"/>
  <c r="D288" i="5"/>
  <c r="R288" i="5" s="1"/>
  <c r="C288" i="5"/>
  <c r="W288" i="5" s="1"/>
  <c r="B288" i="5"/>
  <c r="V288" i="5" s="1"/>
  <c r="Z287" i="5"/>
  <c r="X287" i="5"/>
  <c r="T287" i="5"/>
  <c r="P287" i="5"/>
  <c r="Q287" i="5" s="1"/>
  <c r="I287" i="5"/>
  <c r="H287" i="5"/>
  <c r="G287" i="5"/>
  <c r="E287" i="5"/>
  <c r="D287" i="5"/>
  <c r="R287" i="5" s="1"/>
  <c r="C287" i="5"/>
  <c r="W287" i="5" s="1"/>
  <c r="B287" i="5"/>
  <c r="V287" i="5" s="1"/>
  <c r="Z286" i="5"/>
  <c r="X286" i="5"/>
  <c r="T286" i="5"/>
  <c r="P286" i="5"/>
  <c r="Q286" i="5" s="1"/>
  <c r="I286" i="5"/>
  <c r="H286" i="5"/>
  <c r="G286" i="5"/>
  <c r="E286" i="5"/>
  <c r="D286" i="5"/>
  <c r="R286" i="5" s="1"/>
  <c r="C286" i="5"/>
  <c r="W286" i="5" s="1"/>
  <c r="B286" i="5"/>
  <c r="V286" i="5" s="1"/>
  <c r="Z285" i="5"/>
  <c r="X285" i="5"/>
  <c r="T285" i="5"/>
  <c r="P285" i="5"/>
  <c r="Q285" i="5" s="1"/>
  <c r="I285" i="5"/>
  <c r="H285" i="5"/>
  <c r="G285" i="5"/>
  <c r="E285" i="5"/>
  <c r="D285" i="5"/>
  <c r="R285" i="5" s="1"/>
  <c r="C285" i="5"/>
  <c r="W285" i="5" s="1"/>
  <c r="B285" i="5"/>
  <c r="V285" i="5" s="1"/>
  <c r="Z284" i="5"/>
  <c r="X284" i="5"/>
  <c r="T284" i="5"/>
  <c r="P284" i="5"/>
  <c r="Q284" i="5" s="1"/>
  <c r="I284" i="5"/>
  <c r="H284" i="5"/>
  <c r="G284" i="5"/>
  <c r="E284" i="5"/>
  <c r="D284" i="5"/>
  <c r="R284" i="5" s="1"/>
  <c r="C284" i="5"/>
  <c r="W284" i="5" s="1"/>
  <c r="B284" i="5"/>
  <c r="V284" i="5" s="1"/>
  <c r="Z283" i="5"/>
  <c r="X283" i="5"/>
  <c r="T283" i="5"/>
  <c r="P283" i="5"/>
  <c r="Q283" i="5" s="1"/>
  <c r="I283" i="5"/>
  <c r="H283" i="5"/>
  <c r="G283" i="5"/>
  <c r="E283" i="5"/>
  <c r="D283" i="5"/>
  <c r="R283" i="5" s="1"/>
  <c r="C283" i="5"/>
  <c r="W283" i="5" s="1"/>
  <c r="B283" i="5"/>
  <c r="V283" i="5" s="1"/>
  <c r="Z282" i="5"/>
  <c r="X282" i="5"/>
  <c r="T282" i="5"/>
  <c r="P282" i="5"/>
  <c r="Q282" i="5" s="1"/>
  <c r="I282" i="5"/>
  <c r="H282" i="5"/>
  <c r="G282" i="5"/>
  <c r="E282" i="5"/>
  <c r="D282" i="5"/>
  <c r="R282" i="5" s="1"/>
  <c r="C282" i="5"/>
  <c r="W282" i="5" s="1"/>
  <c r="B282" i="5"/>
  <c r="V282" i="5" s="1"/>
  <c r="Z281" i="5"/>
  <c r="X281" i="5"/>
  <c r="T281" i="5"/>
  <c r="P281" i="5"/>
  <c r="Q281" i="5" s="1"/>
  <c r="I281" i="5"/>
  <c r="H281" i="5"/>
  <c r="G281" i="5"/>
  <c r="E281" i="5"/>
  <c r="D281" i="5"/>
  <c r="R281" i="5" s="1"/>
  <c r="C281" i="5"/>
  <c r="W281" i="5" s="1"/>
  <c r="B281" i="5"/>
  <c r="V281" i="5" s="1"/>
  <c r="Z280" i="5"/>
  <c r="X280" i="5"/>
  <c r="T280" i="5"/>
  <c r="P280" i="5"/>
  <c r="Q280" i="5" s="1"/>
  <c r="I280" i="5"/>
  <c r="H280" i="5"/>
  <c r="G280" i="5"/>
  <c r="E280" i="5"/>
  <c r="D280" i="5"/>
  <c r="R280" i="5" s="1"/>
  <c r="C280" i="5"/>
  <c r="W280" i="5" s="1"/>
  <c r="B280" i="5"/>
  <c r="V280" i="5" s="1"/>
  <c r="Z279" i="5"/>
  <c r="X279" i="5"/>
  <c r="T279" i="5"/>
  <c r="P279" i="5"/>
  <c r="Q279" i="5" s="1"/>
  <c r="I279" i="5"/>
  <c r="H279" i="5"/>
  <c r="G279" i="5"/>
  <c r="E279" i="5"/>
  <c r="D279" i="5"/>
  <c r="R279" i="5" s="1"/>
  <c r="C279" i="5"/>
  <c r="W279" i="5" s="1"/>
  <c r="B279" i="5"/>
  <c r="V279" i="5" s="1"/>
  <c r="Z278" i="5"/>
  <c r="X278" i="5"/>
  <c r="T278" i="5"/>
  <c r="P278" i="5"/>
  <c r="Q278" i="5" s="1"/>
  <c r="I278" i="5"/>
  <c r="H278" i="5"/>
  <c r="G278" i="5"/>
  <c r="E278" i="5"/>
  <c r="D278" i="5"/>
  <c r="R278" i="5" s="1"/>
  <c r="C278" i="5"/>
  <c r="W278" i="5" s="1"/>
  <c r="B278" i="5"/>
  <c r="V278" i="5" s="1"/>
  <c r="Z277" i="5"/>
  <c r="X277" i="5"/>
  <c r="T277" i="5"/>
  <c r="P277" i="5"/>
  <c r="Q277" i="5" s="1"/>
  <c r="I277" i="5"/>
  <c r="H277" i="5"/>
  <c r="G277" i="5"/>
  <c r="E277" i="5"/>
  <c r="D277" i="5"/>
  <c r="R277" i="5" s="1"/>
  <c r="C277" i="5"/>
  <c r="W277" i="5" s="1"/>
  <c r="B277" i="5"/>
  <c r="V277" i="5" s="1"/>
  <c r="Z276" i="5"/>
  <c r="X276" i="5"/>
  <c r="T276" i="5"/>
  <c r="P276" i="5"/>
  <c r="Q276" i="5" s="1"/>
  <c r="I276" i="5"/>
  <c r="H276" i="5"/>
  <c r="G276" i="5"/>
  <c r="E276" i="5"/>
  <c r="D276" i="5"/>
  <c r="R276" i="5" s="1"/>
  <c r="C276" i="5"/>
  <c r="W276" i="5" s="1"/>
  <c r="B276" i="5"/>
  <c r="V276" i="5" s="1"/>
  <c r="Z275" i="5"/>
  <c r="X275" i="5"/>
  <c r="T275" i="5"/>
  <c r="P275" i="5"/>
  <c r="Q275" i="5" s="1"/>
  <c r="I275" i="5"/>
  <c r="H275" i="5"/>
  <c r="G275" i="5"/>
  <c r="E275" i="5"/>
  <c r="D275" i="5"/>
  <c r="R275" i="5" s="1"/>
  <c r="C275" i="5"/>
  <c r="W275" i="5" s="1"/>
  <c r="B275" i="5"/>
  <c r="V275" i="5" s="1"/>
  <c r="Z274" i="5"/>
  <c r="X274" i="5"/>
  <c r="T274" i="5"/>
  <c r="P274" i="5"/>
  <c r="Q274" i="5" s="1"/>
  <c r="I274" i="5"/>
  <c r="H274" i="5"/>
  <c r="G274" i="5"/>
  <c r="E274" i="5"/>
  <c r="D274" i="5"/>
  <c r="R274" i="5" s="1"/>
  <c r="C274" i="5"/>
  <c r="W274" i="5" s="1"/>
  <c r="B274" i="5"/>
  <c r="V274" i="5" s="1"/>
  <c r="Z273" i="5"/>
  <c r="X273" i="5"/>
  <c r="T273" i="5"/>
  <c r="P273" i="5"/>
  <c r="Q273" i="5" s="1"/>
  <c r="I273" i="5"/>
  <c r="H273" i="5"/>
  <c r="G273" i="5"/>
  <c r="E273" i="5"/>
  <c r="D273" i="5"/>
  <c r="R273" i="5" s="1"/>
  <c r="C273" i="5"/>
  <c r="W273" i="5" s="1"/>
  <c r="B273" i="5"/>
  <c r="V273" i="5" s="1"/>
  <c r="Z272" i="5"/>
  <c r="X272" i="5"/>
  <c r="V272" i="5"/>
  <c r="T272" i="5"/>
  <c r="P272" i="5"/>
  <c r="Q272" i="5" s="1"/>
  <c r="I272" i="5"/>
  <c r="H272" i="5"/>
  <c r="G272" i="5"/>
  <c r="E272" i="5"/>
  <c r="D272" i="5"/>
  <c r="R272" i="5" s="1"/>
  <c r="C272" i="5"/>
  <c r="W272" i="5" s="1"/>
  <c r="B272" i="5"/>
  <c r="Z271" i="5"/>
  <c r="X271" i="5"/>
  <c r="T271" i="5"/>
  <c r="P271" i="5"/>
  <c r="Q271" i="5" s="1"/>
  <c r="I271" i="5"/>
  <c r="H271" i="5"/>
  <c r="G271" i="5"/>
  <c r="E271" i="5"/>
  <c r="D271" i="5"/>
  <c r="R271" i="5" s="1"/>
  <c r="C271" i="5"/>
  <c r="W271" i="5" s="1"/>
  <c r="B271" i="5"/>
  <c r="V271" i="5" s="1"/>
  <c r="Z270" i="5"/>
  <c r="X270" i="5"/>
  <c r="T270" i="5"/>
  <c r="P270" i="5"/>
  <c r="Q270" i="5" s="1"/>
  <c r="I270" i="5"/>
  <c r="H270" i="5"/>
  <c r="G270" i="5"/>
  <c r="E270" i="5"/>
  <c r="D270" i="5"/>
  <c r="R270" i="5" s="1"/>
  <c r="C270" i="5"/>
  <c r="W270" i="5" s="1"/>
  <c r="B270" i="5"/>
  <c r="V270" i="5" s="1"/>
  <c r="Z269" i="5"/>
  <c r="X269" i="5"/>
  <c r="T269" i="5"/>
  <c r="P269" i="5"/>
  <c r="Q269" i="5" s="1"/>
  <c r="I269" i="5"/>
  <c r="H269" i="5"/>
  <c r="G269" i="5"/>
  <c r="E269" i="5"/>
  <c r="D269" i="5"/>
  <c r="R269" i="5" s="1"/>
  <c r="C269" i="5"/>
  <c r="W269" i="5" s="1"/>
  <c r="B269" i="5"/>
  <c r="V269" i="5" s="1"/>
  <c r="Z268" i="5"/>
  <c r="X268" i="5"/>
  <c r="T268" i="5"/>
  <c r="P268" i="5"/>
  <c r="Q268" i="5" s="1"/>
  <c r="I268" i="5"/>
  <c r="H268" i="5"/>
  <c r="G268" i="5"/>
  <c r="E268" i="5"/>
  <c r="D268" i="5"/>
  <c r="R268" i="5" s="1"/>
  <c r="C268" i="5"/>
  <c r="W268" i="5" s="1"/>
  <c r="B268" i="5"/>
  <c r="V268" i="5" s="1"/>
  <c r="Z267" i="5"/>
  <c r="X267" i="5"/>
  <c r="T267" i="5"/>
  <c r="P267" i="5"/>
  <c r="Q267" i="5" s="1"/>
  <c r="I267" i="5"/>
  <c r="H267" i="5"/>
  <c r="G267" i="5"/>
  <c r="E267" i="5"/>
  <c r="D267" i="5"/>
  <c r="R267" i="5" s="1"/>
  <c r="C267" i="5"/>
  <c r="W267" i="5" s="1"/>
  <c r="B267" i="5"/>
  <c r="V267" i="5" s="1"/>
  <c r="Z266" i="5"/>
  <c r="X266" i="5"/>
  <c r="T266" i="5"/>
  <c r="P266" i="5"/>
  <c r="Q266" i="5" s="1"/>
  <c r="I266" i="5"/>
  <c r="H266" i="5"/>
  <c r="G266" i="5"/>
  <c r="E266" i="5"/>
  <c r="D266" i="5"/>
  <c r="R266" i="5" s="1"/>
  <c r="C266" i="5"/>
  <c r="W266" i="5" s="1"/>
  <c r="B266" i="5"/>
  <c r="V266" i="5" s="1"/>
  <c r="Z265" i="5"/>
  <c r="X265" i="5"/>
  <c r="T265" i="5"/>
  <c r="P265" i="5"/>
  <c r="Q265" i="5" s="1"/>
  <c r="I265" i="5"/>
  <c r="H265" i="5"/>
  <c r="G265" i="5"/>
  <c r="E265" i="5"/>
  <c r="D265" i="5"/>
  <c r="R265" i="5" s="1"/>
  <c r="C265" i="5"/>
  <c r="W265" i="5" s="1"/>
  <c r="B265" i="5"/>
  <c r="V265" i="5" s="1"/>
  <c r="Z264" i="5"/>
  <c r="X264" i="5"/>
  <c r="T264" i="5"/>
  <c r="P264" i="5"/>
  <c r="Q264" i="5" s="1"/>
  <c r="I264" i="5"/>
  <c r="H264" i="5"/>
  <c r="G264" i="5"/>
  <c r="E264" i="5"/>
  <c r="D264" i="5"/>
  <c r="R264" i="5" s="1"/>
  <c r="C264" i="5"/>
  <c r="W264" i="5" s="1"/>
  <c r="B264" i="5"/>
  <c r="V264" i="5" s="1"/>
  <c r="Z263" i="5"/>
  <c r="X263" i="5"/>
  <c r="T263" i="5"/>
  <c r="P263" i="5"/>
  <c r="Q263" i="5" s="1"/>
  <c r="I263" i="5"/>
  <c r="H263" i="5"/>
  <c r="G263" i="5"/>
  <c r="E263" i="5"/>
  <c r="D263" i="5"/>
  <c r="R263" i="5" s="1"/>
  <c r="C263" i="5"/>
  <c r="W263" i="5" s="1"/>
  <c r="B263" i="5"/>
  <c r="V263" i="5" s="1"/>
  <c r="Z262" i="5"/>
  <c r="X262" i="5"/>
  <c r="V262" i="5"/>
  <c r="T262" i="5"/>
  <c r="P262" i="5"/>
  <c r="Q262" i="5" s="1"/>
  <c r="I262" i="5"/>
  <c r="H262" i="5"/>
  <c r="G262" i="5"/>
  <c r="E262" i="5"/>
  <c r="D262" i="5"/>
  <c r="R262" i="5" s="1"/>
  <c r="C262" i="5"/>
  <c r="W262" i="5" s="1"/>
  <c r="B262" i="5"/>
  <c r="Z261" i="5"/>
  <c r="X261" i="5"/>
  <c r="T261" i="5"/>
  <c r="P261" i="5"/>
  <c r="Q261" i="5" s="1"/>
  <c r="I261" i="5"/>
  <c r="H261" i="5"/>
  <c r="G261" i="5"/>
  <c r="E261" i="5"/>
  <c r="D261" i="5"/>
  <c r="R261" i="5" s="1"/>
  <c r="C261" i="5"/>
  <c r="W261" i="5" s="1"/>
  <c r="B261" i="5"/>
  <c r="V261" i="5" s="1"/>
  <c r="Z260" i="5"/>
  <c r="X260" i="5"/>
  <c r="T260" i="5"/>
  <c r="P260" i="5"/>
  <c r="Q260" i="5" s="1"/>
  <c r="I260" i="5"/>
  <c r="H260" i="5"/>
  <c r="G260" i="5"/>
  <c r="E260" i="5"/>
  <c r="D260" i="5"/>
  <c r="R260" i="5" s="1"/>
  <c r="C260" i="5"/>
  <c r="W260" i="5" s="1"/>
  <c r="B260" i="5"/>
  <c r="V260" i="5" s="1"/>
  <c r="Z259" i="5"/>
  <c r="X259" i="5"/>
  <c r="T259" i="5"/>
  <c r="P259" i="5"/>
  <c r="Q259" i="5" s="1"/>
  <c r="I259" i="5"/>
  <c r="H259" i="5"/>
  <c r="G259" i="5"/>
  <c r="E259" i="5"/>
  <c r="D259" i="5"/>
  <c r="R259" i="5" s="1"/>
  <c r="C259" i="5"/>
  <c r="W259" i="5" s="1"/>
  <c r="B259" i="5"/>
  <c r="V259" i="5" s="1"/>
  <c r="Z258" i="5"/>
  <c r="X258" i="5"/>
  <c r="T258" i="5"/>
  <c r="P258" i="5"/>
  <c r="Q258" i="5" s="1"/>
  <c r="I258" i="5"/>
  <c r="H258" i="5"/>
  <c r="G258" i="5"/>
  <c r="E258" i="5"/>
  <c r="D258" i="5"/>
  <c r="R258" i="5" s="1"/>
  <c r="C258" i="5"/>
  <c r="W258" i="5" s="1"/>
  <c r="B258" i="5"/>
  <c r="V258" i="5" s="1"/>
  <c r="Z257" i="5"/>
  <c r="X257" i="5"/>
  <c r="T257" i="5"/>
  <c r="P257" i="5"/>
  <c r="Q257" i="5" s="1"/>
  <c r="I257" i="5"/>
  <c r="H257" i="5"/>
  <c r="G257" i="5"/>
  <c r="E257" i="5"/>
  <c r="D257" i="5"/>
  <c r="R257" i="5" s="1"/>
  <c r="C257" i="5"/>
  <c r="W257" i="5" s="1"/>
  <c r="B257" i="5"/>
  <c r="V257" i="5" s="1"/>
  <c r="Z256" i="5"/>
  <c r="X256" i="5"/>
  <c r="T256" i="5"/>
  <c r="P256" i="5"/>
  <c r="Q256" i="5" s="1"/>
  <c r="I256" i="5"/>
  <c r="H256" i="5"/>
  <c r="G256" i="5"/>
  <c r="E256" i="5"/>
  <c r="D256" i="5"/>
  <c r="R256" i="5" s="1"/>
  <c r="C256" i="5"/>
  <c r="W256" i="5" s="1"/>
  <c r="B256" i="5"/>
  <c r="V256" i="5" s="1"/>
  <c r="Z255" i="5"/>
  <c r="X255" i="5"/>
  <c r="T255" i="5"/>
  <c r="P255" i="5"/>
  <c r="Q255" i="5" s="1"/>
  <c r="I255" i="5"/>
  <c r="H255" i="5"/>
  <c r="G255" i="5"/>
  <c r="E255" i="5"/>
  <c r="D255" i="5"/>
  <c r="R255" i="5" s="1"/>
  <c r="C255" i="5"/>
  <c r="W255" i="5" s="1"/>
  <c r="B255" i="5"/>
  <c r="V255" i="5" s="1"/>
  <c r="Z254" i="5"/>
  <c r="X254" i="5"/>
  <c r="T254" i="5"/>
  <c r="P254" i="5"/>
  <c r="Q254" i="5" s="1"/>
  <c r="I254" i="5"/>
  <c r="H254" i="5"/>
  <c r="G254" i="5"/>
  <c r="E254" i="5"/>
  <c r="D254" i="5"/>
  <c r="R254" i="5" s="1"/>
  <c r="C254" i="5"/>
  <c r="W254" i="5" s="1"/>
  <c r="B254" i="5"/>
  <c r="V254" i="5" s="1"/>
  <c r="Z253" i="5"/>
  <c r="X253" i="5"/>
  <c r="T253" i="5"/>
  <c r="P253" i="5"/>
  <c r="Q253" i="5" s="1"/>
  <c r="I253" i="5"/>
  <c r="H253" i="5"/>
  <c r="G253" i="5"/>
  <c r="E253" i="5"/>
  <c r="D253" i="5"/>
  <c r="R253" i="5" s="1"/>
  <c r="C253" i="5"/>
  <c r="W253" i="5" s="1"/>
  <c r="B253" i="5"/>
  <c r="V253" i="5" s="1"/>
  <c r="Z252" i="5"/>
  <c r="X252" i="5"/>
  <c r="T252" i="5"/>
  <c r="P252" i="5"/>
  <c r="Q252" i="5" s="1"/>
  <c r="I252" i="5"/>
  <c r="H252" i="5"/>
  <c r="G252" i="5"/>
  <c r="E252" i="5"/>
  <c r="D252" i="5"/>
  <c r="R252" i="5" s="1"/>
  <c r="C252" i="5"/>
  <c r="W252" i="5" s="1"/>
  <c r="B252" i="5"/>
  <c r="V252" i="5" s="1"/>
  <c r="Z251" i="5"/>
  <c r="X251" i="5"/>
  <c r="T251" i="5"/>
  <c r="P251" i="5"/>
  <c r="Q251" i="5" s="1"/>
  <c r="I251" i="5"/>
  <c r="H251" i="5"/>
  <c r="G251" i="5"/>
  <c r="E251" i="5"/>
  <c r="D251" i="5"/>
  <c r="R251" i="5" s="1"/>
  <c r="C251" i="5"/>
  <c r="W251" i="5" s="1"/>
  <c r="B251" i="5"/>
  <c r="V251" i="5" s="1"/>
  <c r="Z250" i="5"/>
  <c r="X250" i="5"/>
  <c r="T250" i="5"/>
  <c r="P250" i="5"/>
  <c r="Q250" i="5" s="1"/>
  <c r="I250" i="5"/>
  <c r="H250" i="5"/>
  <c r="G250" i="5"/>
  <c r="E250" i="5"/>
  <c r="D250" i="5"/>
  <c r="R250" i="5" s="1"/>
  <c r="C250" i="5"/>
  <c r="W250" i="5" s="1"/>
  <c r="B250" i="5"/>
  <c r="V250" i="5" s="1"/>
  <c r="Z249" i="5"/>
  <c r="X249" i="5"/>
  <c r="T249" i="5"/>
  <c r="P249" i="5"/>
  <c r="Q249" i="5" s="1"/>
  <c r="I249" i="5"/>
  <c r="H249" i="5"/>
  <c r="G249" i="5"/>
  <c r="E249" i="5"/>
  <c r="D249" i="5"/>
  <c r="R249" i="5" s="1"/>
  <c r="C249" i="5"/>
  <c r="W249" i="5" s="1"/>
  <c r="B249" i="5"/>
  <c r="V249" i="5" s="1"/>
  <c r="Z248" i="5"/>
  <c r="X248" i="5"/>
  <c r="T248" i="5"/>
  <c r="P248" i="5"/>
  <c r="Q248" i="5" s="1"/>
  <c r="I248" i="5"/>
  <c r="H248" i="5"/>
  <c r="G248" i="5"/>
  <c r="E248" i="5"/>
  <c r="D248" i="5"/>
  <c r="R248" i="5" s="1"/>
  <c r="C248" i="5"/>
  <c r="W248" i="5" s="1"/>
  <c r="B248" i="5"/>
  <c r="V248" i="5" s="1"/>
  <c r="Z247" i="5"/>
  <c r="X247" i="5"/>
  <c r="T247" i="5"/>
  <c r="P247" i="5"/>
  <c r="Q247" i="5" s="1"/>
  <c r="I247" i="5"/>
  <c r="H247" i="5"/>
  <c r="G247" i="5"/>
  <c r="E247" i="5"/>
  <c r="D247" i="5"/>
  <c r="R247" i="5" s="1"/>
  <c r="C247" i="5"/>
  <c r="W247" i="5" s="1"/>
  <c r="B247" i="5"/>
  <c r="V247" i="5" s="1"/>
  <c r="Z246" i="5"/>
  <c r="X246" i="5"/>
  <c r="T246" i="5"/>
  <c r="P246" i="5"/>
  <c r="Q246" i="5" s="1"/>
  <c r="I246" i="5"/>
  <c r="H246" i="5"/>
  <c r="G246" i="5"/>
  <c r="E246" i="5"/>
  <c r="D246" i="5"/>
  <c r="R246" i="5" s="1"/>
  <c r="C246" i="5"/>
  <c r="W246" i="5" s="1"/>
  <c r="B246" i="5"/>
  <c r="V246" i="5" s="1"/>
  <c r="Z245" i="5"/>
  <c r="X245" i="5"/>
  <c r="T245" i="5"/>
  <c r="P245" i="5"/>
  <c r="Q245" i="5" s="1"/>
  <c r="I245" i="5"/>
  <c r="H245" i="5"/>
  <c r="G245" i="5"/>
  <c r="E245" i="5"/>
  <c r="D245" i="5"/>
  <c r="R245" i="5" s="1"/>
  <c r="C245" i="5"/>
  <c r="W245" i="5" s="1"/>
  <c r="B245" i="5"/>
  <c r="V245" i="5" s="1"/>
  <c r="Z244" i="5"/>
  <c r="X244" i="5"/>
  <c r="T244" i="5"/>
  <c r="P244" i="5"/>
  <c r="Q244" i="5" s="1"/>
  <c r="I244" i="5"/>
  <c r="H244" i="5"/>
  <c r="G244" i="5"/>
  <c r="E244" i="5"/>
  <c r="D244" i="5"/>
  <c r="R244" i="5" s="1"/>
  <c r="C244" i="5"/>
  <c r="W244" i="5" s="1"/>
  <c r="B244" i="5"/>
  <c r="V244" i="5" s="1"/>
  <c r="Z243" i="5"/>
  <c r="X243" i="5"/>
  <c r="T243" i="5"/>
  <c r="P243" i="5"/>
  <c r="Q243" i="5" s="1"/>
  <c r="I243" i="5"/>
  <c r="H243" i="5"/>
  <c r="G243" i="5"/>
  <c r="E243" i="5"/>
  <c r="D243" i="5"/>
  <c r="R243" i="5" s="1"/>
  <c r="C243" i="5"/>
  <c r="W243" i="5" s="1"/>
  <c r="B243" i="5"/>
  <c r="V243" i="5" s="1"/>
  <c r="Z242" i="5"/>
  <c r="X242" i="5"/>
  <c r="T242" i="5"/>
  <c r="P242" i="5"/>
  <c r="Q242" i="5" s="1"/>
  <c r="I242" i="5"/>
  <c r="H242" i="5"/>
  <c r="G242" i="5"/>
  <c r="E242" i="5"/>
  <c r="D242" i="5"/>
  <c r="R242" i="5" s="1"/>
  <c r="C242" i="5"/>
  <c r="W242" i="5" s="1"/>
  <c r="B242" i="5"/>
  <c r="V242" i="5" s="1"/>
  <c r="Z241" i="5"/>
  <c r="X241" i="5"/>
  <c r="T241" i="5"/>
  <c r="P241" i="5"/>
  <c r="Q241" i="5" s="1"/>
  <c r="I241" i="5"/>
  <c r="H241" i="5"/>
  <c r="G241" i="5"/>
  <c r="E241" i="5"/>
  <c r="D241" i="5"/>
  <c r="R241" i="5" s="1"/>
  <c r="C241" i="5"/>
  <c r="W241" i="5" s="1"/>
  <c r="B241" i="5"/>
  <c r="V241" i="5" s="1"/>
  <c r="Z240" i="5"/>
  <c r="X240" i="5"/>
  <c r="V240" i="5"/>
  <c r="T240" i="5"/>
  <c r="P240" i="5"/>
  <c r="Q240" i="5" s="1"/>
  <c r="I240" i="5"/>
  <c r="H240" i="5"/>
  <c r="G240" i="5"/>
  <c r="E240" i="5"/>
  <c r="D240" i="5"/>
  <c r="R240" i="5" s="1"/>
  <c r="C240" i="5"/>
  <c r="W240" i="5" s="1"/>
  <c r="B240" i="5"/>
  <c r="Z239" i="5"/>
  <c r="X239" i="5"/>
  <c r="T239" i="5"/>
  <c r="P239" i="5"/>
  <c r="Q239" i="5" s="1"/>
  <c r="I239" i="5"/>
  <c r="H239" i="5"/>
  <c r="G239" i="5"/>
  <c r="E239" i="5"/>
  <c r="D239" i="5"/>
  <c r="R239" i="5" s="1"/>
  <c r="C239" i="5"/>
  <c r="W239" i="5" s="1"/>
  <c r="B239" i="5"/>
  <c r="V239" i="5" s="1"/>
  <c r="Z238" i="5"/>
  <c r="X238" i="5"/>
  <c r="T238" i="5"/>
  <c r="P238" i="5"/>
  <c r="Q238" i="5" s="1"/>
  <c r="I238" i="5"/>
  <c r="H238" i="5"/>
  <c r="G238" i="5"/>
  <c r="E238" i="5"/>
  <c r="D238" i="5"/>
  <c r="R238" i="5" s="1"/>
  <c r="C238" i="5"/>
  <c r="W238" i="5" s="1"/>
  <c r="B238" i="5"/>
  <c r="V238" i="5" s="1"/>
  <c r="Z237" i="5"/>
  <c r="X237" i="5"/>
  <c r="T237" i="5"/>
  <c r="P237" i="5"/>
  <c r="Q237" i="5" s="1"/>
  <c r="I237" i="5"/>
  <c r="H237" i="5"/>
  <c r="G237" i="5"/>
  <c r="E237" i="5"/>
  <c r="D237" i="5"/>
  <c r="R237" i="5" s="1"/>
  <c r="C237" i="5"/>
  <c r="W237" i="5" s="1"/>
  <c r="B237" i="5"/>
  <c r="V237" i="5" s="1"/>
  <c r="Z236" i="5"/>
  <c r="X236" i="5"/>
  <c r="T236" i="5"/>
  <c r="P236" i="5"/>
  <c r="Q236" i="5" s="1"/>
  <c r="I236" i="5"/>
  <c r="H236" i="5"/>
  <c r="G236" i="5"/>
  <c r="E236" i="5"/>
  <c r="D236" i="5"/>
  <c r="R236" i="5" s="1"/>
  <c r="C236" i="5"/>
  <c r="W236" i="5" s="1"/>
  <c r="B236" i="5"/>
  <c r="V236" i="5" s="1"/>
  <c r="Z235" i="5"/>
  <c r="X235" i="5"/>
  <c r="T235" i="5"/>
  <c r="P235" i="5"/>
  <c r="Q235" i="5" s="1"/>
  <c r="I235" i="5"/>
  <c r="H235" i="5"/>
  <c r="G235" i="5"/>
  <c r="E235" i="5"/>
  <c r="D235" i="5"/>
  <c r="R235" i="5" s="1"/>
  <c r="C235" i="5"/>
  <c r="W235" i="5" s="1"/>
  <c r="B235" i="5"/>
  <c r="V235" i="5" s="1"/>
  <c r="Z234" i="5"/>
  <c r="X234" i="5"/>
  <c r="T234" i="5"/>
  <c r="P234" i="5"/>
  <c r="Q234" i="5" s="1"/>
  <c r="I234" i="5"/>
  <c r="H234" i="5"/>
  <c r="G234" i="5"/>
  <c r="E234" i="5"/>
  <c r="D234" i="5"/>
  <c r="R234" i="5" s="1"/>
  <c r="C234" i="5"/>
  <c r="W234" i="5" s="1"/>
  <c r="B234" i="5"/>
  <c r="V234" i="5" s="1"/>
  <c r="Z233" i="5"/>
  <c r="X233" i="5"/>
  <c r="T233" i="5"/>
  <c r="P233" i="5"/>
  <c r="Q233" i="5" s="1"/>
  <c r="I233" i="5"/>
  <c r="H233" i="5"/>
  <c r="G233" i="5"/>
  <c r="E233" i="5"/>
  <c r="D233" i="5"/>
  <c r="R233" i="5" s="1"/>
  <c r="C233" i="5"/>
  <c r="W233" i="5" s="1"/>
  <c r="B233" i="5"/>
  <c r="V233" i="5" s="1"/>
  <c r="Z232" i="5"/>
  <c r="X232" i="5"/>
  <c r="T232" i="5"/>
  <c r="P232" i="5"/>
  <c r="Q232" i="5" s="1"/>
  <c r="I232" i="5"/>
  <c r="H232" i="5"/>
  <c r="G232" i="5"/>
  <c r="E232" i="5"/>
  <c r="D232" i="5"/>
  <c r="R232" i="5" s="1"/>
  <c r="C232" i="5"/>
  <c r="W232" i="5" s="1"/>
  <c r="B232" i="5"/>
  <c r="V232" i="5" s="1"/>
  <c r="Z231" i="5"/>
  <c r="X231" i="5"/>
  <c r="T231" i="5"/>
  <c r="P231" i="5"/>
  <c r="Q231" i="5" s="1"/>
  <c r="I231" i="5"/>
  <c r="H231" i="5"/>
  <c r="G231" i="5"/>
  <c r="E231" i="5"/>
  <c r="D231" i="5"/>
  <c r="R231" i="5" s="1"/>
  <c r="C231" i="5"/>
  <c r="W231" i="5" s="1"/>
  <c r="B231" i="5"/>
  <c r="V231" i="5" s="1"/>
  <c r="Z230" i="5"/>
  <c r="X230" i="5"/>
  <c r="V230" i="5"/>
  <c r="T230" i="5"/>
  <c r="P230" i="5"/>
  <c r="Q230" i="5" s="1"/>
  <c r="I230" i="5"/>
  <c r="H230" i="5"/>
  <c r="G230" i="5"/>
  <c r="E230" i="5"/>
  <c r="D230" i="5"/>
  <c r="R230" i="5" s="1"/>
  <c r="C230" i="5"/>
  <c r="W230" i="5" s="1"/>
  <c r="B230" i="5"/>
  <c r="Z229" i="5"/>
  <c r="X229" i="5"/>
  <c r="T229" i="5"/>
  <c r="P229" i="5"/>
  <c r="Q229" i="5" s="1"/>
  <c r="I229" i="5"/>
  <c r="H229" i="5"/>
  <c r="G229" i="5"/>
  <c r="E229" i="5"/>
  <c r="D229" i="5"/>
  <c r="R229" i="5" s="1"/>
  <c r="C229" i="5"/>
  <c r="W229" i="5" s="1"/>
  <c r="B229" i="5"/>
  <c r="V229" i="5" s="1"/>
  <c r="Z228" i="5"/>
  <c r="X228" i="5"/>
  <c r="T228" i="5"/>
  <c r="P228" i="5"/>
  <c r="Q228" i="5" s="1"/>
  <c r="I228" i="5"/>
  <c r="H228" i="5"/>
  <c r="G228" i="5"/>
  <c r="E228" i="5"/>
  <c r="D228" i="5"/>
  <c r="R228" i="5" s="1"/>
  <c r="C228" i="5"/>
  <c r="W228" i="5" s="1"/>
  <c r="B228" i="5"/>
  <c r="V228" i="5" s="1"/>
  <c r="Z227" i="5"/>
  <c r="X227" i="5"/>
  <c r="T227" i="5"/>
  <c r="P227" i="5"/>
  <c r="Q227" i="5" s="1"/>
  <c r="I227" i="5"/>
  <c r="H227" i="5"/>
  <c r="G227" i="5"/>
  <c r="E227" i="5"/>
  <c r="D227" i="5"/>
  <c r="R227" i="5" s="1"/>
  <c r="C227" i="5"/>
  <c r="W227" i="5" s="1"/>
  <c r="B227" i="5"/>
  <c r="V227" i="5" s="1"/>
  <c r="Z226" i="5"/>
  <c r="X226" i="5"/>
  <c r="T226" i="5"/>
  <c r="P226" i="5"/>
  <c r="Q226" i="5" s="1"/>
  <c r="I226" i="5"/>
  <c r="H226" i="5"/>
  <c r="G226" i="5"/>
  <c r="E226" i="5"/>
  <c r="D226" i="5"/>
  <c r="R226" i="5" s="1"/>
  <c r="C226" i="5"/>
  <c r="W226" i="5" s="1"/>
  <c r="B226" i="5"/>
  <c r="V226" i="5" s="1"/>
  <c r="Z225" i="5"/>
  <c r="X225" i="5"/>
  <c r="T225" i="5"/>
  <c r="P225" i="5"/>
  <c r="Q225" i="5" s="1"/>
  <c r="I225" i="5"/>
  <c r="H225" i="5"/>
  <c r="G225" i="5"/>
  <c r="E225" i="5"/>
  <c r="D225" i="5"/>
  <c r="R225" i="5" s="1"/>
  <c r="C225" i="5"/>
  <c r="W225" i="5" s="1"/>
  <c r="B225" i="5"/>
  <c r="V225" i="5" s="1"/>
  <c r="Z224" i="5"/>
  <c r="X224" i="5"/>
  <c r="T224" i="5"/>
  <c r="P224" i="5"/>
  <c r="Q224" i="5" s="1"/>
  <c r="I224" i="5"/>
  <c r="H224" i="5"/>
  <c r="G224" i="5"/>
  <c r="E224" i="5"/>
  <c r="D224" i="5"/>
  <c r="R224" i="5" s="1"/>
  <c r="C224" i="5"/>
  <c r="W224" i="5" s="1"/>
  <c r="B224" i="5"/>
  <c r="V224" i="5" s="1"/>
  <c r="Z223" i="5"/>
  <c r="X223" i="5"/>
  <c r="T223" i="5"/>
  <c r="P223" i="5"/>
  <c r="Q223" i="5" s="1"/>
  <c r="I223" i="5"/>
  <c r="H223" i="5"/>
  <c r="G223" i="5"/>
  <c r="E223" i="5"/>
  <c r="D223" i="5"/>
  <c r="R223" i="5" s="1"/>
  <c r="C223" i="5"/>
  <c r="W223" i="5" s="1"/>
  <c r="B223" i="5"/>
  <c r="V223" i="5" s="1"/>
  <c r="Z222" i="5"/>
  <c r="X222" i="5"/>
  <c r="T222" i="5"/>
  <c r="P222" i="5"/>
  <c r="Q222" i="5" s="1"/>
  <c r="I222" i="5"/>
  <c r="H222" i="5"/>
  <c r="G222" i="5"/>
  <c r="E222" i="5"/>
  <c r="D222" i="5"/>
  <c r="R222" i="5" s="1"/>
  <c r="C222" i="5"/>
  <c r="W222" i="5" s="1"/>
  <c r="B222" i="5"/>
  <c r="V222" i="5" s="1"/>
  <c r="Z221" i="5"/>
  <c r="X221" i="5"/>
  <c r="T221" i="5"/>
  <c r="P221" i="5"/>
  <c r="Q221" i="5" s="1"/>
  <c r="I221" i="5"/>
  <c r="H221" i="5"/>
  <c r="G221" i="5"/>
  <c r="E221" i="5"/>
  <c r="D221" i="5"/>
  <c r="R221" i="5" s="1"/>
  <c r="C221" i="5"/>
  <c r="W221" i="5" s="1"/>
  <c r="B221" i="5"/>
  <c r="V221" i="5" s="1"/>
  <c r="Z220" i="5"/>
  <c r="X220" i="5"/>
  <c r="T220" i="5"/>
  <c r="P220" i="5"/>
  <c r="Q220" i="5" s="1"/>
  <c r="I220" i="5"/>
  <c r="H220" i="5"/>
  <c r="G220" i="5"/>
  <c r="E220" i="5"/>
  <c r="D220" i="5"/>
  <c r="R220" i="5" s="1"/>
  <c r="C220" i="5"/>
  <c r="W220" i="5" s="1"/>
  <c r="B220" i="5"/>
  <c r="V220" i="5" s="1"/>
  <c r="Z219" i="5"/>
  <c r="X219" i="5"/>
  <c r="V219" i="5"/>
  <c r="T219" i="5"/>
  <c r="P219" i="5"/>
  <c r="Q219" i="5" s="1"/>
  <c r="I219" i="5"/>
  <c r="H219" i="5"/>
  <c r="G219" i="5"/>
  <c r="E219" i="5"/>
  <c r="D219" i="5"/>
  <c r="R219" i="5" s="1"/>
  <c r="C219" i="5"/>
  <c r="W219" i="5" s="1"/>
  <c r="B219" i="5"/>
  <c r="Z218" i="5"/>
  <c r="X218" i="5"/>
  <c r="T218" i="5"/>
  <c r="P218" i="5"/>
  <c r="Q218" i="5" s="1"/>
  <c r="I218" i="5"/>
  <c r="H218" i="5"/>
  <c r="G218" i="5"/>
  <c r="E218" i="5"/>
  <c r="D218" i="5"/>
  <c r="R218" i="5" s="1"/>
  <c r="C218" i="5"/>
  <c r="W218" i="5" s="1"/>
  <c r="B218" i="5"/>
  <c r="V218" i="5" s="1"/>
  <c r="Z217" i="5"/>
  <c r="X217" i="5"/>
  <c r="T217" i="5"/>
  <c r="P217" i="5"/>
  <c r="Q217" i="5" s="1"/>
  <c r="I217" i="5"/>
  <c r="H217" i="5"/>
  <c r="G217" i="5"/>
  <c r="E217" i="5"/>
  <c r="D217" i="5"/>
  <c r="R217" i="5" s="1"/>
  <c r="C217" i="5"/>
  <c r="W217" i="5" s="1"/>
  <c r="B217" i="5"/>
  <c r="V217" i="5" s="1"/>
  <c r="Z216" i="5"/>
  <c r="X216" i="5"/>
  <c r="T216" i="5"/>
  <c r="P216" i="5"/>
  <c r="Q216" i="5" s="1"/>
  <c r="I216" i="5"/>
  <c r="H216" i="5"/>
  <c r="G216" i="5"/>
  <c r="E216" i="5"/>
  <c r="D216" i="5"/>
  <c r="R216" i="5" s="1"/>
  <c r="C216" i="5"/>
  <c r="W216" i="5" s="1"/>
  <c r="B216" i="5"/>
  <c r="V216" i="5" s="1"/>
  <c r="Z215" i="5"/>
  <c r="X215" i="5"/>
  <c r="T215" i="5"/>
  <c r="P215" i="5"/>
  <c r="Q215" i="5" s="1"/>
  <c r="I215" i="5"/>
  <c r="H215" i="5"/>
  <c r="G215" i="5"/>
  <c r="E215" i="5"/>
  <c r="D215" i="5"/>
  <c r="R215" i="5" s="1"/>
  <c r="C215" i="5"/>
  <c r="W215" i="5" s="1"/>
  <c r="B215" i="5"/>
  <c r="V215" i="5" s="1"/>
  <c r="Z214" i="5"/>
  <c r="X214" i="5"/>
  <c r="T214" i="5"/>
  <c r="P214" i="5"/>
  <c r="Q214" i="5" s="1"/>
  <c r="I214" i="5"/>
  <c r="H214" i="5"/>
  <c r="G214" i="5"/>
  <c r="E214" i="5"/>
  <c r="D214" i="5"/>
  <c r="R214" i="5" s="1"/>
  <c r="C214" i="5"/>
  <c r="W214" i="5" s="1"/>
  <c r="B214" i="5"/>
  <c r="V214" i="5" s="1"/>
  <c r="Z213" i="5"/>
  <c r="X213" i="5"/>
  <c r="T213" i="5"/>
  <c r="P213" i="5"/>
  <c r="Q213" i="5" s="1"/>
  <c r="I213" i="5"/>
  <c r="H213" i="5"/>
  <c r="G213" i="5"/>
  <c r="E213" i="5"/>
  <c r="D213" i="5"/>
  <c r="R213" i="5" s="1"/>
  <c r="C213" i="5"/>
  <c r="W213" i="5" s="1"/>
  <c r="B213" i="5"/>
  <c r="V213" i="5" s="1"/>
  <c r="Z212" i="5"/>
  <c r="X212" i="5"/>
  <c r="T212" i="5"/>
  <c r="P212" i="5"/>
  <c r="Q212" i="5" s="1"/>
  <c r="I212" i="5"/>
  <c r="H212" i="5"/>
  <c r="G212" i="5"/>
  <c r="E212" i="5"/>
  <c r="D212" i="5"/>
  <c r="R212" i="5" s="1"/>
  <c r="C212" i="5"/>
  <c r="W212" i="5" s="1"/>
  <c r="B212" i="5"/>
  <c r="V212" i="5" s="1"/>
  <c r="Z211" i="5"/>
  <c r="X211" i="5"/>
  <c r="T211" i="5"/>
  <c r="P211" i="5"/>
  <c r="Q211" i="5" s="1"/>
  <c r="I211" i="5"/>
  <c r="H211" i="5"/>
  <c r="G211" i="5"/>
  <c r="E211" i="5"/>
  <c r="D211" i="5"/>
  <c r="R211" i="5" s="1"/>
  <c r="C211" i="5"/>
  <c r="W211" i="5" s="1"/>
  <c r="B211" i="5"/>
  <c r="V211" i="5" s="1"/>
  <c r="Z210" i="5"/>
  <c r="X210" i="5"/>
  <c r="T210" i="5"/>
  <c r="P210" i="5"/>
  <c r="Q210" i="5" s="1"/>
  <c r="I210" i="5"/>
  <c r="H210" i="5"/>
  <c r="G210" i="5"/>
  <c r="E210" i="5"/>
  <c r="D210" i="5"/>
  <c r="R210" i="5" s="1"/>
  <c r="C210" i="5"/>
  <c r="W210" i="5" s="1"/>
  <c r="B210" i="5"/>
  <c r="V210" i="5" s="1"/>
  <c r="Z209" i="5"/>
  <c r="X209" i="5"/>
  <c r="T209" i="5"/>
  <c r="P209" i="5"/>
  <c r="Q209" i="5" s="1"/>
  <c r="I209" i="5"/>
  <c r="H209" i="5"/>
  <c r="G209" i="5"/>
  <c r="E209" i="5"/>
  <c r="D209" i="5"/>
  <c r="R209" i="5" s="1"/>
  <c r="C209" i="5"/>
  <c r="W209" i="5" s="1"/>
  <c r="B209" i="5"/>
  <c r="V209" i="5" s="1"/>
  <c r="Z208" i="5"/>
  <c r="X208" i="5"/>
  <c r="T208" i="5"/>
  <c r="P208" i="5"/>
  <c r="Q208" i="5" s="1"/>
  <c r="I208" i="5"/>
  <c r="H208" i="5"/>
  <c r="G208" i="5"/>
  <c r="E208" i="5"/>
  <c r="D208" i="5"/>
  <c r="R208" i="5" s="1"/>
  <c r="C208" i="5"/>
  <c r="W208" i="5" s="1"/>
  <c r="B208" i="5"/>
  <c r="V208" i="5" s="1"/>
  <c r="Z207" i="5"/>
  <c r="X207" i="5"/>
  <c r="T207" i="5"/>
  <c r="P207" i="5"/>
  <c r="Q207" i="5" s="1"/>
  <c r="I207" i="5"/>
  <c r="H207" i="5"/>
  <c r="G207" i="5"/>
  <c r="E207" i="5"/>
  <c r="D207" i="5"/>
  <c r="R207" i="5" s="1"/>
  <c r="C207" i="5"/>
  <c r="W207" i="5" s="1"/>
  <c r="B207" i="5"/>
  <c r="V207" i="5" s="1"/>
  <c r="Z206" i="5"/>
  <c r="X206" i="5"/>
  <c r="T206" i="5"/>
  <c r="P206" i="5"/>
  <c r="Q206" i="5" s="1"/>
  <c r="I206" i="5"/>
  <c r="H206" i="5"/>
  <c r="G206" i="5"/>
  <c r="E206" i="5"/>
  <c r="D206" i="5"/>
  <c r="R206" i="5" s="1"/>
  <c r="C206" i="5"/>
  <c r="W206" i="5" s="1"/>
  <c r="B206" i="5"/>
  <c r="V206" i="5" s="1"/>
  <c r="Z205" i="5"/>
  <c r="X205" i="5"/>
  <c r="T205" i="5"/>
  <c r="P205" i="5"/>
  <c r="Q205" i="5" s="1"/>
  <c r="I205" i="5"/>
  <c r="H205" i="5"/>
  <c r="G205" i="5"/>
  <c r="E205" i="5"/>
  <c r="D205" i="5"/>
  <c r="R205" i="5" s="1"/>
  <c r="C205" i="5"/>
  <c r="W205" i="5" s="1"/>
  <c r="B205" i="5"/>
  <c r="V205" i="5" s="1"/>
  <c r="Z204" i="5"/>
  <c r="X204" i="5"/>
  <c r="T204" i="5"/>
  <c r="P204" i="5"/>
  <c r="Q204" i="5" s="1"/>
  <c r="I204" i="5"/>
  <c r="H204" i="5"/>
  <c r="G204" i="5"/>
  <c r="E204" i="5"/>
  <c r="D204" i="5"/>
  <c r="R204" i="5" s="1"/>
  <c r="C204" i="5"/>
  <c r="W204" i="5" s="1"/>
  <c r="B204" i="5"/>
  <c r="V204" i="5" s="1"/>
  <c r="Z203" i="5"/>
  <c r="X203" i="5"/>
  <c r="T203" i="5"/>
  <c r="P203" i="5"/>
  <c r="Q203" i="5" s="1"/>
  <c r="I203" i="5"/>
  <c r="H203" i="5"/>
  <c r="G203" i="5"/>
  <c r="E203" i="5"/>
  <c r="D203" i="5"/>
  <c r="R203" i="5" s="1"/>
  <c r="C203" i="5"/>
  <c r="W203" i="5" s="1"/>
  <c r="B203" i="5"/>
  <c r="V203" i="5" s="1"/>
  <c r="Z202" i="5"/>
  <c r="X202" i="5"/>
  <c r="T202" i="5"/>
  <c r="P202" i="5"/>
  <c r="Q202" i="5" s="1"/>
  <c r="I202" i="5"/>
  <c r="H202" i="5"/>
  <c r="G202" i="5"/>
  <c r="E202" i="5"/>
  <c r="D202" i="5"/>
  <c r="R202" i="5" s="1"/>
  <c r="C202" i="5"/>
  <c r="W202" i="5" s="1"/>
  <c r="B202" i="5"/>
  <c r="V202" i="5" s="1"/>
  <c r="Z201" i="5"/>
  <c r="X201" i="5"/>
  <c r="T201" i="5"/>
  <c r="P201" i="5"/>
  <c r="Q201" i="5" s="1"/>
  <c r="I201" i="5"/>
  <c r="H201" i="5"/>
  <c r="G201" i="5"/>
  <c r="E201" i="5"/>
  <c r="D201" i="5"/>
  <c r="R201" i="5" s="1"/>
  <c r="C201" i="5"/>
  <c r="W201" i="5" s="1"/>
  <c r="B201" i="5"/>
  <c r="V201" i="5" s="1"/>
  <c r="Z200" i="5"/>
  <c r="X200" i="5"/>
  <c r="T200" i="5"/>
  <c r="P200" i="5"/>
  <c r="Q200" i="5" s="1"/>
  <c r="I200" i="5"/>
  <c r="H200" i="5"/>
  <c r="G200" i="5"/>
  <c r="E200" i="5"/>
  <c r="D200" i="5"/>
  <c r="R200" i="5" s="1"/>
  <c r="C200" i="5"/>
  <c r="W200" i="5" s="1"/>
  <c r="B200" i="5"/>
  <c r="V200" i="5" s="1"/>
  <c r="Z199" i="5"/>
  <c r="X199" i="5"/>
  <c r="T199" i="5"/>
  <c r="P199" i="5"/>
  <c r="Q199" i="5" s="1"/>
  <c r="I199" i="5"/>
  <c r="H199" i="5"/>
  <c r="G199" i="5"/>
  <c r="E199" i="5"/>
  <c r="D199" i="5"/>
  <c r="R199" i="5" s="1"/>
  <c r="C199" i="5"/>
  <c r="W199" i="5" s="1"/>
  <c r="B199" i="5"/>
  <c r="V199" i="5" s="1"/>
  <c r="Z198" i="5"/>
  <c r="X198" i="5"/>
  <c r="T198" i="5"/>
  <c r="P198" i="5"/>
  <c r="Q198" i="5" s="1"/>
  <c r="I198" i="5"/>
  <c r="H198" i="5"/>
  <c r="G198" i="5"/>
  <c r="E198" i="5"/>
  <c r="D198" i="5"/>
  <c r="R198" i="5" s="1"/>
  <c r="C198" i="5"/>
  <c r="W198" i="5" s="1"/>
  <c r="B198" i="5"/>
  <c r="V198" i="5" s="1"/>
  <c r="Z197" i="5"/>
  <c r="X197" i="5"/>
  <c r="T197" i="5"/>
  <c r="P197" i="5"/>
  <c r="Q197" i="5" s="1"/>
  <c r="I197" i="5"/>
  <c r="H197" i="5"/>
  <c r="G197" i="5"/>
  <c r="E197" i="5"/>
  <c r="D197" i="5"/>
  <c r="R197" i="5" s="1"/>
  <c r="C197" i="5"/>
  <c r="W197" i="5" s="1"/>
  <c r="B197" i="5"/>
  <c r="V197" i="5" s="1"/>
  <c r="Z196" i="5"/>
  <c r="X196" i="5"/>
  <c r="T196" i="5"/>
  <c r="P196" i="5"/>
  <c r="Q196" i="5" s="1"/>
  <c r="I196" i="5"/>
  <c r="H196" i="5"/>
  <c r="G196" i="5"/>
  <c r="E196" i="5"/>
  <c r="D196" i="5"/>
  <c r="R196" i="5" s="1"/>
  <c r="C196" i="5"/>
  <c r="W196" i="5" s="1"/>
  <c r="B196" i="5"/>
  <c r="V196" i="5" s="1"/>
  <c r="Z195" i="5"/>
  <c r="X195" i="5"/>
  <c r="V195" i="5"/>
  <c r="T195" i="5"/>
  <c r="P195" i="5"/>
  <c r="Q195" i="5" s="1"/>
  <c r="I195" i="5"/>
  <c r="H195" i="5"/>
  <c r="G195" i="5"/>
  <c r="E195" i="5"/>
  <c r="D195" i="5"/>
  <c r="R195" i="5" s="1"/>
  <c r="C195" i="5"/>
  <c r="W195" i="5" s="1"/>
  <c r="B195" i="5"/>
  <c r="Z194" i="5"/>
  <c r="X194" i="5"/>
  <c r="T194" i="5"/>
  <c r="P194" i="5"/>
  <c r="Q194" i="5" s="1"/>
  <c r="I194" i="5"/>
  <c r="H194" i="5"/>
  <c r="G194" i="5"/>
  <c r="E194" i="5"/>
  <c r="D194" i="5"/>
  <c r="R194" i="5" s="1"/>
  <c r="C194" i="5"/>
  <c r="W194" i="5" s="1"/>
  <c r="B194" i="5"/>
  <c r="V194" i="5" s="1"/>
  <c r="Z193" i="5"/>
  <c r="X193" i="5"/>
  <c r="T193" i="5"/>
  <c r="P193" i="5"/>
  <c r="Q193" i="5" s="1"/>
  <c r="I193" i="5"/>
  <c r="H193" i="5"/>
  <c r="G193" i="5"/>
  <c r="E193" i="5"/>
  <c r="D193" i="5"/>
  <c r="R193" i="5" s="1"/>
  <c r="C193" i="5"/>
  <c r="W193" i="5" s="1"/>
  <c r="B193" i="5"/>
  <c r="V193" i="5" s="1"/>
  <c r="Z192" i="5"/>
  <c r="X192" i="5"/>
  <c r="T192" i="5"/>
  <c r="P192" i="5"/>
  <c r="Q192" i="5" s="1"/>
  <c r="I192" i="5"/>
  <c r="H192" i="5"/>
  <c r="G192" i="5"/>
  <c r="E192" i="5"/>
  <c r="D192" i="5"/>
  <c r="R192" i="5" s="1"/>
  <c r="C192" i="5"/>
  <c r="W192" i="5" s="1"/>
  <c r="B192" i="5"/>
  <c r="V192" i="5" s="1"/>
  <c r="Z191" i="5"/>
  <c r="X191" i="5"/>
  <c r="T191" i="5"/>
  <c r="P191" i="5"/>
  <c r="Q191" i="5" s="1"/>
  <c r="I191" i="5"/>
  <c r="H191" i="5"/>
  <c r="G191" i="5"/>
  <c r="E191" i="5"/>
  <c r="D191" i="5"/>
  <c r="R191" i="5" s="1"/>
  <c r="C191" i="5"/>
  <c r="W191" i="5" s="1"/>
  <c r="B191" i="5"/>
  <c r="V191" i="5" s="1"/>
  <c r="Z190" i="5"/>
  <c r="X190" i="5"/>
  <c r="T190" i="5"/>
  <c r="P190" i="5"/>
  <c r="Q190" i="5" s="1"/>
  <c r="I190" i="5"/>
  <c r="H190" i="5"/>
  <c r="G190" i="5"/>
  <c r="E190" i="5"/>
  <c r="D190" i="5"/>
  <c r="R190" i="5" s="1"/>
  <c r="C190" i="5"/>
  <c r="W190" i="5" s="1"/>
  <c r="B190" i="5"/>
  <c r="V190" i="5" s="1"/>
  <c r="Z189" i="5"/>
  <c r="X189" i="5"/>
  <c r="T189" i="5"/>
  <c r="P189" i="5"/>
  <c r="Q189" i="5" s="1"/>
  <c r="I189" i="5"/>
  <c r="H189" i="5"/>
  <c r="G189" i="5"/>
  <c r="E189" i="5"/>
  <c r="D189" i="5"/>
  <c r="R189" i="5" s="1"/>
  <c r="C189" i="5"/>
  <c r="W189" i="5" s="1"/>
  <c r="B189" i="5"/>
  <c r="V189" i="5" s="1"/>
  <c r="Z188" i="5"/>
  <c r="X188" i="5"/>
  <c r="T188" i="5"/>
  <c r="P188" i="5"/>
  <c r="Q188" i="5" s="1"/>
  <c r="I188" i="5"/>
  <c r="H188" i="5"/>
  <c r="G188" i="5"/>
  <c r="E188" i="5"/>
  <c r="D188" i="5"/>
  <c r="R188" i="5" s="1"/>
  <c r="C188" i="5"/>
  <c r="W188" i="5" s="1"/>
  <c r="B188" i="5"/>
  <c r="V188" i="5" s="1"/>
  <c r="Z187" i="5"/>
  <c r="X187" i="5"/>
  <c r="T187" i="5"/>
  <c r="P187" i="5"/>
  <c r="Q187" i="5" s="1"/>
  <c r="I187" i="5"/>
  <c r="H187" i="5"/>
  <c r="G187" i="5"/>
  <c r="E187" i="5"/>
  <c r="D187" i="5"/>
  <c r="R187" i="5" s="1"/>
  <c r="C187" i="5"/>
  <c r="W187" i="5" s="1"/>
  <c r="B187" i="5"/>
  <c r="V187" i="5" s="1"/>
  <c r="Z186" i="5"/>
  <c r="X186" i="5"/>
  <c r="T186" i="5"/>
  <c r="P186" i="5"/>
  <c r="Q186" i="5" s="1"/>
  <c r="I186" i="5"/>
  <c r="H186" i="5"/>
  <c r="G186" i="5"/>
  <c r="E186" i="5"/>
  <c r="D186" i="5"/>
  <c r="R186" i="5" s="1"/>
  <c r="C186" i="5"/>
  <c r="W186" i="5" s="1"/>
  <c r="B186" i="5"/>
  <c r="V186" i="5" s="1"/>
  <c r="Z185" i="5"/>
  <c r="X185" i="5"/>
  <c r="T185" i="5"/>
  <c r="P185" i="5"/>
  <c r="Q185" i="5" s="1"/>
  <c r="I185" i="5"/>
  <c r="H185" i="5"/>
  <c r="G185" i="5"/>
  <c r="E185" i="5"/>
  <c r="D185" i="5"/>
  <c r="R185" i="5" s="1"/>
  <c r="C185" i="5"/>
  <c r="W185" i="5" s="1"/>
  <c r="B185" i="5"/>
  <c r="V185" i="5" s="1"/>
  <c r="Z184" i="5"/>
  <c r="X184" i="5"/>
  <c r="T184" i="5"/>
  <c r="P184" i="5"/>
  <c r="Q184" i="5" s="1"/>
  <c r="I184" i="5"/>
  <c r="H184" i="5"/>
  <c r="G184" i="5"/>
  <c r="E184" i="5"/>
  <c r="D184" i="5"/>
  <c r="R184" i="5" s="1"/>
  <c r="C184" i="5"/>
  <c r="W184" i="5" s="1"/>
  <c r="B184" i="5"/>
  <c r="V184" i="5" s="1"/>
  <c r="Z183" i="5"/>
  <c r="X183" i="5"/>
  <c r="T183" i="5"/>
  <c r="P183" i="5"/>
  <c r="Q183" i="5" s="1"/>
  <c r="I183" i="5"/>
  <c r="H183" i="5"/>
  <c r="G183" i="5"/>
  <c r="E183" i="5"/>
  <c r="D183" i="5"/>
  <c r="R183" i="5" s="1"/>
  <c r="C183" i="5"/>
  <c r="W183" i="5" s="1"/>
  <c r="B183" i="5"/>
  <c r="V183" i="5" s="1"/>
  <c r="Z182" i="5"/>
  <c r="X182" i="5"/>
  <c r="T182" i="5"/>
  <c r="P182" i="5"/>
  <c r="Q182" i="5" s="1"/>
  <c r="I182" i="5"/>
  <c r="H182" i="5"/>
  <c r="G182" i="5"/>
  <c r="E182" i="5"/>
  <c r="D182" i="5"/>
  <c r="R182" i="5" s="1"/>
  <c r="C182" i="5"/>
  <c r="W182" i="5" s="1"/>
  <c r="B182" i="5"/>
  <c r="V182" i="5" s="1"/>
  <c r="Z181" i="5"/>
  <c r="X181" i="5"/>
  <c r="T181" i="5"/>
  <c r="P181" i="5"/>
  <c r="Q181" i="5" s="1"/>
  <c r="I181" i="5"/>
  <c r="H181" i="5"/>
  <c r="G181" i="5"/>
  <c r="E181" i="5"/>
  <c r="D181" i="5"/>
  <c r="R181" i="5" s="1"/>
  <c r="C181" i="5"/>
  <c r="W181" i="5" s="1"/>
  <c r="B181" i="5"/>
  <c r="V181" i="5" s="1"/>
  <c r="Z180" i="5"/>
  <c r="X180" i="5"/>
  <c r="T180" i="5"/>
  <c r="P180" i="5"/>
  <c r="Q180" i="5" s="1"/>
  <c r="I180" i="5"/>
  <c r="H180" i="5"/>
  <c r="G180" i="5"/>
  <c r="E180" i="5"/>
  <c r="D180" i="5"/>
  <c r="R180" i="5" s="1"/>
  <c r="C180" i="5"/>
  <c r="W180" i="5" s="1"/>
  <c r="B180" i="5"/>
  <c r="V180" i="5" s="1"/>
  <c r="Z179" i="5"/>
  <c r="X179" i="5"/>
  <c r="T179" i="5"/>
  <c r="P179" i="5"/>
  <c r="Q179" i="5" s="1"/>
  <c r="I179" i="5"/>
  <c r="H179" i="5"/>
  <c r="G179" i="5"/>
  <c r="E179" i="5"/>
  <c r="D179" i="5"/>
  <c r="R179" i="5" s="1"/>
  <c r="C179" i="5"/>
  <c r="W179" i="5" s="1"/>
  <c r="B179" i="5"/>
  <c r="V179" i="5" s="1"/>
  <c r="Z178" i="5"/>
  <c r="X178" i="5"/>
  <c r="T178" i="5"/>
  <c r="P178" i="5"/>
  <c r="Q178" i="5" s="1"/>
  <c r="I178" i="5"/>
  <c r="H178" i="5"/>
  <c r="G178" i="5"/>
  <c r="E178" i="5"/>
  <c r="D178" i="5"/>
  <c r="R178" i="5" s="1"/>
  <c r="C178" i="5"/>
  <c r="W178" i="5" s="1"/>
  <c r="B178" i="5"/>
  <c r="V178" i="5" s="1"/>
  <c r="Z177" i="5"/>
  <c r="X177" i="5"/>
  <c r="T177" i="5"/>
  <c r="P177" i="5"/>
  <c r="Q177" i="5" s="1"/>
  <c r="I177" i="5"/>
  <c r="H177" i="5"/>
  <c r="G177" i="5"/>
  <c r="E177" i="5"/>
  <c r="D177" i="5"/>
  <c r="R177" i="5" s="1"/>
  <c r="C177" i="5"/>
  <c r="W177" i="5" s="1"/>
  <c r="B177" i="5"/>
  <c r="V177" i="5" s="1"/>
  <c r="Z176" i="5"/>
  <c r="X176" i="5"/>
  <c r="T176" i="5"/>
  <c r="P176" i="5"/>
  <c r="Q176" i="5" s="1"/>
  <c r="I176" i="5"/>
  <c r="H176" i="5"/>
  <c r="G176" i="5"/>
  <c r="E176" i="5"/>
  <c r="D176" i="5"/>
  <c r="R176" i="5" s="1"/>
  <c r="C176" i="5"/>
  <c r="W176" i="5" s="1"/>
  <c r="B176" i="5"/>
  <c r="V176" i="5" s="1"/>
  <c r="Z175" i="5"/>
  <c r="X175" i="5"/>
  <c r="T175" i="5"/>
  <c r="P175" i="5"/>
  <c r="Q175" i="5" s="1"/>
  <c r="I175" i="5"/>
  <c r="H175" i="5"/>
  <c r="G175" i="5"/>
  <c r="E175" i="5"/>
  <c r="D175" i="5"/>
  <c r="R175" i="5" s="1"/>
  <c r="C175" i="5"/>
  <c r="W175" i="5" s="1"/>
  <c r="B175" i="5"/>
  <c r="V175" i="5" s="1"/>
  <c r="Z174" i="5"/>
  <c r="X174" i="5"/>
  <c r="T174" i="5"/>
  <c r="P174" i="5"/>
  <c r="Q174" i="5" s="1"/>
  <c r="I174" i="5"/>
  <c r="H174" i="5"/>
  <c r="G174" i="5"/>
  <c r="E174" i="5"/>
  <c r="D174" i="5"/>
  <c r="R174" i="5" s="1"/>
  <c r="C174" i="5"/>
  <c r="W174" i="5" s="1"/>
  <c r="B174" i="5"/>
  <c r="V174" i="5" s="1"/>
  <c r="Z173" i="5"/>
  <c r="X173" i="5"/>
  <c r="T173" i="5"/>
  <c r="P173" i="5"/>
  <c r="Q173" i="5" s="1"/>
  <c r="I173" i="5"/>
  <c r="H173" i="5"/>
  <c r="G173" i="5"/>
  <c r="E173" i="5"/>
  <c r="D173" i="5"/>
  <c r="R173" i="5" s="1"/>
  <c r="C173" i="5"/>
  <c r="W173" i="5" s="1"/>
  <c r="B173" i="5"/>
  <c r="V173" i="5" s="1"/>
  <c r="Z172" i="5"/>
  <c r="X172" i="5"/>
  <c r="T172" i="5"/>
  <c r="P172" i="5"/>
  <c r="Q172" i="5" s="1"/>
  <c r="I172" i="5"/>
  <c r="H172" i="5"/>
  <c r="G172" i="5"/>
  <c r="E172" i="5"/>
  <c r="D172" i="5"/>
  <c r="R172" i="5" s="1"/>
  <c r="C172" i="5"/>
  <c r="W172" i="5" s="1"/>
  <c r="B172" i="5"/>
  <c r="V172" i="5" s="1"/>
  <c r="Z171" i="5"/>
  <c r="X171" i="5"/>
  <c r="T171" i="5"/>
  <c r="P171" i="5"/>
  <c r="Q171" i="5" s="1"/>
  <c r="I171" i="5"/>
  <c r="H171" i="5"/>
  <c r="G171" i="5"/>
  <c r="E171" i="5"/>
  <c r="D171" i="5"/>
  <c r="R171" i="5" s="1"/>
  <c r="C171" i="5"/>
  <c r="W171" i="5" s="1"/>
  <c r="B171" i="5"/>
  <c r="V171" i="5" s="1"/>
  <c r="Z170" i="5"/>
  <c r="X170" i="5"/>
  <c r="T170" i="5"/>
  <c r="P170" i="5"/>
  <c r="Q170" i="5" s="1"/>
  <c r="I170" i="5"/>
  <c r="H170" i="5"/>
  <c r="G170" i="5"/>
  <c r="E170" i="5"/>
  <c r="D170" i="5"/>
  <c r="R170" i="5" s="1"/>
  <c r="C170" i="5"/>
  <c r="W170" i="5" s="1"/>
  <c r="B170" i="5"/>
  <c r="V170" i="5" s="1"/>
  <c r="Z169" i="5"/>
  <c r="X169" i="5"/>
  <c r="T169" i="5"/>
  <c r="P169" i="5"/>
  <c r="Q169" i="5" s="1"/>
  <c r="I169" i="5"/>
  <c r="H169" i="5"/>
  <c r="G169" i="5"/>
  <c r="E169" i="5"/>
  <c r="D169" i="5"/>
  <c r="R169" i="5" s="1"/>
  <c r="C169" i="5"/>
  <c r="W169" i="5" s="1"/>
  <c r="B169" i="5"/>
  <c r="V169" i="5" s="1"/>
  <c r="Z168" i="5"/>
  <c r="X168" i="5"/>
  <c r="T168" i="5"/>
  <c r="P168" i="5"/>
  <c r="Q168" i="5" s="1"/>
  <c r="I168" i="5"/>
  <c r="H168" i="5"/>
  <c r="G168" i="5"/>
  <c r="E168" i="5"/>
  <c r="D168" i="5"/>
  <c r="R168" i="5" s="1"/>
  <c r="C168" i="5"/>
  <c r="W168" i="5" s="1"/>
  <c r="B168" i="5"/>
  <c r="V168" i="5" s="1"/>
  <c r="Z167" i="5"/>
  <c r="X167" i="5"/>
  <c r="T167" i="5"/>
  <c r="P167" i="5"/>
  <c r="Q167" i="5" s="1"/>
  <c r="I167" i="5"/>
  <c r="H167" i="5"/>
  <c r="G167" i="5"/>
  <c r="E167" i="5"/>
  <c r="D167" i="5"/>
  <c r="R167" i="5" s="1"/>
  <c r="C167" i="5"/>
  <c r="W167" i="5" s="1"/>
  <c r="B167" i="5"/>
  <c r="V167" i="5" s="1"/>
  <c r="Z166" i="5"/>
  <c r="X166" i="5"/>
  <c r="T166" i="5"/>
  <c r="P166" i="5"/>
  <c r="Q166" i="5" s="1"/>
  <c r="I166" i="5"/>
  <c r="H166" i="5"/>
  <c r="G166" i="5"/>
  <c r="E166" i="5"/>
  <c r="D166" i="5"/>
  <c r="R166" i="5" s="1"/>
  <c r="C166" i="5"/>
  <c r="W166" i="5" s="1"/>
  <c r="B166" i="5"/>
  <c r="V166" i="5" s="1"/>
  <c r="Z165" i="5"/>
  <c r="X165" i="5"/>
  <c r="T165" i="5"/>
  <c r="P165" i="5"/>
  <c r="Q165" i="5" s="1"/>
  <c r="I165" i="5"/>
  <c r="H165" i="5"/>
  <c r="G165" i="5"/>
  <c r="E165" i="5"/>
  <c r="D165" i="5"/>
  <c r="R165" i="5" s="1"/>
  <c r="C165" i="5"/>
  <c r="W165" i="5" s="1"/>
  <c r="B165" i="5"/>
  <c r="V165" i="5" s="1"/>
  <c r="Z164" i="5"/>
  <c r="X164" i="5"/>
  <c r="T164" i="5"/>
  <c r="P164" i="5"/>
  <c r="Q164" i="5" s="1"/>
  <c r="I164" i="5"/>
  <c r="H164" i="5"/>
  <c r="G164" i="5"/>
  <c r="E164" i="5"/>
  <c r="D164" i="5"/>
  <c r="R164" i="5" s="1"/>
  <c r="C164" i="5"/>
  <c r="W164" i="5" s="1"/>
  <c r="B164" i="5"/>
  <c r="V164" i="5" s="1"/>
  <c r="Z163" i="5"/>
  <c r="X163" i="5"/>
  <c r="T163" i="5"/>
  <c r="P163" i="5"/>
  <c r="Q163" i="5" s="1"/>
  <c r="I163" i="5"/>
  <c r="H163" i="5"/>
  <c r="G163" i="5"/>
  <c r="E163" i="5"/>
  <c r="D163" i="5"/>
  <c r="R163" i="5" s="1"/>
  <c r="C163" i="5"/>
  <c r="W163" i="5" s="1"/>
  <c r="B163" i="5"/>
  <c r="V163" i="5" s="1"/>
  <c r="Z162" i="5"/>
  <c r="X162" i="5"/>
  <c r="T162" i="5"/>
  <c r="P162" i="5"/>
  <c r="Q162" i="5" s="1"/>
  <c r="I162" i="5"/>
  <c r="H162" i="5"/>
  <c r="G162" i="5"/>
  <c r="E162" i="5"/>
  <c r="D162" i="5"/>
  <c r="R162" i="5" s="1"/>
  <c r="C162" i="5"/>
  <c r="W162" i="5" s="1"/>
  <c r="B162" i="5"/>
  <c r="V162" i="5" s="1"/>
  <c r="Z161" i="5"/>
  <c r="X161" i="5"/>
  <c r="T161" i="5"/>
  <c r="P161" i="5"/>
  <c r="Q161" i="5" s="1"/>
  <c r="I161" i="5"/>
  <c r="H161" i="5"/>
  <c r="G161" i="5"/>
  <c r="E161" i="5"/>
  <c r="D161" i="5"/>
  <c r="R161" i="5" s="1"/>
  <c r="C161" i="5"/>
  <c r="W161" i="5" s="1"/>
  <c r="B161" i="5"/>
  <c r="V161" i="5" s="1"/>
  <c r="Z160" i="5"/>
  <c r="X160" i="5"/>
  <c r="T160" i="5"/>
  <c r="P160" i="5"/>
  <c r="Q160" i="5" s="1"/>
  <c r="I160" i="5"/>
  <c r="H160" i="5"/>
  <c r="G160" i="5"/>
  <c r="E160" i="5"/>
  <c r="D160" i="5"/>
  <c r="R160" i="5" s="1"/>
  <c r="C160" i="5"/>
  <c r="W160" i="5" s="1"/>
  <c r="B160" i="5"/>
  <c r="V160" i="5" s="1"/>
  <c r="Z159" i="5"/>
  <c r="X159" i="5"/>
  <c r="T159" i="5"/>
  <c r="P159" i="5"/>
  <c r="Q159" i="5" s="1"/>
  <c r="I159" i="5"/>
  <c r="H159" i="5"/>
  <c r="G159" i="5"/>
  <c r="E159" i="5"/>
  <c r="D159" i="5"/>
  <c r="R159" i="5" s="1"/>
  <c r="C159" i="5"/>
  <c r="W159" i="5" s="1"/>
  <c r="B159" i="5"/>
  <c r="V159" i="5" s="1"/>
  <c r="Z158" i="5"/>
  <c r="X158" i="5"/>
  <c r="V158" i="5"/>
  <c r="T158" i="5"/>
  <c r="P158" i="5"/>
  <c r="Q158" i="5" s="1"/>
  <c r="I158" i="5"/>
  <c r="H158" i="5"/>
  <c r="G158" i="5"/>
  <c r="E158" i="5"/>
  <c r="D158" i="5"/>
  <c r="R158" i="5" s="1"/>
  <c r="C158" i="5"/>
  <c r="W158" i="5" s="1"/>
  <c r="B158" i="5"/>
  <c r="Z157" i="5"/>
  <c r="X157" i="5"/>
  <c r="T157" i="5"/>
  <c r="P157" i="5"/>
  <c r="Q157" i="5" s="1"/>
  <c r="I157" i="5"/>
  <c r="H157" i="5"/>
  <c r="G157" i="5"/>
  <c r="E157" i="5"/>
  <c r="D157" i="5"/>
  <c r="R157" i="5" s="1"/>
  <c r="C157" i="5"/>
  <c r="W157" i="5" s="1"/>
  <c r="B157" i="5"/>
  <c r="V157" i="5" s="1"/>
  <c r="Z156" i="5"/>
  <c r="X156" i="5"/>
  <c r="T156" i="5"/>
  <c r="P156" i="5"/>
  <c r="Q156" i="5" s="1"/>
  <c r="I156" i="5"/>
  <c r="H156" i="5"/>
  <c r="G156" i="5"/>
  <c r="E156" i="5"/>
  <c r="D156" i="5"/>
  <c r="R156" i="5" s="1"/>
  <c r="C156" i="5"/>
  <c r="W156" i="5" s="1"/>
  <c r="B156" i="5"/>
  <c r="V156" i="5" s="1"/>
  <c r="Z155" i="5"/>
  <c r="X155" i="5"/>
  <c r="T155" i="5"/>
  <c r="P155" i="5"/>
  <c r="Q155" i="5" s="1"/>
  <c r="I155" i="5"/>
  <c r="H155" i="5"/>
  <c r="G155" i="5"/>
  <c r="E155" i="5"/>
  <c r="D155" i="5"/>
  <c r="R155" i="5" s="1"/>
  <c r="C155" i="5"/>
  <c r="W155" i="5" s="1"/>
  <c r="B155" i="5"/>
  <c r="V155" i="5" s="1"/>
  <c r="Z154" i="5"/>
  <c r="X154" i="5"/>
  <c r="T154" i="5"/>
  <c r="P154" i="5"/>
  <c r="Q154" i="5" s="1"/>
  <c r="I154" i="5"/>
  <c r="H154" i="5"/>
  <c r="G154" i="5"/>
  <c r="E154" i="5"/>
  <c r="D154" i="5"/>
  <c r="R154" i="5" s="1"/>
  <c r="C154" i="5"/>
  <c r="W154" i="5" s="1"/>
  <c r="B154" i="5"/>
  <c r="V154" i="5" s="1"/>
  <c r="Z153" i="5"/>
  <c r="X153" i="5"/>
  <c r="T153" i="5"/>
  <c r="P153" i="5"/>
  <c r="Q153" i="5" s="1"/>
  <c r="I153" i="5"/>
  <c r="H153" i="5"/>
  <c r="G153" i="5"/>
  <c r="E153" i="5"/>
  <c r="D153" i="5"/>
  <c r="R153" i="5" s="1"/>
  <c r="C153" i="5"/>
  <c r="W153" i="5" s="1"/>
  <c r="B153" i="5"/>
  <c r="V153" i="5" s="1"/>
  <c r="Z152" i="5"/>
  <c r="X152" i="5"/>
  <c r="T152" i="5"/>
  <c r="P152" i="5"/>
  <c r="Q152" i="5" s="1"/>
  <c r="I152" i="5"/>
  <c r="H152" i="5"/>
  <c r="G152" i="5"/>
  <c r="E152" i="5"/>
  <c r="D152" i="5"/>
  <c r="R152" i="5" s="1"/>
  <c r="C152" i="5"/>
  <c r="W152" i="5" s="1"/>
  <c r="B152" i="5"/>
  <c r="V152" i="5" s="1"/>
  <c r="Z151" i="5"/>
  <c r="X151" i="5"/>
  <c r="T151" i="5"/>
  <c r="P151" i="5"/>
  <c r="Q151" i="5" s="1"/>
  <c r="I151" i="5"/>
  <c r="H151" i="5"/>
  <c r="G151" i="5"/>
  <c r="E151" i="5"/>
  <c r="D151" i="5"/>
  <c r="R151" i="5" s="1"/>
  <c r="C151" i="5"/>
  <c r="W151" i="5" s="1"/>
  <c r="B151" i="5"/>
  <c r="V151" i="5" s="1"/>
  <c r="Z150" i="5"/>
  <c r="X150" i="5"/>
  <c r="T150" i="5"/>
  <c r="P150" i="5"/>
  <c r="Q150" i="5" s="1"/>
  <c r="I150" i="5"/>
  <c r="H150" i="5"/>
  <c r="G150" i="5"/>
  <c r="E150" i="5"/>
  <c r="D150" i="5"/>
  <c r="R150" i="5" s="1"/>
  <c r="C150" i="5"/>
  <c r="W150" i="5" s="1"/>
  <c r="B150" i="5"/>
  <c r="V150" i="5" s="1"/>
  <c r="Z149" i="5"/>
  <c r="X149" i="5"/>
  <c r="T149" i="5"/>
  <c r="P149" i="5"/>
  <c r="Q149" i="5" s="1"/>
  <c r="I149" i="5"/>
  <c r="H149" i="5"/>
  <c r="G149" i="5"/>
  <c r="E149" i="5"/>
  <c r="D149" i="5"/>
  <c r="R149" i="5" s="1"/>
  <c r="C149" i="5"/>
  <c r="W149" i="5" s="1"/>
  <c r="B149" i="5"/>
  <c r="V149" i="5" s="1"/>
  <c r="Z148" i="5"/>
  <c r="X148" i="5"/>
  <c r="T148" i="5"/>
  <c r="P148" i="5"/>
  <c r="Q148" i="5" s="1"/>
  <c r="I148" i="5"/>
  <c r="H148" i="5"/>
  <c r="G148" i="5"/>
  <c r="E148" i="5"/>
  <c r="D148" i="5"/>
  <c r="R148" i="5" s="1"/>
  <c r="C148" i="5"/>
  <c r="W148" i="5" s="1"/>
  <c r="B148" i="5"/>
  <c r="V148" i="5" s="1"/>
  <c r="Z147" i="5"/>
  <c r="X147" i="5"/>
  <c r="T147" i="5"/>
  <c r="P147" i="5"/>
  <c r="Q147" i="5" s="1"/>
  <c r="I147" i="5"/>
  <c r="H147" i="5"/>
  <c r="G147" i="5"/>
  <c r="E147" i="5"/>
  <c r="D147" i="5"/>
  <c r="R147" i="5" s="1"/>
  <c r="C147" i="5"/>
  <c r="W147" i="5" s="1"/>
  <c r="B147" i="5"/>
  <c r="V147" i="5" s="1"/>
  <c r="Z146" i="5"/>
  <c r="X146" i="5"/>
  <c r="T146" i="5"/>
  <c r="P146" i="5"/>
  <c r="Q146" i="5" s="1"/>
  <c r="I146" i="5"/>
  <c r="H146" i="5"/>
  <c r="G146" i="5"/>
  <c r="E146" i="5"/>
  <c r="D146" i="5"/>
  <c r="R146" i="5" s="1"/>
  <c r="C146" i="5"/>
  <c r="W146" i="5" s="1"/>
  <c r="B146" i="5"/>
  <c r="V146" i="5" s="1"/>
  <c r="Z145" i="5"/>
  <c r="X145" i="5"/>
  <c r="T145" i="5"/>
  <c r="P145" i="5"/>
  <c r="Q145" i="5" s="1"/>
  <c r="I145" i="5"/>
  <c r="H145" i="5"/>
  <c r="G145" i="5"/>
  <c r="E145" i="5"/>
  <c r="D145" i="5"/>
  <c r="R145" i="5" s="1"/>
  <c r="C145" i="5"/>
  <c r="W145" i="5" s="1"/>
  <c r="B145" i="5"/>
  <c r="V145" i="5" s="1"/>
  <c r="Z144" i="5"/>
  <c r="X144" i="5"/>
  <c r="T144" i="5"/>
  <c r="P144" i="5"/>
  <c r="Q144" i="5" s="1"/>
  <c r="I144" i="5"/>
  <c r="H144" i="5"/>
  <c r="G144" i="5"/>
  <c r="E144" i="5"/>
  <c r="D144" i="5"/>
  <c r="R144" i="5" s="1"/>
  <c r="C144" i="5"/>
  <c r="W144" i="5" s="1"/>
  <c r="B144" i="5"/>
  <c r="V144" i="5" s="1"/>
  <c r="Z143" i="5"/>
  <c r="X143" i="5"/>
  <c r="T143" i="5"/>
  <c r="P143" i="5"/>
  <c r="Q143" i="5" s="1"/>
  <c r="I143" i="5"/>
  <c r="H143" i="5"/>
  <c r="G143" i="5"/>
  <c r="E143" i="5"/>
  <c r="D143" i="5"/>
  <c r="R143" i="5" s="1"/>
  <c r="C143" i="5"/>
  <c r="W143" i="5" s="1"/>
  <c r="B143" i="5"/>
  <c r="V143" i="5" s="1"/>
  <c r="Z142" i="5"/>
  <c r="X142" i="5"/>
  <c r="T142" i="5"/>
  <c r="P142" i="5"/>
  <c r="Q142" i="5" s="1"/>
  <c r="I142" i="5"/>
  <c r="H142" i="5"/>
  <c r="G142" i="5"/>
  <c r="E142" i="5"/>
  <c r="D142" i="5"/>
  <c r="R142" i="5" s="1"/>
  <c r="C142" i="5"/>
  <c r="W142" i="5" s="1"/>
  <c r="B142" i="5"/>
  <c r="V142" i="5" s="1"/>
  <c r="Z141" i="5"/>
  <c r="X141" i="5"/>
  <c r="T141" i="5"/>
  <c r="P141" i="5"/>
  <c r="Q141" i="5" s="1"/>
  <c r="I141" i="5"/>
  <c r="H141" i="5"/>
  <c r="G141" i="5"/>
  <c r="E141" i="5"/>
  <c r="D141" i="5"/>
  <c r="R141" i="5" s="1"/>
  <c r="C141" i="5"/>
  <c r="W141" i="5" s="1"/>
  <c r="B141" i="5"/>
  <c r="V141" i="5" s="1"/>
  <c r="Z140" i="5"/>
  <c r="X140" i="5"/>
  <c r="T140" i="5"/>
  <c r="P140" i="5"/>
  <c r="Q140" i="5" s="1"/>
  <c r="I140" i="5"/>
  <c r="H140" i="5"/>
  <c r="G140" i="5"/>
  <c r="E140" i="5"/>
  <c r="D140" i="5"/>
  <c r="R140" i="5" s="1"/>
  <c r="C140" i="5"/>
  <c r="W140" i="5" s="1"/>
  <c r="B140" i="5"/>
  <c r="V140" i="5" s="1"/>
  <c r="Z139" i="5"/>
  <c r="X139" i="5"/>
  <c r="T139" i="5"/>
  <c r="P139" i="5"/>
  <c r="Q139" i="5" s="1"/>
  <c r="I139" i="5"/>
  <c r="H139" i="5"/>
  <c r="G139" i="5"/>
  <c r="E139" i="5"/>
  <c r="D139" i="5"/>
  <c r="R139" i="5" s="1"/>
  <c r="C139" i="5"/>
  <c r="W139" i="5" s="1"/>
  <c r="B139" i="5"/>
  <c r="V139" i="5" s="1"/>
  <c r="Z138" i="5"/>
  <c r="X138" i="5"/>
  <c r="T138" i="5"/>
  <c r="P138" i="5"/>
  <c r="Q138" i="5" s="1"/>
  <c r="I138" i="5"/>
  <c r="H138" i="5"/>
  <c r="G138" i="5"/>
  <c r="E138" i="5"/>
  <c r="D138" i="5"/>
  <c r="R138" i="5" s="1"/>
  <c r="C138" i="5"/>
  <c r="W138" i="5" s="1"/>
  <c r="B138" i="5"/>
  <c r="V138" i="5" s="1"/>
  <c r="Z137" i="5"/>
  <c r="X137" i="5"/>
  <c r="T137" i="5"/>
  <c r="P137" i="5"/>
  <c r="Q137" i="5" s="1"/>
  <c r="I137" i="5"/>
  <c r="H137" i="5"/>
  <c r="G137" i="5"/>
  <c r="E137" i="5"/>
  <c r="D137" i="5"/>
  <c r="R137" i="5" s="1"/>
  <c r="C137" i="5"/>
  <c r="W137" i="5" s="1"/>
  <c r="B137" i="5"/>
  <c r="V137" i="5" s="1"/>
  <c r="Z136" i="5"/>
  <c r="X136" i="5"/>
  <c r="T136" i="5"/>
  <c r="P136" i="5"/>
  <c r="Q136" i="5" s="1"/>
  <c r="I136" i="5"/>
  <c r="H136" i="5"/>
  <c r="G136" i="5"/>
  <c r="E136" i="5"/>
  <c r="D136" i="5"/>
  <c r="R136" i="5" s="1"/>
  <c r="C136" i="5"/>
  <c r="W136" i="5" s="1"/>
  <c r="B136" i="5"/>
  <c r="V136" i="5" s="1"/>
  <c r="Z135" i="5"/>
  <c r="X135" i="5"/>
  <c r="T135" i="5"/>
  <c r="P135" i="5"/>
  <c r="Q135" i="5" s="1"/>
  <c r="I135" i="5"/>
  <c r="H135" i="5"/>
  <c r="G135" i="5"/>
  <c r="E135" i="5"/>
  <c r="D135" i="5"/>
  <c r="R135" i="5" s="1"/>
  <c r="C135" i="5"/>
  <c r="W135" i="5" s="1"/>
  <c r="B135" i="5"/>
  <c r="V135" i="5" s="1"/>
  <c r="Z134" i="5"/>
  <c r="X134" i="5"/>
  <c r="T134" i="5"/>
  <c r="P134" i="5"/>
  <c r="Q134" i="5" s="1"/>
  <c r="I134" i="5"/>
  <c r="H134" i="5"/>
  <c r="G134" i="5"/>
  <c r="E134" i="5"/>
  <c r="D134" i="5"/>
  <c r="R134" i="5" s="1"/>
  <c r="C134" i="5"/>
  <c r="W134" i="5" s="1"/>
  <c r="B134" i="5"/>
  <c r="V134" i="5" s="1"/>
  <c r="Z133" i="5"/>
  <c r="X133" i="5"/>
  <c r="T133" i="5"/>
  <c r="P133" i="5"/>
  <c r="Q133" i="5" s="1"/>
  <c r="I133" i="5"/>
  <c r="H133" i="5"/>
  <c r="G133" i="5"/>
  <c r="E133" i="5"/>
  <c r="D133" i="5"/>
  <c r="R133" i="5" s="1"/>
  <c r="C133" i="5"/>
  <c r="W133" i="5" s="1"/>
  <c r="B133" i="5"/>
  <c r="V133" i="5" s="1"/>
  <c r="Z132" i="5"/>
  <c r="X132" i="5"/>
  <c r="T132" i="5"/>
  <c r="P132" i="5"/>
  <c r="Q132" i="5" s="1"/>
  <c r="I132" i="5"/>
  <c r="H132" i="5"/>
  <c r="G132" i="5"/>
  <c r="E132" i="5"/>
  <c r="D132" i="5"/>
  <c r="R132" i="5" s="1"/>
  <c r="C132" i="5"/>
  <c r="W132" i="5" s="1"/>
  <c r="B132" i="5"/>
  <c r="V132" i="5" s="1"/>
  <c r="Z131" i="5"/>
  <c r="X131" i="5"/>
  <c r="T131" i="5"/>
  <c r="P131" i="5"/>
  <c r="Q131" i="5" s="1"/>
  <c r="I131" i="5"/>
  <c r="H131" i="5"/>
  <c r="G131" i="5"/>
  <c r="E131" i="5"/>
  <c r="D131" i="5"/>
  <c r="R131" i="5" s="1"/>
  <c r="C131" i="5"/>
  <c r="W131" i="5" s="1"/>
  <c r="B131" i="5"/>
  <c r="V131" i="5" s="1"/>
  <c r="Z130" i="5"/>
  <c r="X130" i="5"/>
  <c r="T130" i="5"/>
  <c r="P130" i="5"/>
  <c r="Q130" i="5" s="1"/>
  <c r="I130" i="5"/>
  <c r="H130" i="5"/>
  <c r="G130" i="5"/>
  <c r="E130" i="5"/>
  <c r="D130" i="5"/>
  <c r="R130" i="5" s="1"/>
  <c r="C130" i="5"/>
  <c r="W130" i="5" s="1"/>
  <c r="B130" i="5"/>
  <c r="V130" i="5" s="1"/>
  <c r="Z129" i="5"/>
  <c r="X129" i="5"/>
  <c r="T129" i="5"/>
  <c r="P129" i="5"/>
  <c r="Q129" i="5" s="1"/>
  <c r="I129" i="5"/>
  <c r="H129" i="5"/>
  <c r="G129" i="5"/>
  <c r="E129" i="5"/>
  <c r="D129" i="5"/>
  <c r="R129" i="5" s="1"/>
  <c r="C129" i="5"/>
  <c r="W129" i="5" s="1"/>
  <c r="B129" i="5"/>
  <c r="V129" i="5" s="1"/>
  <c r="Z128" i="5"/>
  <c r="X128" i="5"/>
  <c r="T128" i="5"/>
  <c r="P128" i="5"/>
  <c r="Q128" i="5" s="1"/>
  <c r="I128" i="5"/>
  <c r="H128" i="5"/>
  <c r="G128" i="5"/>
  <c r="E128" i="5"/>
  <c r="D128" i="5"/>
  <c r="R128" i="5" s="1"/>
  <c r="C128" i="5"/>
  <c r="W128" i="5" s="1"/>
  <c r="B128" i="5"/>
  <c r="V128" i="5" s="1"/>
  <c r="Z127" i="5"/>
  <c r="X127" i="5"/>
  <c r="T127" i="5"/>
  <c r="P127" i="5"/>
  <c r="Q127" i="5" s="1"/>
  <c r="I127" i="5"/>
  <c r="H127" i="5"/>
  <c r="G127" i="5"/>
  <c r="E127" i="5"/>
  <c r="D127" i="5"/>
  <c r="R127" i="5" s="1"/>
  <c r="C127" i="5"/>
  <c r="W127" i="5" s="1"/>
  <c r="B127" i="5"/>
  <c r="V127" i="5" s="1"/>
  <c r="Z126" i="5"/>
  <c r="X126" i="5"/>
  <c r="T126" i="5"/>
  <c r="P126" i="5"/>
  <c r="Q126" i="5" s="1"/>
  <c r="I126" i="5"/>
  <c r="H126" i="5"/>
  <c r="G126" i="5"/>
  <c r="E126" i="5"/>
  <c r="D126" i="5"/>
  <c r="R126" i="5" s="1"/>
  <c r="C126" i="5"/>
  <c r="W126" i="5" s="1"/>
  <c r="B126" i="5"/>
  <c r="V126" i="5" s="1"/>
  <c r="Z125" i="5"/>
  <c r="X125" i="5"/>
  <c r="T125" i="5"/>
  <c r="P125" i="5"/>
  <c r="Q125" i="5" s="1"/>
  <c r="I125" i="5"/>
  <c r="H125" i="5"/>
  <c r="G125" i="5"/>
  <c r="E125" i="5"/>
  <c r="D125" i="5"/>
  <c r="R125" i="5" s="1"/>
  <c r="C125" i="5"/>
  <c r="W125" i="5" s="1"/>
  <c r="B125" i="5"/>
  <c r="V125" i="5" s="1"/>
  <c r="Z124" i="5"/>
  <c r="X124" i="5"/>
  <c r="T124" i="5"/>
  <c r="P124" i="5"/>
  <c r="Q124" i="5" s="1"/>
  <c r="I124" i="5"/>
  <c r="H124" i="5"/>
  <c r="G124" i="5"/>
  <c r="E124" i="5"/>
  <c r="D124" i="5"/>
  <c r="R124" i="5" s="1"/>
  <c r="C124" i="5"/>
  <c r="W124" i="5" s="1"/>
  <c r="B124" i="5"/>
  <c r="V124" i="5" s="1"/>
  <c r="Z123" i="5"/>
  <c r="X123" i="5"/>
  <c r="T123" i="5"/>
  <c r="P123" i="5"/>
  <c r="Q123" i="5" s="1"/>
  <c r="I123" i="5"/>
  <c r="H123" i="5"/>
  <c r="G123" i="5"/>
  <c r="E123" i="5"/>
  <c r="D123" i="5"/>
  <c r="R123" i="5" s="1"/>
  <c r="C123" i="5"/>
  <c r="W123" i="5" s="1"/>
  <c r="B123" i="5"/>
  <c r="V123" i="5" s="1"/>
  <c r="Z122" i="5"/>
  <c r="X122" i="5"/>
  <c r="T122" i="5"/>
  <c r="P122" i="5"/>
  <c r="Q122" i="5" s="1"/>
  <c r="I122" i="5"/>
  <c r="H122" i="5"/>
  <c r="G122" i="5"/>
  <c r="E122" i="5"/>
  <c r="D122" i="5"/>
  <c r="R122" i="5" s="1"/>
  <c r="C122" i="5"/>
  <c r="W122" i="5" s="1"/>
  <c r="B122" i="5"/>
  <c r="V122" i="5" s="1"/>
  <c r="Z121" i="5"/>
  <c r="X121" i="5"/>
  <c r="T121" i="5"/>
  <c r="P121" i="5"/>
  <c r="Q121" i="5" s="1"/>
  <c r="I121" i="5"/>
  <c r="H121" i="5"/>
  <c r="G121" i="5"/>
  <c r="E121" i="5"/>
  <c r="D121" i="5"/>
  <c r="R121" i="5" s="1"/>
  <c r="C121" i="5"/>
  <c r="W121" i="5" s="1"/>
  <c r="B121" i="5"/>
  <c r="V121" i="5" s="1"/>
  <c r="Z120" i="5"/>
  <c r="X120" i="5"/>
  <c r="T120" i="5"/>
  <c r="P120" i="5"/>
  <c r="Q120" i="5" s="1"/>
  <c r="I120" i="5"/>
  <c r="H120" i="5"/>
  <c r="G120" i="5"/>
  <c r="E120" i="5"/>
  <c r="D120" i="5"/>
  <c r="R120" i="5" s="1"/>
  <c r="C120" i="5"/>
  <c r="W120" i="5" s="1"/>
  <c r="B120" i="5"/>
  <c r="V120" i="5" s="1"/>
  <c r="Z119" i="5"/>
  <c r="X119" i="5"/>
  <c r="T119" i="5"/>
  <c r="P119" i="5"/>
  <c r="Q119" i="5" s="1"/>
  <c r="I119" i="5"/>
  <c r="H119" i="5"/>
  <c r="G119" i="5"/>
  <c r="E119" i="5"/>
  <c r="D119" i="5"/>
  <c r="R119" i="5" s="1"/>
  <c r="C119" i="5"/>
  <c r="W119" i="5" s="1"/>
  <c r="B119" i="5"/>
  <c r="V119" i="5" s="1"/>
  <c r="Z118" i="5"/>
  <c r="X118" i="5"/>
  <c r="T118" i="5"/>
  <c r="P118" i="5"/>
  <c r="Q118" i="5" s="1"/>
  <c r="I118" i="5"/>
  <c r="H118" i="5"/>
  <c r="G118" i="5"/>
  <c r="E118" i="5"/>
  <c r="D118" i="5"/>
  <c r="R118" i="5" s="1"/>
  <c r="C118" i="5"/>
  <c r="W118" i="5" s="1"/>
  <c r="B118" i="5"/>
  <c r="V118" i="5" s="1"/>
  <c r="Z117" i="5"/>
  <c r="X117" i="5"/>
  <c r="T117" i="5"/>
  <c r="P117" i="5"/>
  <c r="Q117" i="5" s="1"/>
  <c r="I117" i="5"/>
  <c r="H117" i="5"/>
  <c r="G117" i="5"/>
  <c r="E117" i="5"/>
  <c r="D117" i="5"/>
  <c r="R117" i="5" s="1"/>
  <c r="C117" i="5"/>
  <c r="W117" i="5" s="1"/>
  <c r="B117" i="5"/>
  <c r="V117" i="5" s="1"/>
  <c r="Z116" i="5"/>
  <c r="X116" i="5"/>
  <c r="T116" i="5"/>
  <c r="P116" i="5"/>
  <c r="Q116" i="5" s="1"/>
  <c r="I116" i="5"/>
  <c r="H116" i="5"/>
  <c r="G116" i="5"/>
  <c r="E116" i="5"/>
  <c r="D116" i="5"/>
  <c r="R116" i="5" s="1"/>
  <c r="C116" i="5"/>
  <c r="W116" i="5" s="1"/>
  <c r="B116" i="5"/>
  <c r="V116" i="5" s="1"/>
  <c r="Z115" i="5"/>
  <c r="X115" i="5"/>
  <c r="T115" i="5"/>
  <c r="P115" i="5"/>
  <c r="Q115" i="5" s="1"/>
  <c r="I115" i="5"/>
  <c r="H115" i="5"/>
  <c r="G115" i="5"/>
  <c r="E115" i="5"/>
  <c r="D115" i="5"/>
  <c r="R115" i="5" s="1"/>
  <c r="C115" i="5"/>
  <c r="W115" i="5" s="1"/>
  <c r="B115" i="5"/>
  <c r="V115" i="5" s="1"/>
  <c r="Z114" i="5"/>
  <c r="X114" i="5"/>
  <c r="V114" i="5"/>
  <c r="T114" i="5"/>
  <c r="P114" i="5"/>
  <c r="Q114" i="5" s="1"/>
  <c r="I114" i="5"/>
  <c r="H114" i="5"/>
  <c r="G114" i="5"/>
  <c r="E114" i="5"/>
  <c r="D114" i="5"/>
  <c r="R114" i="5" s="1"/>
  <c r="C114" i="5"/>
  <c r="W114" i="5" s="1"/>
  <c r="B114" i="5"/>
  <c r="Z113" i="5"/>
  <c r="X113" i="5"/>
  <c r="T113" i="5"/>
  <c r="P113" i="5"/>
  <c r="Q113" i="5" s="1"/>
  <c r="I113" i="5"/>
  <c r="H113" i="5"/>
  <c r="G113" i="5"/>
  <c r="E113" i="5"/>
  <c r="D113" i="5"/>
  <c r="R113" i="5" s="1"/>
  <c r="C113" i="5"/>
  <c r="W113" i="5" s="1"/>
  <c r="B113" i="5"/>
  <c r="V113" i="5" s="1"/>
  <c r="Z112" i="5"/>
  <c r="X112" i="5"/>
  <c r="T112" i="5"/>
  <c r="P112" i="5"/>
  <c r="Q112" i="5" s="1"/>
  <c r="I112" i="5"/>
  <c r="H112" i="5"/>
  <c r="G112" i="5"/>
  <c r="E112" i="5"/>
  <c r="D112" i="5"/>
  <c r="R112" i="5" s="1"/>
  <c r="C112" i="5"/>
  <c r="W112" i="5" s="1"/>
  <c r="B112" i="5"/>
  <c r="V112" i="5" s="1"/>
  <c r="Z111" i="5"/>
  <c r="X111" i="5"/>
  <c r="T111" i="5"/>
  <c r="P111" i="5"/>
  <c r="Q111" i="5" s="1"/>
  <c r="I111" i="5"/>
  <c r="H111" i="5"/>
  <c r="G111" i="5"/>
  <c r="E111" i="5"/>
  <c r="D111" i="5"/>
  <c r="R111" i="5" s="1"/>
  <c r="C111" i="5"/>
  <c r="W111" i="5" s="1"/>
  <c r="B111" i="5"/>
  <c r="V111" i="5" s="1"/>
  <c r="Z110" i="5"/>
  <c r="X110" i="5"/>
  <c r="T110" i="5"/>
  <c r="P110" i="5"/>
  <c r="Q110" i="5" s="1"/>
  <c r="I110" i="5"/>
  <c r="H110" i="5"/>
  <c r="G110" i="5"/>
  <c r="E110" i="5"/>
  <c r="D110" i="5"/>
  <c r="R110" i="5" s="1"/>
  <c r="C110" i="5"/>
  <c r="W110" i="5" s="1"/>
  <c r="B110" i="5"/>
  <c r="V110" i="5" s="1"/>
  <c r="Z109" i="5"/>
  <c r="X109" i="5"/>
  <c r="T109" i="5"/>
  <c r="P109" i="5"/>
  <c r="Q109" i="5" s="1"/>
  <c r="I109" i="5"/>
  <c r="H109" i="5"/>
  <c r="G109" i="5"/>
  <c r="E109" i="5"/>
  <c r="D109" i="5"/>
  <c r="R109" i="5" s="1"/>
  <c r="C109" i="5"/>
  <c r="W109" i="5" s="1"/>
  <c r="B109" i="5"/>
  <c r="V109" i="5" s="1"/>
  <c r="Z108" i="5"/>
  <c r="X108" i="5"/>
  <c r="T108" i="5"/>
  <c r="P108" i="5"/>
  <c r="Q108" i="5" s="1"/>
  <c r="I108" i="5"/>
  <c r="H108" i="5"/>
  <c r="G108" i="5"/>
  <c r="E108" i="5"/>
  <c r="D108" i="5"/>
  <c r="R108" i="5" s="1"/>
  <c r="C108" i="5"/>
  <c r="W108" i="5" s="1"/>
  <c r="B108" i="5"/>
  <c r="V108" i="5" s="1"/>
  <c r="Z107" i="5"/>
  <c r="X107" i="5"/>
  <c r="T107" i="5"/>
  <c r="P107" i="5"/>
  <c r="Q107" i="5" s="1"/>
  <c r="I107" i="5"/>
  <c r="H107" i="5"/>
  <c r="G107" i="5"/>
  <c r="E107" i="5"/>
  <c r="D107" i="5"/>
  <c r="R107" i="5" s="1"/>
  <c r="C107" i="5"/>
  <c r="W107" i="5" s="1"/>
  <c r="B107" i="5"/>
  <c r="V107" i="5" s="1"/>
  <c r="Z106" i="5"/>
  <c r="X106" i="5"/>
  <c r="T106" i="5"/>
  <c r="P106" i="5"/>
  <c r="Q106" i="5" s="1"/>
  <c r="I106" i="5"/>
  <c r="H106" i="5"/>
  <c r="G106" i="5"/>
  <c r="E106" i="5"/>
  <c r="D106" i="5"/>
  <c r="R106" i="5" s="1"/>
  <c r="C106" i="5"/>
  <c r="W106" i="5" s="1"/>
  <c r="B106" i="5"/>
  <c r="V106" i="5" s="1"/>
  <c r="Z105" i="5"/>
  <c r="X105" i="5"/>
  <c r="T105" i="5"/>
  <c r="P105" i="5"/>
  <c r="Q105" i="5" s="1"/>
  <c r="I105" i="5"/>
  <c r="H105" i="5"/>
  <c r="G105" i="5"/>
  <c r="E105" i="5"/>
  <c r="D105" i="5"/>
  <c r="R105" i="5" s="1"/>
  <c r="C105" i="5"/>
  <c r="W105" i="5" s="1"/>
  <c r="B105" i="5"/>
  <c r="V105" i="5" s="1"/>
  <c r="Z104" i="5"/>
  <c r="X104" i="5"/>
  <c r="T104" i="5"/>
  <c r="P104" i="5"/>
  <c r="Q104" i="5" s="1"/>
  <c r="I104" i="5"/>
  <c r="H104" i="5"/>
  <c r="G104" i="5"/>
  <c r="E104" i="5"/>
  <c r="D104" i="5"/>
  <c r="R104" i="5" s="1"/>
  <c r="C104" i="5"/>
  <c r="W104" i="5" s="1"/>
  <c r="B104" i="5"/>
  <c r="V104" i="5" s="1"/>
  <c r="Z103" i="5"/>
  <c r="X103" i="5"/>
  <c r="T103" i="5"/>
  <c r="P103" i="5"/>
  <c r="Q103" i="5" s="1"/>
  <c r="I103" i="5"/>
  <c r="H103" i="5"/>
  <c r="E103" i="5"/>
  <c r="D103" i="5"/>
  <c r="R103" i="5" s="1"/>
  <c r="C103" i="5"/>
  <c r="W103" i="5" s="1"/>
  <c r="B103" i="5"/>
  <c r="Z102" i="5"/>
  <c r="X102" i="5"/>
  <c r="T102" i="5"/>
  <c r="P102" i="5"/>
  <c r="Q102" i="5" s="1"/>
  <c r="I102" i="5"/>
  <c r="H102" i="5"/>
  <c r="E102" i="5"/>
  <c r="D102" i="5"/>
  <c r="R102" i="5" s="1"/>
  <c r="C102" i="5"/>
  <c r="W102" i="5" s="1"/>
  <c r="B102" i="5"/>
  <c r="Z101" i="5"/>
  <c r="X101" i="5"/>
  <c r="T101" i="5"/>
  <c r="P101" i="5"/>
  <c r="Q101" i="5" s="1"/>
  <c r="I101" i="5"/>
  <c r="H101" i="5"/>
  <c r="E101" i="5"/>
  <c r="D101" i="5"/>
  <c r="R101" i="5" s="1"/>
  <c r="C101" i="5"/>
  <c r="W101" i="5" s="1"/>
  <c r="B101" i="5"/>
  <c r="Z100" i="5"/>
  <c r="X100" i="5"/>
  <c r="T100" i="5"/>
  <c r="P100" i="5"/>
  <c r="Q100" i="5" s="1"/>
  <c r="I100" i="5"/>
  <c r="H100" i="5"/>
  <c r="E100" i="5"/>
  <c r="D100" i="5"/>
  <c r="R100" i="5" s="1"/>
  <c r="B100" i="5"/>
  <c r="Z99" i="5"/>
  <c r="X99" i="5"/>
  <c r="T99" i="5"/>
  <c r="P99" i="5"/>
  <c r="Q99" i="5" s="1"/>
  <c r="I99" i="5"/>
  <c r="H99" i="5"/>
  <c r="E99" i="5"/>
  <c r="D99" i="5"/>
  <c r="R99" i="5" s="1"/>
  <c r="C99" i="5"/>
  <c r="W99" i="5" s="1"/>
  <c r="B99" i="5"/>
  <c r="Z98" i="5"/>
  <c r="X98" i="5"/>
  <c r="T98" i="5"/>
  <c r="P98" i="5"/>
  <c r="Q98" i="5" s="1"/>
  <c r="I98" i="5"/>
  <c r="H98" i="5"/>
  <c r="E98" i="5"/>
  <c r="D98" i="5"/>
  <c r="R98" i="5" s="1"/>
  <c r="C98" i="5"/>
  <c r="W98" i="5" s="1"/>
  <c r="B98" i="5"/>
  <c r="Z97" i="5"/>
  <c r="X97" i="5"/>
  <c r="T97" i="5"/>
  <c r="P97" i="5"/>
  <c r="Q97" i="5" s="1"/>
  <c r="I97" i="5"/>
  <c r="H97" i="5"/>
  <c r="E97" i="5"/>
  <c r="D97" i="5"/>
  <c r="R97" i="5" s="1"/>
  <c r="C97" i="5"/>
  <c r="W97" i="5" s="1"/>
  <c r="B97" i="5"/>
  <c r="Z96" i="5"/>
  <c r="X96" i="5"/>
  <c r="T96" i="5"/>
  <c r="P96" i="5"/>
  <c r="Q96" i="5" s="1"/>
  <c r="I96" i="5"/>
  <c r="H96" i="5"/>
  <c r="E96" i="5"/>
  <c r="D96" i="5"/>
  <c r="R96" i="5" s="1"/>
  <c r="C96" i="5"/>
  <c r="W96" i="5" s="1"/>
  <c r="B96" i="5"/>
  <c r="Z95" i="5"/>
  <c r="X95" i="5"/>
  <c r="T95" i="5"/>
  <c r="P95" i="5"/>
  <c r="Q95" i="5" s="1"/>
  <c r="I95" i="5"/>
  <c r="H95" i="5"/>
  <c r="E95" i="5"/>
  <c r="D95" i="5"/>
  <c r="R95" i="5" s="1"/>
  <c r="C95" i="5"/>
  <c r="W95" i="5" s="1"/>
  <c r="B95" i="5"/>
  <c r="Z94" i="5"/>
  <c r="X94" i="5"/>
  <c r="T94" i="5"/>
  <c r="P94" i="5"/>
  <c r="Q94" i="5" s="1"/>
  <c r="I94" i="5"/>
  <c r="H94" i="5"/>
  <c r="E94" i="5"/>
  <c r="D94" i="5"/>
  <c r="R94" i="5" s="1"/>
  <c r="C94" i="5"/>
  <c r="W94" i="5" s="1"/>
  <c r="B94" i="5"/>
  <c r="Z93" i="5"/>
  <c r="X93" i="5"/>
  <c r="T93" i="5"/>
  <c r="P93" i="5"/>
  <c r="Q93" i="5" s="1"/>
  <c r="I93" i="5"/>
  <c r="H93" i="5"/>
  <c r="E93" i="5"/>
  <c r="D93" i="5"/>
  <c r="R93" i="5" s="1"/>
  <c r="C93" i="5"/>
  <c r="W93" i="5" s="1"/>
  <c r="B93" i="5"/>
  <c r="Z92" i="5"/>
  <c r="X92" i="5"/>
  <c r="T92" i="5"/>
  <c r="P92" i="5"/>
  <c r="Q92" i="5" s="1"/>
  <c r="I92" i="5"/>
  <c r="H92" i="5"/>
  <c r="E92" i="5"/>
  <c r="D92" i="5"/>
  <c r="R92" i="5" s="1"/>
  <c r="C92" i="5"/>
  <c r="W92" i="5" s="1"/>
  <c r="B92" i="5"/>
  <c r="Z91" i="5"/>
  <c r="X91" i="5"/>
  <c r="T91" i="5"/>
  <c r="P91" i="5"/>
  <c r="Q91" i="5" s="1"/>
  <c r="I91" i="5"/>
  <c r="H91" i="5"/>
  <c r="E91" i="5"/>
  <c r="D91" i="5"/>
  <c r="R91" i="5" s="1"/>
  <c r="B91" i="5"/>
  <c r="Z90" i="5"/>
  <c r="X90" i="5"/>
  <c r="T90" i="5"/>
  <c r="P90" i="5"/>
  <c r="Q90" i="5" s="1"/>
  <c r="I90" i="5"/>
  <c r="H90" i="5"/>
  <c r="E90" i="5"/>
  <c r="D90" i="5"/>
  <c r="R90" i="5" s="1"/>
  <c r="C90" i="5"/>
  <c r="W90" i="5" s="1"/>
  <c r="B90" i="5"/>
  <c r="Z89" i="5"/>
  <c r="X89" i="5"/>
  <c r="T89" i="5"/>
  <c r="P89" i="5"/>
  <c r="Q89" i="5" s="1"/>
  <c r="I89" i="5"/>
  <c r="H89" i="5"/>
  <c r="E89" i="5"/>
  <c r="D89" i="5"/>
  <c r="R89" i="5" s="1"/>
  <c r="C89" i="5"/>
  <c r="W89" i="5" s="1"/>
  <c r="B89" i="5"/>
  <c r="Z88" i="5"/>
  <c r="X88" i="5"/>
  <c r="T88" i="5"/>
  <c r="P88" i="5"/>
  <c r="Q88" i="5" s="1"/>
  <c r="I88" i="5"/>
  <c r="H88" i="5"/>
  <c r="E88" i="5"/>
  <c r="D88" i="5"/>
  <c r="R88" i="5" s="1"/>
  <c r="C88" i="5"/>
  <c r="W88" i="5" s="1"/>
  <c r="B88" i="5"/>
  <c r="Z87" i="5"/>
  <c r="X87" i="5"/>
  <c r="T87" i="5"/>
  <c r="P87" i="5"/>
  <c r="Q87" i="5" s="1"/>
  <c r="I87" i="5"/>
  <c r="H87" i="5"/>
  <c r="E87" i="5"/>
  <c r="B87" i="5"/>
  <c r="Z86" i="5"/>
  <c r="X86" i="5"/>
  <c r="T86" i="5"/>
  <c r="P86" i="5"/>
  <c r="Q86" i="5" s="1"/>
  <c r="I86" i="5"/>
  <c r="H86" i="5"/>
  <c r="E86" i="5"/>
  <c r="D86" i="5"/>
  <c r="R86" i="5" s="1"/>
  <c r="C86" i="5"/>
  <c r="W86" i="5" s="1"/>
  <c r="B86" i="5"/>
  <c r="Z85" i="5"/>
  <c r="X85" i="5"/>
  <c r="T85" i="5"/>
  <c r="P85" i="5"/>
  <c r="Q85" i="5" s="1"/>
  <c r="I85" i="5"/>
  <c r="H85" i="5"/>
  <c r="E85" i="5"/>
  <c r="D85" i="5"/>
  <c r="R85" i="5" s="1"/>
  <c r="C85" i="5"/>
  <c r="W85" i="5" s="1"/>
  <c r="B85" i="5"/>
  <c r="Z84" i="5"/>
  <c r="X84" i="5"/>
  <c r="T84" i="5"/>
  <c r="P84" i="5"/>
  <c r="Q84" i="5" s="1"/>
  <c r="I84" i="5"/>
  <c r="H84" i="5"/>
  <c r="E84" i="5"/>
  <c r="D84" i="5"/>
  <c r="R84" i="5" s="1"/>
  <c r="C84" i="5"/>
  <c r="W84" i="5" s="1"/>
  <c r="B84" i="5"/>
  <c r="Z83" i="5"/>
  <c r="X83" i="5"/>
  <c r="T83" i="5"/>
  <c r="P83" i="5"/>
  <c r="Q83" i="5" s="1"/>
  <c r="I83" i="5"/>
  <c r="H83" i="5"/>
  <c r="E83" i="5"/>
  <c r="D83" i="5"/>
  <c r="R83" i="5" s="1"/>
  <c r="C83" i="5"/>
  <c r="W83" i="5" s="1"/>
  <c r="B83" i="5"/>
  <c r="Z82" i="5"/>
  <c r="X82" i="5"/>
  <c r="T82" i="5"/>
  <c r="P82" i="5"/>
  <c r="Q82" i="5" s="1"/>
  <c r="I82" i="5"/>
  <c r="H82" i="5"/>
  <c r="E82" i="5"/>
  <c r="D82" i="5"/>
  <c r="R82" i="5" s="1"/>
  <c r="C82" i="5"/>
  <c r="W82" i="5" s="1"/>
  <c r="B82" i="5"/>
  <c r="Z81" i="5"/>
  <c r="X81" i="5"/>
  <c r="T81" i="5"/>
  <c r="P81" i="5"/>
  <c r="Q81" i="5" s="1"/>
  <c r="I81" i="5"/>
  <c r="H81" i="5"/>
  <c r="E81" i="5"/>
  <c r="D81" i="5"/>
  <c r="R81" i="5" s="1"/>
  <c r="C81" i="5"/>
  <c r="W81" i="5" s="1"/>
  <c r="B81" i="5"/>
  <c r="Z80" i="5"/>
  <c r="X80" i="5"/>
  <c r="T80" i="5"/>
  <c r="P80" i="5"/>
  <c r="Q80" i="5" s="1"/>
  <c r="I80" i="5"/>
  <c r="H80" i="5"/>
  <c r="E80" i="5"/>
  <c r="D80" i="5"/>
  <c r="R80" i="5" s="1"/>
  <c r="C80" i="5"/>
  <c r="W80" i="5" s="1"/>
  <c r="B80" i="5"/>
  <c r="Z79" i="5"/>
  <c r="X79" i="5"/>
  <c r="T79" i="5"/>
  <c r="P79" i="5"/>
  <c r="Q79" i="5" s="1"/>
  <c r="I79" i="5"/>
  <c r="H79" i="5"/>
  <c r="E79" i="5"/>
  <c r="D79" i="5"/>
  <c r="R79" i="5" s="1"/>
  <c r="C79" i="5"/>
  <c r="W79" i="5" s="1"/>
  <c r="B79" i="5"/>
  <c r="Z78" i="5"/>
  <c r="X78" i="5"/>
  <c r="T78" i="5"/>
  <c r="P78" i="5"/>
  <c r="Q78" i="5" s="1"/>
  <c r="I78" i="5"/>
  <c r="H78" i="5"/>
  <c r="E78" i="5"/>
  <c r="D78" i="5"/>
  <c r="R78" i="5" s="1"/>
  <c r="C78" i="5"/>
  <c r="W78" i="5" s="1"/>
  <c r="B78" i="5"/>
  <c r="Z77" i="5"/>
  <c r="X77" i="5"/>
  <c r="T77" i="5"/>
  <c r="P77" i="5"/>
  <c r="Q77" i="5" s="1"/>
  <c r="I77" i="5"/>
  <c r="H77" i="5"/>
  <c r="E77" i="5"/>
  <c r="D77" i="5"/>
  <c r="R77" i="5" s="1"/>
  <c r="C77" i="5"/>
  <c r="W77" i="5" s="1"/>
  <c r="B77" i="5"/>
  <c r="Z76" i="5"/>
  <c r="X76" i="5"/>
  <c r="T76" i="5"/>
  <c r="P76" i="5"/>
  <c r="Q76" i="5" s="1"/>
  <c r="I76" i="5"/>
  <c r="H76" i="5"/>
  <c r="E76" i="5"/>
  <c r="D76" i="5"/>
  <c r="R76" i="5" s="1"/>
  <c r="B76" i="5"/>
  <c r="Z75" i="5"/>
  <c r="X75" i="5"/>
  <c r="T75" i="5"/>
  <c r="P75" i="5"/>
  <c r="Q75" i="5" s="1"/>
  <c r="I75" i="5"/>
  <c r="H75" i="5"/>
  <c r="E75" i="5"/>
  <c r="D75" i="5"/>
  <c r="R75" i="5" s="1"/>
  <c r="C75" i="5"/>
  <c r="W75" i="5" s="1"/>
  <c r="B75" i="5"/>
  <c r="Z74" i="5"/>
  <c r="X74" i="5"/>
  <c r="T74" i="5"/>
  <c r="P74" i="5"/>
  <c r="Q74" i="5" s="1"/>
  <c r="I74" i="5"/>
  <c r="H74" i="5"/>
  <c r="E74" i="5"/>
  <c r="D74" i="5"/>
  <c r="R74" i="5" s="1"/>
  <c r="C74" i="5"/>
  <c r="W74" i="5" s="1"/>
  <c r="B74" i="5"/>
  <c r="Z73" i="5"/>
  <c r="X73" i="5"/>
  <c r="T73" i="5"/>
  <c r="P73" i="5"/>
  <c r="Q73" i="5" s="1"/>
  <c r="I73" i="5"/>
  <c r="H73" i="5"/>
  <c r="E73" i="5"/>
  <c r="D73" i="5"/>
  <c r="R73" i="5" s="1"/>
  <c r="C73" i="5"/>
  <c r="W73" i="5" s="1"/>
  <c r="B73" i="5"/>
  <c r="Z72" i="5"/>
  <c r="X72" i="5"/>
  <c r="T72" i="5"/>
  <c r="P72" i="5"/>
  <c r="Q72" i="5" s="1"/>
  <c r="I72" i="5"/>
  <c r="H72" i="5"/>
  <c r="E72" i="5"/>
  <c r="D72" i="5"/>
  <c r="R72" i="5" s="1"/>
  <c r="C72" i="5"/>
  <c r="W72" i="5" s="1"/>
  <c r="B72" i="5"/>
  <c r="Z71" i="5"/>
  <c r="X71" i="5"/>
  <c r="T71" i="5"/>
  <c r="P71" i="5"/>
  <c r="Q71" i="5" s="1"/>
  <c r="I71" i="5"/>
  <c r="H71" i="5"/>
  <c r="E71" i="5"/>
  <c r="D71" i="5"/>
  <c r="R71" i="5" s="1"/>
  <c r="C71" i="5"/>
  <c r="W71" i="5" s="1"/>
  <c r="B71" i="5"/>
  <c r="Z70" i="5"/>
  <c r="X70" i="5"/>
  <c r="T70" i="5"/>
  <c r="P70" i="5"/>
  <c r="Q70" i="5" s="1"/>
  <c r="I70" i="5"/>
  <c r="H70" i="5"/>
  <c r="E70" i="5"/>
  <c r="D70" i="5"/>
  <c r="R70" i="5" s="1"/>
  <c r="C70" i="5"/>
  <c r="W70" i="5" s="1"/>
  <c r="B70" i="5"/>
  <c r="Z69" i="5"/>
  <c r="X69" i="5"/>
  <c r="T69" i="5"/>
  <c r="P69" i="5"/>
  <c r="Q69" i="5" s="1"/>
  <c r="I69" i="5"/>
  <c r="H69" i="5"/>
  <c r="E69" i="5"/>
  <c r="D69" i="5"/>
  <c r="R69" i="5" s="1"/>
  <c r="B69" i="5"/>
  <c r="Z68" i="5"/>
  <c r="X68" i="5"/>
  <c r="T68" i="5"/>
  <c r="P68" i="5"/>
  <c r="Q68" i="5" s="1"/>
  <c r="I68" i="5"/>
  <c r="H68" i="5"/>
  <c r="E68" i="5"/>
  <c r="D68" i="5"/>
  <c r="R68" i="5" s="1"/>
  <c r="B68" i="5"/>
  <c r="Z67" i="5"/>
  <c r="X67" i="5"/>
  <c r="T67" i="5"/>
  <c r="P67" i="5"/>
  <c r="Q67" i="5" s="1"/>
  <c r="I67" i="5"/>
  <c r="H67" i="5"/>
  <c r="E67" i="5"/>
  <c r="D67" i="5"/>
  <c r="R67" i="5" s="1"/>
  <c r="C67" i="5"/>
  <c r="W67" i="5" s="1"/>
  <c r="B67" i="5"/>
  <c r="Z66" i="5"/>
  <c r="X66" i="5"/>
  <c r="T66" i="5"/>
  <c r="P66" i="5"/>
  <c r="Q66" i="5" s="1"/>
  <c r="I66" i="5"/>
  <c r="H66" i="5"/>
  <c r="E66" i="5"/>
  <c r="D66" i="5"/>
  <c r="R66" i="5" s="1"/>
  <c r="C66" i="5"/>
  <c r="W66" i="5" s="1"/>
  <c r="B66" i="5"/>
  <c r="Z65" i="5"/>
  <c r="X65" i="5"/>
  <c r="T65" i="5"/>
  <c r="P65" i="5"/>
  <c r="Q65" i="5" s="1"/>
  <c r="I65" i="5"/>
  <c r="H65" i="5"/>
  <c r="E65" i="5"/>
  <c r="D65" i="5"/>
  <c r="R65" i="5" s="1"/>
  <c r="C65" i="5"/>
  <c r="W65" i="5" s="1"/>
  <c r="B65" i="5"/>
  <c r="Z64" i="5"/>
  <c r="X64" i="5"/>
  <c r="T64" i="5"/>
  <c r="P64" i="5"/>
  <c r="Q64" i="5" s="1"/>
  <c r="I64" i="5"/>
  <c r="H64" i="5"/>
  <c r="E64" i="5"/>
  <c r="D64" i="5"/>
  <c r="R64" i="5" s="1"/>
  <c r="C64" i="5"/>
  <c r="W64" i="5" s="1"/>
  <c r="B64" i="5"/>
  <c r="Z63" i="5"/>
  <c r="X63" i="5"/>
  <c r="T63" i="5"/>
  <c r="P63" i="5"/>
  <c r="Q63" i="5" s="1"/>
  <c r="I63" i="5"/>
  <c r="H63" i="5"/>
  <c r="E63" i="5"/>
  <c r="D63" i="5"/>
  <c r="R63" i="5" s="1"/>
  <c r="C63" i="5"/>
  <c r="W63" i="5" s="1"/>
  <c r="B63" i="5"/>
  <c r="Z62" i="5"/>
  <c r="X62" i="5"/>
  <c r="T62" i="5"/>
  <c r="P62" i="5"/>
  <c r="Q62" i="5" s="1"/>
  <c r="I62" i="5"/>
  <c r="H62" i="5"/>
  <c r="E62" i="5"/>
  <c r="D62" i="5"/>
  <c r="R62" i="5" s="1"/>
  <c r="C62" i="5"/>
  <c r="W62" i="5" s="1"/>
  <c r="B62" i="5"/>
  <c r="Z61" i="5"/>
  <c r="X61" i="5"/>
  <c r="T61" i="5"/>
  <c r="P61" i="5"/>
  <c r="Q61" i="5" s="1"/>
  <c r="I61" i="5"/>
  <c r="H61" i="5"/>
  <c r="E61" i="5"/>
  <c r="D61" i="5"/>
  <c r="R61" i="5" s="1"/>
  <c r="C61" i="5"/>
  <c r="W61" i="5" s="1"/>
  <c r="B61" i="5"/>
  <c r="Z60" i="5"/>
  <c r="X60" i="5"/>
  <c r="T60" i="5"/>
  <c r="P60" i="5"/>
  <c r="Q60" i="5" s="1"/>
  <c r="I60" i="5"/>
  <c r="H60" i="5"/>
  <c r="E60" i="5"/>
  <c r="D60" i="5"/>
  <c r="R60" i="5" s="1"/>
  <c r="C60" i="5"/>
  <c r="W60" i="5" s="1"/>
  <c r="B60" i="5"/>
  <c r="Z59" i="5"/>
  <c r="X59" i="5"/>
  <c r="T59" i="5"/>
  <c r="P59" i="5"/>
  <c r="Q59" i="5" s="1"/>
  <c r="I59" i="5"/>
  <c r="H59" i="5"/>
  <c r="E59" i="5"/>
  <c r="D59" i="5"/>
  <c r="R59" i="5" s="1"/>
  <c r="C59" i="5"/>
  <c r="W59" i="5" s="1"/>
  <c r="B59" i="5"/>
  <c r="Z58" i="5"/>
  <c r="X58" i="5"/>
  <c r="T58" i="5"/>
  <c r="P58" i="5"/>
  <c r="Q58" i="5" s="1"/>
  <c r="I58" i="5"/>
  <c r="H58" i="5"/>
  <c r="E58" i="5"/>
  <c r="D58" i="5"/>
  <c r="R58" i="5" s="1"/>
  <c r="C58" i="5"/>
  <c r="W58" i="5" s="1"/>
  <c r="B58" i="5"/>
  <c r="Z57" i="5"/>
  <c r="X57" i="5"/>
  <c r="T57" i="5"/>
  <c r="P57" i="5"/>
  <c r="Q57" i="5" s="1"/>
  <c r="I57" i="5"/>
  <c r="H57" i="5"/>
  <c r="E57" i="5"/>
  <c r="D57" i="5"/>
  <c r="R57" i="5" s="1"/>
  <c r="C57" i="5"/>
  <c r="W57" i="5" s="1"/>
  <c r="B57" i="5"/>
  <c r="Z56" i="5"/>
  <c r="X56" i="5"/>
  <c r="T56" i="5"/>
  <c r="P56" i="5"/>
  <c r="Q56" i="5" s="1"/>
  <c r="I56" i="5"/>
  <c r="H56" i="5"/>
  <c r="E56" i="5"/>
  <c r="D56" i="5"/>
  <c r="R56" i="5" s="1"/>
  <c r="C56" i="5"/>
  <c r="W56" i="5" s="1"/>
  <c r="B56" i="5"/>
  <c r="Z55" i="5"/>
  <c r="X55" i="5"/>
  <c r="T55" i="5"/>
  <c r="P55" i="5"/>
  <c r="Q55" i="5" s="1"/>
  <c r="I55" i="5"/>
  <c r="H55" i="5"/>
  <c r="E55" i="5"/>
  <c r="D55" i="5"/>
  <c r="R55" i="5" s="1"/>
  <c r="C55" i="5"/>
  <c r="W55" i="5" s="1"/>
  <c r="B55" i="5"/>
  <c r="Z54" i="5"/>
  <c r="X54" i="5"/>
  <c r="T54" i="5"/>
  <c r="P54" i="5"/>
  <c r="Q54" i="5" s="1"/>
  <c r="I54" i="5"/>
  <c r="H54" i="5"/>
  <c r="E54" i="5"/>
  <c r="D54" i="5"/>
  <c r="R54" i="5" s="1"/>
  <c r="C54" i="5"/>
  <c r="W54" i="5" s="1"/>
  <c r="B54" i="5"/>
  <c r="Z53" i="5"/>
  <c r="X53" i="5"/>
  <c r="T53" i="5"/>
  <c r="P53" i="5"/>
  <c r="Q53" i="5" s="1"/>
  <c r="I53" i="5"/>
  <c r="H53" i="5"/>
  <c r="E53" i="5"/>
  <c r="D53" i="5"/>
  <c r="R53" i="5" s="1"/>
  <c r="C53" i="5"/>
  <c r="W53" i="5" s="1"/>
  <c r="B53" i="5"/>
  <c r="Z52" i="5"/>
  <c r="X52" i="5"/>
  <c r="T52" i="5"/>
  <c r="P52" i="5"/>
  <c r="Q52" i="5" s="1"/>
  <c r="I52" i="5"/>
  <c r="H52" i="5"/>
  <c r="E52" i="5"/>
  <c r="D52" i="5"/>
  <c r="R52" i="5" s="1"/>
  <c r="C52" i="5"/>
  <c r="W52" i="5" s="1"/>
  <c r="B52" i="5"/>
  <c r="Z51" i="5"/>
  <c r="X51" i="5"/>
  <c r="T51" i="5"/>
  <c r="P51" i="5"/>
  <c r="Q51" i="5" s="1"/>
  <c r="I51" i="5"/>
  <c r="H51" i="5"/>
  <c r="E51" i="5"/>
  <c r="D51" i="5"/>
  <c r="R51" i="5" s="1"/>
  <c r="C51" i="5"/>
  <c r="W51" i="5" s="1"/>
  <c r="B51" i="5"/>
  <c r="Z50" i="5"/>
  <c r="X50" i="5"/>
  <c r="T50" i="5"/>
  <c r="P50" i="5"/>
  <c r="Q50" i="5" s="1"/>
  <c r="I50" i="5"/>
  <c r="H50" i="5"/>
  <c r="E50" i="5"/>
  <c r="D50" i="5"/>
  <c r="R50" i="5" s="1"/>
  <c r="C50" i="5"/>
  <c r="W50" i="5" s="1"/>
  <c r="B50" i="5"/>
  <c r="Z49" i="5"/>
  <c r="X49" i="5"/>
  <c r="T49" i="5"/>
  <c r="P49" i="5"/>
  <c r="Q49" i="5" s="1"/>
  <c r="I49" i="5"/>
  <c r="H49" i="5"/>
  <c r="E49" i="5"/>
  <c r="D49" i="5"/>
  <c r="R49" i="5" s="1"/>
  <c r="C49" i="5"/>
  <c r="W49" i="5" s="1"/>
  <c r="B49" i="5"/>
  <c r="Z48" i="5"/>
  <c r="X48" i="5"/>
  <c r="T48" i="5"/>
  <c r="P48" i="5"/>
  <c r="Q48" i="5" s="1"/>
  <c r="I48" i="5"/>
  <c r="H48" i="5"/>
  <c r="E48" i="5"/>
  <c r="D48" i="5"/>
  <c r="R48" i="5" s="1"/>
  <c r="C48" i="5"/>
  <c r="W48" i="5" s="1"/>
  <c r="B48" i="5"/>
  <c r="Z47" i="5"/>
  <c r="X47" i="5"/>
  <c r="T47" i="5"/>
  <c r="P47" i="5"/>
  <c r="Q47" i="5" s="1"/>
  <c r="I47" i="5"/>
  <c r="H47" i="5"/>
  <c r="E47" i="5"/>
  <c r="D47" i="5"/>
  <c r="R47" i="5" s="1"/>
  <c r="C47" i="5"/>
  <c r="W47" i="5" s="1"/>
  <c r="B47" i="5"/>
  <c r="Z46" i="5"/>
  <c r="X46" i="5"/>
  <c r="T46" i="5"/>
  <c r="P46" i="5"/>
  <c r="Q46" i="5" s="1"/>
  <c r="I46" i="5"/>
  <c r="H46" i="5"/>
  <c r="E46" i="5"/>
  <c r="D46" i="5"/>
  <c r="R46" i="5" s="1"/>
  <c r="C46" i="5"/>
  <c r="W46" i="5" s="1"/>
  <c r="B46" i="5"/>
  <c r="Z45" i="5"/>
  <c r="X45" i="5"/>
  <c r="T45" i="5"/>
  <c r="P45" i="5"/>
  <c r="Q45" i="5" s="1"/>
  <c r="I45" i="5"/>
  <c r="H45" i="5"/>
  <c r="E45" i="5"/>
  <c r="D45" i="5"/>
  <c r="R45" i="5" s="1"/>
  <c r="C45" i="5"/>
  <c r="W45" i="5" s="1"/>
  <c r="B45" i="5"/>
  <c r="Z44" i="5"/>
  <c r="X44" i="5"/>
  <c r="T44" i="5"/>
  <c r="P44" i="5"/>
  <c r="Q44" i="5" s="1"/>
  <c r="I44" i="5"/>
  <c r="H44" i="5"/>
  <c r="E44" i="5"/>
  <c r="D44" i="5"/>
  <c r="R44" i="5" s="1"/>
  <c r="C44" i="5"/>
  <c r="W44" i="5" s="1"/>
  <c r="B44" i="5"/>
  <c r="Z43" i="5"/>
  <c r="X43" i="5"/>
  <c r="T43" i="5"/>
  <c r="P43" i="5"/>
  <c r="Q43" i="5" s="1"/>
  <c r="I43" i="5"/>
  <c r="H43" i="5"/>
  <c r="E43" i="5"/>
  <c r="D43" i="5"/>
  <c r="R43" i="5" s="1"/>
  <c r="C43" i="5"/>
  <c r="B43" i="5"/>
  <c r="Z42" i="5"/>
  <c r="X42" i="5"/>
  <c r="T42" i="5"/>
  <c r="P42" i="5"/>
  <c r="Q42" i="5" s="1"/>
  <c r="I42" i="5"/>
  <c r="H42" i="5"/>
  <c r="E42" i="5"/>
  <c r="D42" i="5"/>
  <c r="R42" i="5" s="1"/>
  <c r="C42" i="5"/>
  <c r="W42" i="5" s="1"/>
  <c r="B42" i="5"/>
  <c r="Z41" i="5"/>
  <c r="X41" i="5"/>
  <c r="T41" i="5"/>
  <c r="P41" i="5"/>
  <c r="Q41" i="5" s="1"/>
  <c r="I41" i="5"/>
  <c r="H41" i="5"/>
  <c r="E41" i="5"/>
  <c r="D41" i="5"/>
  <c r="R41" i="5" s="1"/>
  <c r="C41" i="5"/>
  <c r="W41" i="5" s="1"/>
  <c r="B41" i="5"/>
  <c r="Z40" i="5"/>
  <c r="X40" i="5"/>
  <c r="T40" i="5"/>
  <c r="P40" i="5"/>
  <c r="Q40" i="5" s="1"/>
  <c r="I40" i="5"/>
  <c r="H40" i="5"/>
  <c r="E40" i="5"/>
  <c r="D40" i="5"/>
  <c r="R40" i="5" s="1"/>
  <c r="C40" i="5"/>
  <c r="W40" i="5" s="1"/>
  <c r="B40" i="5"/>
  <c r="Z39" i="5"/>
  <c r="X39" i="5"/>
  <c r="T39" i="5"/>
  <c r="P39" i="5"/>
  <c r="Q39" i="5" s="1"/>
  <c r="I39" i="5"/>
  <c r="H39" i="5"/>
  <c r="E39" i="5"/>
  <c r="D39" i="5"/>
  <c r="R39" i="5" s="1"/>
  <c r="C39" i="5"/>
  <c r="W39" i="5" s="1"/>
  <c r="B39" i="5"/>
  <c r="Z38" i="5"/>
  <c r="X38" i="5"/>
  <c r="T38" i="5"/>
  <c r="P38" i="5"/>
  <c r="Q38" i="5" s="1"/>
  <c r="I38" i="5"/>
  <c r="H38" i="5"/>
  <c r="E38" i="5"/>
  <c r="D38" i="5"/>
  <c r="R38" i="5" s="1"/>
  <c r="C38" i="5"/>
  <c r="W38" i="5" s="1"/>
  <c r="B38" i="5"/>
  <c r="Z37" i="5"/>
  <c r="X37" i="5"/>
  <c r="T37" i="5"/>
  <c r="P37" i="5"/>
  <c r="Q37" i="5" s="1"/>
  <c r="I37" i="5"/>
  <c r="H37" i="5"/>
  <c r="E37" i="5"/>
  <c r="D37" i="5"/>
  <c r="R37" i="5" s="1"/>
  <c r="C37" i="5"/>
  <c r="W37" i="5" s="1"/>
  <c r="B37" i="5"/>
  <c r="Z36" i="5"/>
  <c r="X36" i="5"/>
  <c r="T36" i="5"/>
  <c r="P36" i="5"/>
  <c r="Q36" i="5" s="1"/>
  <c r="I36" i="5"/>
  <c r="H36" i="5"/>
  <c r="E36" i="5"/>
  <c r="D36" i="5"/>
  <c r="R36" i="5" s="1"/>
  <c r="C36" i="5"/>
  <c r="B36" i="5"/>
  <c r="Z35" i="5"/>
  <c r="X35" i="5"/>
  <c r="T35" i="5"/>
  <c r="P35" i="5"/>
  <c r="Q35" i="5" s="1"/>
  <c r="I35" i="5"/>
  <c r="H35" i="5"/>
  <c r="E35" i="5"/>
  <c r="D35" i="5"/>
  <c r="R35" i="5" s="1"/>
  <c r="C35" i="5"/>
  <c r="W35" i="5" s="1"/>
  <c r="B35" i="5"/>
  <c r="Z34" i="5"/>
  <c r="X34" i="5"/>
  <c r="T34" i="5"/>
  <c r="P34" i="5"/>
  <c r="Q34" i="5" s="1"/>
  <c r="I34" i="5"/>
  <c r="H34" i="5"/>
  <c r="E34" i="5"/>
  <c r="D34" i="5"/>
  <c r="R34" i="5" s="1"/>
  <c r="C34" i="5"/>
  <c r="W34" i="5" s="1"/>
  <c r="B34" i="5"/>
  <c r="Z33" i="5"/>
  <c r="X33" i="5"/>
  <c r="T33" i="5"/>
  <c r="P33" i="5"/>
  <c r="Q33" i="5" s="1"/>
  <c r="I33" i="5"/>
  <c r="H33" i="5"/>
  <c r="E33" i="5"/>
  <c r="D33" i="5"/>
  <c r="R33" i="5" s="1"/>
  <c r="C33" i="5"/>
  <c r="W33" i="5" s="1"/>
  <c r="B33" i="5"/>
  <c r="Z32" i="5"/>
  <c r="X32" i="5"/>
  <c r="T32" i="5"/>
  <c r="P32" i="5"/>
  <c r="Q32" i="5" s="1"/>
  <c r="I32" i="5"/>
  <c r="H32" i="5"/>
  <c r="E32" i="5"/>
  <c r="D32" i="5"/>
  <c r="R32" i="5" s="1"/>
  <c r="C32" i="5"/>
  <c r="W32" i="5" s="1"/>
  <c r="B32" i="5"/>
  <c r="Z31" i="5"/>
  <c r="X31" i="5"/>
  <c r="T31" i="5"/>
  <c r="P31" i="5"/>
  <c r="Q31" i="5" s="1"/>
  <c r="I31" i="5"/>
  <c r="H31" i="5"/>
  <c r="E31" i="5"/>
  <c r="D31" i="5"/>
  <c r="R31" i="5" s="1"/>
  <c r="C31" i="5"/>
  <c r="W31" i="5" s="1"/>
  <c r="B31" i="5"/>
  <c r="Z30" i="5"/>
  <c r="X30" i="5"/>
  <c r="T30" i="5"/>
  <c r="P30" i="5"/>
  <c r="Q30" i="5" s="1"/>
  <c r="I30" i="5"/>
  <c r="H30" i="5"/>
  <c r="E30" i="5"/>
  <c r="D30" i="5"/>
  <c r="R30" i="5" s="1"/>
  <c r="C30" i="5"/>
  <c r="W30" i="5" s="1"/>
  <c r="B30" i="5"/>
  <c r="Z29" i="5"/>
  <c r="X29" i="5"/>
  <c r="T29" i="5"/>
  <c r="P29" i="5"/>
  <c r="Q29" i="5" s="1"/>
  <c r="I29" i="5"/>
  <c r="H29" i="5"/>
  <c r="E29" i="5"/>
  <c r="D29" i="5"/>
  <c r="R29" i="5" s="1"/>
  <c r="C29" i="5"/>
  <c r="W29" i="5" s="1"/>
  <c r="B29" i="5"/>
  <c r="Z28" i="5"/>
  <c r="X28" i="5"/>
  <c r="T28" i="5"/>
  <c r="P28" i="5"/>
  <c r="Q28" i="5" s="1"/>
  <c r="I28" i="5"/>
  <c r="H28" i="5"/>
  <c r="E28" i="5"/>
  <c r="D28" i="5"/>
  <c r="R28" i="5" s="1"/>
  <c r="C28" i="5"/>
  <c r="W28" i="5" s="1"/>
  <c r="B28" i="5"/>
  <c r="Z27" i="5"/>
  <c r="X27" i="5"/>
  <c r="T27" i="5"/>
  <c r="P27" i="5"/>
  <c r="Q27" i="5" s="1"/>
  <c r="I27" i="5"/>
  <c r="H27" i="5"/>
  <c r="E27" i="5"/>
  <c r="D27" i="5"/>
  <c r="R27" i="5" s="1"/>
  <c r="C27" i="5"/>
  <c r="W27" i="5" s="1"/>
  <c r="B27" i="5"/>
  <c r="Z26" i="5"/>
  <c r="X26" i="5"/>
  <c r="T26" i="5"/>
  <c r="P26" i="5"/>
  <c r="Q26" i="5" s="1"/>
  <c r="I26" i="5"/>
  <c r="H26" i="5"/>
  <c r="E26" i="5"/>
  <c r="D26" i="5"/>
  <c r="R26" i="5" s="1"/>
  <c r="C26" i="5"/>
  <c r="W26" i="5" s="1"/>
  <c r="B26" i="5"/>
  <c r="Z25" i="5"/>
  <c r="X25" i="5"/>
  <c r="T25" i="5"/>
  <c r="P25" i="5"/>
  <c r="Q25" i="5" s="1"/>
  <c r="I25" i="5"/>
  <c r="H25" i="5"/>
  <c r="E25" i="5"/>
  <c r="D25" i="5"/>
  <c r="R25" i="5" s="1"/>
  <c r="C25" i="5"/>
  <c r="W25" i="5" s="1"/>
  <c r="B25" i="5"/>
  <c r="Z24" i="5"/>
  <c r="X24" i="5"/>
  <c r="T24" i="5"/>
  <c r="P24" i="5"/>
  <c r="Q24" i="5" s="1"/>
  <c r="I24" i="5"/>
  <c r="H24" i="5"/>
  <c r="E24" i="5"/>
  <c r="D24" i="5"/>
  <c r="R24" i="5" s="1"/>
  <c r="C24" i="5"/>
  <c r="W24" i="5" s="1"/>
  <c r="B24" i="5"/>
  <c r="Z23" i="5"/>
  <c r="X23" i="5"/>
  <c r="T23" i="5"/>
  <c r="P23" i="5"/>
  <c r="Q23" i="5" s="1"/>
  <c r="I23" i="5"/>
  <c r="H23" i="5"/>
  <c r="E23" i="5"/>
  <c r="D23" i="5"/>
  <c r="R23" i="5" s="1"/>
  <c r="B23" i="5"/>
  <c r="Z22" i="5"/>
  <c r="X22" i="5"/>
  <c r="T22" i="5"/>
  <c r="P22" i="5"/>
  <c r="Q22" i="5" s="1"/>
  <c r="I22" i="5"/>
  <c r="H22" i="5"/>
  <c r="E22" i="5"/>
  <c r="D22" i="5"/>
  <c r="R22" i="5" s="1"/>
  <c r="C22" i="5"/>
  <c r="W22" i="5" s="1"/>
  <c r="B22" i="5"/>
  <c r="Z21" i="5"/>
  <c r="X21" i="5"/>
  <c r="T21" i="5"/>
  <c r="P21" i="5"/>
  <c r="Q21" i="5" s="1"/>
  <c r="I21" i="5"/>
  <c r="H21" i="5"/>
  <c r="E21" i="5"/>
  <c r="D21" i="5"/>
  <c r="R21" i="5" s="1"/>
  <c r="C21" i="5"/>
  <c r="W21" i="5" s="1"/>
  <c r="B21" i="5"/>
  <c r="Z20" i="5"/>
  <c r="X20" i="5"/>
  <c r="T20" i="5"/>
  <c r="P20" i="5"/>
  <c r="Q20" i="5" s="1"/>
  <c r="I20" i="5"/>
  <c r="H20" i="5"/>
  <c r="E20" i="5"/>
  <c r="D20" i="5"/>
  <c r="R20" i="5" s="1"/>
  <c r="C20" i="5"/>
  <c r="W20" i="5" s="1"/>
  <c r="B20" i="5"/>
  <c r="Z19" i="5"/>
  <c r="X19" i="5"/>
  <c r="T19" i="5"/>
  <c r="P19" i="5"/>
  <c r="Q19" i="5" s="1"/>
  <c r="I19" i="5"/>
  <c r="H19" i="5"/>
  <c r="E19" i="5"/>
  <c r="D19" i="5"/>
  <c r="R19" i="5" s="1"/>
  <c r="C19" i="5"/>
  <c r="W19" i="5" s="1"/>
  <c r="B19" i="5"/>
  <c r="Z18" i="5"/>
  <c r="X18" i="5"/>
  <c r="T18" i="5"/>
  <c r="P18" i="5"/>
  <c r="Q18" i="5" s="1"/>
  <c r="I18" i="5"/>
  <c r="H18" i="5"/>
  <c r="E18" i="5"/>
  <c r="B18" i="5"/>
  <c r="Z17" i="5"/>
  <c r="X17" i="5"/>
  <c r="T17" i="5"/>
  <c r="P17" i="5"/>
  <c r="Q17" i="5" s="1"/>
  <c r="I17" i="5"/>
  <c r="H17" i="5"/>
  <c r="E17" i="5"/>
  <c r="D17" i="5"/>
  <c r="R17" i="5" s="1"/>
  <c r="C17" i="5"/>
  <c r="W17" i="5" s="1"/>
  <c r="B17" i="5"/>
  <c r="Z16" i="5"/>
  <c r="X16" i="5"/>
  <c r="T16" i="5"/>
  <c r="P16" i="5"/>
  <c r="Q16" i="5" s="1"/>
  <c r="I16" i="5"/>
  <c r="H16" i="5"/>
  <c r="E16" i="5"/>
  <c r="D16" i="5"/>
  <c r="R16" i="5" s="1"/>
  <c r="C16" i="5"/>
  <c r="B16" i="5"/>
  <c r="Z15" i="5"/>
  <c r="X15" i="5"/>
  <c r="T15" i="5"/>
  <c r="P15" i="5"/>
  <c r="Q15" i="5" s="1"/>
  <c r="I15" i="5"/>
  <c r="H15" i="5"/>
  <c r="E15" i="5"/>
  <c r="D15" i="5"/>
  <c r="R15" i="5" s="1"/>
  <c r="C15" i="5"/>
  <c r="W15" i="5" s="1"/>
  <c r="B15" i="5"/>
  <c r="Z14" i="5"/>
  <c r="X14" i="5"/>
  <c r="T14" i="5"/>
  <c r="P14" i="5"/>
  <c r="Q14" i="5" s="1"/>
  <c r="I14" i="5"/>
  <c r="H14" i="5"/>
  <c r="E14" i="5"/>
  <c r="D14" i="5"/>
  <c r="R14" i="5" s="1"/>
  <c r="C14" i="5"/>
  <c r="W14" i="5" s="1"/>
  <c r="B14" i="5"/>
  <c r="Z13" i="5"/>
  <c r="X13" i="5"/>
  <c r="T13" i="5"/>
  <c r="P13" i="5"/>
  <c r="Q13" i="5" s="1"/>
  <c r="I13" i="5"/>
  <c r="H13" i="5"/>
  <c r="E13" i="5"/>
  <c r="D13" i="5"/>
  <c r="R13" i="5" s="1"/>
  <c r="C13" i="5"/>
  <c r="W13" i="5" s="1"/>
  <c r="B13" i="5"/>
  <c r="Z12" i="5"/>
  <c r="X12" i="5"/>
  <c r="T12" i="5"/>
  <c r="P12" i="5"/>
  <c r="Q12" i="5" s="1"/>
  <c r="I12" i="5"/>
  <c r="H12" i="5"/>
  <c r="E12" i="5"/>
  <c r="B12" i="5"/>
  <c r="Z11" i="5"/>
  <c r="X11" i="5"/>
  <c r="T11" i="5"/>
  <c r="P11" i="5"/>
  <c r="Q11" i="5" s="1"/>
  <c r="I11" i="5"/>
  <c r="H11" i="5"/>
  <c r="E11" i="5"/>
  <c r="D11" i="5"/>
  <c r="R11" i="5" s="1"/>
  <c r="C11" i="5"/>
  <c r="W11" i="5" s="1"/>
  <c r="B11" i="5"/>
  <c r="Z10" i="5"/>
  <c r="X10" i="5"/>
  <c r="T10" i="5"/>
  <c r="P10" i="5"/>
  <c r="Q10" i="5" s="1"/>
  <c r="I10" i="5"/>
  <c r="H10" i="5"/>
  <c r="E10" i="5"/>
  <c r="D10" i="5"/>
  <c r="R10" i="5" s="1"/>
  <c r="C10" i="5"/>
  <c r="W10" i="5" s="1"/>
  <c r="B10" i="5"/>
  <c r="Z9" i="5"/>
  <c r="X9" i="5"/>
  <c r="T9" i="5"/>
  <c r="P9" i="5"/>
  <c r="Q9" i="5" s="1"/>
  <c r="I9" i="5"/>
  <c r="H9" i="5"/>
  <c r="E9" i="5"/>
  <c r="D9" i="5"/>
  <c r="R9" i="5" s="1"/>
  <c r="C9" i="5"/>
  <c r="W9" i="5" s="1"/>
  <c r="B9" i="5"/>
  <c r="Z8" i="5"/>
  <c r="X8" i="5"/>
  <c r="T8" i="5"/>
  <c r="P8" i="5"/>
  <c r="Q8" i="5" s="1"/>
  <c r="I8" i="5"/>
  <c r="H8" i="5"/>
  <c r="E8" i="5"/>
  <c r="D8" i="5"/>
  <c r="R8" i="5" s="1"/>
  <c r="B8" i="5"/>
  <c r="Z7" i="5"/>
  <c r="X7" i="5"/>
  <c r="T7" i="5"/>
  <c r="P7" i="5"/>
  <c r="Q7" i="5" s="1"/>
  <c r="I7" i="5"/>
  <c r="H7" i="5"/>
  <c r="E7" i="5"/>
  <c r="D7" i="5"/>
  <c r="R7" i="5" s="1"/>
  <c r="C7" i="5"/>
  <c r="W7" i="5" s="1"/>
  <c r="B7" i="5"/>
  <c r="Z6" i="5"/>
  <c r="X6" i="5"/>
  <c r="T6" i="5"/>
  <c r="P6" i="5"/>
  <c r="Q6" i="5" s="1"/>
  <c r="I6" i="5"/>
  <c r="H6" i="5"/>
  <c r="E6" i="5"/>
  <c r="D6" i="5"/>
  <c r="R6" i="5" s="1"/>
  <c r="C6" i="5"/>
  <c r="W6" i="5" s="1"/>
  <c r="B6" i="5"/>
  <c r="C1" i="4"/>
  <c r="S6" i="3"/>
  <c r="V6" i="3"/>
  <c r="T6" i="3"/>
  <c r="C1" i="3"/>
  <c r="K300" i="2"/>
  <c r="J300" i="2"/>
  <c r="I300" i="2"/>
  <c r="G300" i="2"/>
  <c r="K299" i="2"/>
  <c r="J299" i="2"/>
  <c r="I299" i="2"/>
  <c r="G299" i="2"/>
  <c r="K298" i="2"/>
  <c r="J298" i="2"/>
  <c r="I298" i="2"/>
  <c r="G298" i="2"/>
  <c r="K297" i="2"/>
  <c r="J297" i="2"/>
  <c r="I297" i="2"/>
  <c r="G297" i="2"/>
  <c r="K296" i="2"/>
  <c r="J296" i="2"/>
  <c r="I296" i="2"/>
  <c r="G296" i="2"/>
  <c r="K295" i="2"/>
  <c r="J295" i="2"/>
  <c r="I295" i="2"/>
  <c r="G295" i="2"/>
  <c r="K294" i="2"/>
  <c r="J294" i="2"/>
  <c r="I294" i="2"/>
  <c r="G294" i="2"/>
  <c r="K293" i="2"/>
  <c r="J293" i="2"/>
  <c r="I293" i="2"/>
  <c r="G293" i="2"/>
  <c r="K292" i="2"/>
  <c r="J292" i="2"/>
  <c r="I292" i="2"/>
  <c r="G292" i="2"/>
  <c r="K291" i="2"/>
  <c r="J291" i="2"/>
  <c r="I291" i="2"/>
  <c r="G291" i="2"/>
  <c r="K290" i="2"/>
  <c r="J290" i="2"/>
  <c r="I290" i="2"/>
  <c r="G290" i="2"/>
  <c r="K289" i="2"/>
  <c r="J289" i="2"/>
  <c r="I289" i="2"/>
  <c r="G289" i="2"/>
  <c r="K288" i="2"/>
  <c r="J288" i="2"/>
  <c r="I288" i="2"/>
  <c r="G288" i="2"/>
  <c r="K287" i="2"/>
  <c r="J287" i="2"/>
  <c r="I287" i="2"/>
  <c r="G287" i="2"/>
  <c r="K286" i="2"/>
  <c r="J286" i="2"/>
  <c r="I286" i="2"/>
  <c r="G286" i="2"/>
  <c r="K285" i="2"/>
  <c r="J285" i="2"/>
  <c r="I285" i="2"/>
  <c r="G285" i="2"/>
  <c r="K284" i="2"/>
  <c r="J284" i="2"/>
  <c r="I284" i="2"/>
  <c r="G284" i="2"/>
  <c r="K283" i="2"/>
  <c r="J283" i="2"/>
  <c r="I283" i="2"/>
  <c r="G283" i="2"/>
  <c r="K282" i="2"/>
  <c r="J282" i="2"/>
  <c r="I282" i="2"/>
  <c r="G282" i="2"/>
  <c r="K281" i="2"/>
  <c r="J281" i="2"/>
  <c r="I281" i="2"/>
  <c r="G281" i="2"/>
  <c r="K280" i="2"/>
  <c r="J280" i="2"/>
  <c r="I280" i="2"/>
  <c r="G280" i="2"/>
  <c r="K279" i="2"/>
  <c r="J279" i="2"/>
  <c r="I279" i="2"/>
  <c r="G279" i="2"/>
  <c r="K278" i="2"/>
  <c r="J278" i="2"/>
  <c r="I278" i="2"/>
  <c r="G278" i="2"/>
  <c r="K277" i="2"/>
  <c r="J277" i="2"/>
  <c r="I277" i="2"/>
  <c r="G277" i="2"/>
  <c r="K276" i="2"/>
  <c r="J276" i="2"/>
  <c r="I276" i="2"/>
  <c r="G276" i="2"/>
  <c r="K275" i="2"/>
  <c r="J275" i="2"/>
  <c r="I275" i="2"/>
  <c r="G275" i="2"/>
  <c r="K274" i="2"/>
  <c r="J274" i="2"/>
  <c r="I274" i="2"/>
  <c r="G274" i="2"/>
  <c r="K273" i="2"/>
  <c r="J273" i="2"/>
  <c r="I273" i="2"/>
  <c r="G273" i="2"/>
  <c r="K272" i="2"/>
  <c r="J272" i="2"/>
  <c r="I272" i="2"/>
  <c r="G272" i="2"/>
  <c r="K271" i="2"/>
  <c r="J271" i="2"/>
  <c r="I271" i="2"/>
  <c r="G271" i="2"/>
  <c r="K270" i="2"/>
  <c r="J270" i="2"/>
  <c r="I270" i="2"/>
  <c r="G270" i="2"/>
  <c r="K269" i="2"/>
  <c r="J269" i="2"/>
  <c r="I269" i="2"/>
  <c r="G269" i="2"/>
  <c r="K268" i="2"/>
  <c r="J268" i="2"/>
  <c r="I268" i="2"/>
  <c r="G268" i="2"/>
  <c r="K267" i="2"/>
  <c r="J267" i="2"/>
  <c r="I267" i="2"/>
  <c r="G267" i="2"/>
  <c r="K266" i="2"/>
  <c r="J266" i="2"/>
  <c r="I266" i="2"/>
  <c r="G266" i="2"/>
  <c r="K265" i="2"/>
  <c r="J265" i="2"/>
  <c r="I265" i="2"/>
  <c r="G265" i="2"/>
  <c r="K264" i="2"/>
  <c r="J264" i="2"/>
  <c r="I264" i="2"/>
  <c r="G264" i="2"/>
  <c r="K263" i="2"/>
  <c r="J263" i="2"/>
  <c r="I263" i="2"/>
  <c r="G263" i="2"/>
  <c r="K262" i="2"/>
  <c r="J262" i="2"/>
  <c r="I262" i="2"/>
  <c r="G262" i="2"/>
  <c r="K261" i="2"/>
  <c r="J261" i="2"/>
  <c r="I261" i="2"/>
  <c r="G261" i="2"/>
  <c r="K260" i="2"/>
  <c r="J260" i="2"/>
  <c r="I260" i="2"/>
  <c r="G260" i="2"/>
  <c r="K259" i="2"/>
  <c r="J259" i="2"/>
  <c r="I259" i="2"/>
  <c r="G259" i="2"/>
  <c r="K258" i="2"/>
  <c r="J258" i="2"/>
  <c r="I258" i="2"/>
  <c r="G258" i="2"/>
  <c r="K257" i="2"/>
  <c r="J257" i="2"/>
  <c r="I257" i="2"/>
  <c r="G257" i="2"/>
  <c r="K256" i="2"/>
  <c r="J256" i="2"/>
  <c r="I256" i="2"/>
  <c r="G256" i="2"/>
  <c r="K255" i="2"/>
  <c r="J255" i="2"/>
  <c r="I255" i="2"/>
  <c r="G255" i="2"/>
  <c r="K254" i="2"/>
  <c r="J254" i="2"/>
  <c r="I254" i="2"/>
  <c r="G254" i="2"/>
  <c r="K253" i="2"/>
  <c r="J253" i="2"/>
  <c r="I253" i="2"/>
  <c r="G253" i="2"/>
  <c r="K252" i="2"/>
  <c r="J252" i="2"/>
  <c r="I252" i="2"/>
  <c r="G252" i="2"/>
  <c r="K251" i="2"/>
  <c r="J251" i="2"/>
  <c r="I251" i="2"/>
  <c r="G251" i="2"/>
  <c r="K250" i="2"/>
  <c r="J250" i="2"/>
  <c r="I250" i="2"/>
  <c r="G250" i="2"/>
  <c r="K249" i="2"/>
  <c r="J249" i="2"/>
  <c r="I249" i="2"/>
  <c r="G249" i="2"/>
  <c r="K248" i="2"/>
  <c r="J248" i="2"/>
  <c r="I248" i="2"/>
  <c r="G248" i="2"/>
  <c r="K247" i="2"/>
  <c r="J247" i="2"/>
  <c r="I247" i="2"/>
  <c r="G247" i="2"/>
  <c r="K246" i="2"/>
  <c r="J246" i="2"/>
  <c r="I246" i="2"/>
  <c r="G246" i="2"/>
  <c r="K245" i="2"/>
  <c r="J245" i="2"/>
  <c r="I245" i="2"/>
  <c r="G245" i="2"/>
  <c r="K244" i="2"/>
  <c r="J244" i="2"/>
  <c r="I244" i="2"/>
  <c r="G244" i="2"/>
  <c r="K243" i="2"/>
  <c r="J243" i="2"/>
  <c r="I243" i="2"/>
  <c r="G243" i="2"/>
  <c r="K242" i="2"/>
  <c r="J242" i="2"/>
  <c r="I242" i="2"/>
  <c r="G242" i="2"/>
  <c r="K241" i="2"/>
  <c r="J241" i="2"/>
  <c r="I241" i="2"/>
  <c r="G241" i="2"/>
  <c r="K240" i="2"/>
  <c r="J240" i="2"/>
  <c r="I240" i="2"/>
  <c r="G240" i="2"/>
  <c r="K239" i="2"/>
  <c r="J239" i="2"/>
  <c r="I239" i="2"/>
  <c r="G239" i="2"/>
  <c r="K238" i="2"/>
  <c r="J238" i="2"/>
  <c r="I238" i="2"/>
  <c r="G238" i="2"/>
  <c r="K237" i="2"/>
  <c r="J237" i="2"/>
  <c r="I237" i="2"/>
  <c r="G237" i="2"/>
  <c r="K236" i="2"/>
  <c r="J236" i="2"/>
  <c r="I236" i="2"/>
  <c r="G236" i="2"/>
  <c r="K235" i="2"/>
  <c r="J235" i="2"/>
  <c r="I235" i="2"/>
  <c r="G235" i="2"/>
  <c r="K234" i="2"/>
  <c r="J234" i="2"/>
  <c r="I234" i="2"/>
  <c r="G234" i="2"/>
  <c r="K233" i="2"/>
  <c r="J233" i="2"/>
  <c r="I233" i="2"/>
  <c r="G233" i="2"/>
  <c r="K232" i="2"/>
  <c r="J232" i="2"/>
  <c r="I232" i="2"/>
  <c r="G232" i="2"/>
  <c r="K231" i="2"/>
  <c r="J231" i="2"/>
  <c r="I231" i="2"/>
  <c r="G231" i="2"/>
  <c r="K230" i="2"/>
  <c r="J230" i="2"/>
  <c r="I230" i="2"/>
  <c r="G230" i="2"/>
  <c r="K229" i="2"/>
  <c r="J229" i="2"/>
  <c r="I229" i="2"/>
  <c r="G229" i="2"/>
  <c r="K228" i="2"/>
  <c r="J228" i="2"/>
  <c r="I228" i="2"/>
  <c r="G228" i="2"/>
  <c r="K227" i="2"/>
  <c r="J227" i="2"/>
  <c r="I227" i="2"/>
  <c r="G227" i="2"/>
  <c r="K226" i="2"/>
  <c r="J226" i="2"/>
  <c r="I226" i="2"/>
  <c r="G226" i="2"/>
  <c r="K225" i="2"/>
  <c r="J225" i="2"/>
  <c r="I225" i="2"/>
  <c r="G225" i="2"/>
  <c r="K224" i="2"/>
  <c r="J224" i="2"/>
  <c r="I224" i="2"/>
  <c r="G224" i="2"/>
  <c r="K223" i="2"/>
  <c r="J223" i="2"/>
  <c r="I223" i="2"/>
  <c r="G223" i="2"/>
  <c r="K222" i="2"/>
  <c r="J222" i="2"/>
  <c r="I222" i="2"/>
  <c r="G222" i="2"/>
  <c r="K221" i="2"/>
  <c r="J221" i="2"/>
  <c r="I221" i="2"/>
  <c r="G221" i="2"/>
  <c r="K220" i="2"/>
  <c r="J220" i="2"/>
  <c r="I220" i="2"/>
  <c r="G220" i="2"/>
  <c r="K219" i="2"/>
  <c r="J219" i="2"/>
  <c r="I219" i="2"/>
  <c r="G219" i="2"/>
  <c r="K218" i="2"/>
  <c r="J218" i="2"/>
  <c r="I218" i="2"/>
  <c r="G218" i="2"/>
  <c r="K217" i="2"/>
  <c r="J217" i="2"/>
  <c r="I217" i="2"/>
  <c r="G217" i="2"/>
  <c r="K216" i="2"/>
  <c r="J216" i="2"/>
  <c r="I216" i="2"/>
  <c r="G216" i="2"/>
  <c r="K215" i="2"/>
  <c r="J215" i="2"/>
  <c r="I215" i="2"/>
  <c r="G215" i="2"/>
  <c r="K214" i="2"/>
  <c r="J214" i="2"/>
  <c r="I214" i="2"/>
  <c r="G214" i="2"/>
  <c r="K213" i="2"/>
  <c r="J213" i="2"/>
  <c r="I213" i="2"/>
  <c r="G213" i="2"/>
  <c r="K212" i="2"/>
  <c r="J212" i="2"/>
  <c r="I212" i="2"/>
  <c r="G212" i="2"/>
  <c r="K211" i="2"/>
  <c r="J211" i="2"/>
  <c r="I211" i="2"/>
  <c r="G211" i="2"/>
  <c r="K210" i="2"/>
  <c r="J210" i="2"/>
  <c r="I210" i="2"/>
  <c r="G210" i="2"/>
  <c r="K209" i="2"/>
  <c r="J209" i="2"/>
  <c r="I209" i="2"/>
  <c r="G209" i="2"/>
  <c r="K208" i="2"/>
  <c r="J208" i="2"/>
  <c r="I208" i="2"/>
  <c r="G208" i="2"/>
  <c r="K207" i="2"/>
  <c r="J207" i="2"/>
  <c r="I207" i="2"/>
  <c r="G207" i="2"/>
  <c r="K206" i="2"/>
  <c r="J206" i="2"/>
  <c r="I206" i="2"/>
  <c r="G206" i="2"/>
  <c r="K205" i="2"/>
  <c r="J205" i="2"/>
  <c r="I205" i="2"/>
  <c r="G205" i="2"/>
  <c r="K204" i="2"/>
  <c r="J204" i="2"/>
  <c r="I204" i="2"/>
  <c r="G204" i="2"/>
  <c r="K203" i="2"/>
  <c r="J203" i="2"/>
  <c r="I203" i="2"/>
  <c r="G203" i="2"/>
  <c r="K202" i="2"/>
  <c r="J202" i="2"/>
  <c r="I202" i="2"/>
  <c r="G202" i="2"/>
  <c r="K201" i="2"/>
  <c r="J201" i="2"/>
  <c r="I201" i="2"/>
  <c r="G201" i="2"/>
  <c r="K200" i="2"/>
  <c r="J200" i="2"/>
  <c r="I200" i="2"/>
  <c r="G200" i="2"/>
  <c r="K199" i="2"/>
  <c r="J199" i="2"/>
  <c r="I199" i="2"/>
  <c r="G199" i="2"/>
  <c r="K198" i="2"/>
  <c r="J198" i="2"/>
  <c r="I198" i="2"/>
  <c r="G198" i="2"/>
  <c r="K197" i="2"/>
  <c r="J197" i="2"/>
  <c r="I197" i="2"/>
  <c r="G197" i="2"/>
  <c r="K196" i="2"/>
  <c r="J196" i="2"/>
  <c r="I196" i="2"/>
  <c r="G196" i="2"/>
  <c r="K195" i="2"/>
  <c r="J195" i="2"/>
  <c r="I195" i="2"/>
  <c r="G195" i="2"/>
  <c r="K194" i="2"/>
  <c r="J194" i="2"/>
  <c r="I194" i="2"/>
  <c r="G194" i="2"/>
  <c r="K193" i="2"/>
  <c r="J193" i="2"/>
  <c r="I193" i="2"/>
  <c r="G193" i="2"/>
  <c r="K192" i="2"/>
  <c r="J192" i="2"/>
  <c r="I192" i="2"/>
  <c r="G192" i="2"/>
  <c r="K191" i="2"/>
  <c r="J191" i="2"/>
  <c r="I191" i="2"/>
  <c r="G191" i="2"/>
  <c r="K190" i="2"/>
  <c r="J190" i="2"/>
  <c r="I190" i="2"/>
  <c r="G190" i="2"/>
  <c r="K189" i="2"/>
  <c r="J189" i="2"/>
  <c r="I189" i="2"/>
  <c r="G189" i="2"/>
  <c r="K188" i="2"/>
  <c r="J188" i="2"/>
  <c r="I188" i="2"/>
  <c r="G188" i="2"/>
  <c r="K187" i="2"/>
  <c r="J187" i="2"/>
  <c r="I187" i="2"/>
  <c r="G187" i="2"/>
  <c r="K186" i="2"/>
  <c r="J186" i="2"/>
  <c r="I186" i="2"/>
  <c r="G186" i="2"/>
  <c r="K185" i="2"/>
  <c r="J185" i="2"/>
  <c r="I185" i="2"/>
  <c r="G185" i="2"/>
  <c r="K184" i="2"/>
  <c r="J184" i="2"/>
  <c r="I184" i="2"/>
  <c r="G184" i="2"/>
  <c r="K183" i="2"/>
  <c r="J183" i="2"/>
  <c r="I183" i="2"/>
  <c r="G183" i="2"/>
  <c r="K182" i="2"/>
  <c r="J182" i="2"/>
  <c r="I182" i="2"/>
  <c r="G182" i="2"/>
  <c r="K181" i="2"/>
  <c r="J181" i="2"/>
  <c r="I181" i="2"/>
  <c r="G181" i="2"/>
  <c r="K180" i="2"/>
  <c r="J180" i="2"/>
  <c r="I180" i="2"/>
  <c r="G180" i="2"/>
  <c r="K179" i="2"/>
  <c r="J179" i="2"/>
  <c r="I179" i="2"/>
  <c r="G179" i="2"/>
  <c r="K178" i="2"/>
  <c r="J178" i="2"/>
  <c r="I178" i="2"/>
  <c r="G178" i="2"/>
  <c r="K177" i="2"/>
  <c r="J177" i="2"/>
  <c r="I177" i="2"/>
  <c r="G177" i="2"/>
  <c r="K176" i="2"/>
  <c r="J176" i="2"/>
  <c r="I176" i="2"/>
  <c r="G176" i="2"/>
  <c r="K175" i="2"/>
  <c r="J175" i="2"/>
  <c r="I175" i="2"/>
  <c r="G175" i="2"/>
  <c r="K174" i="2"/>
  <c r="J174" i="2"/>
  <c r="I174" i="2"/>
  <c r="G174" i="2"/>
  <c r="K173" i="2"/>
  <c r="J173" i="2"/>
  <c r="I173" i="2"/>
  <c r="G173" i="2"/>
  <c r="K172" i="2"/>
  <c r="J172" i="2"/>
  <c r="I172" i="2"/>
  <c r="G172" i="2"/>
  <c r="K171" i="2"/>
  <c r="J171" i="2"/>
  <c r="I171" i="2"/>
  <c r="G171" i="2"/>
  <c r="K170" i="2"/>
  <c r="J170" i="2"/>
  <c r="I170" i="2"/>
  <c r="G170" i="2"/>
  <c r="K169" i="2"/>
  <c r="J169" i="2"/>
  <c r="I169" i="2"/>
  <c r="G169" i="2"/>
  <c r="K168" i="2"/>
  <c r="J168" i="2"/>
  <c r="I168" i="2"/>
  <c r="G168" i="2"/>
  <c r="K167" i="2"/>
  <c r="J167" i="2"/>
  <c r="I167" i="2"/>
  <c r="G167" i="2"/>
  <c r="K166" i="2"/>
  <c r="J166" i="2"/>
  <c r="I166" i="2"/>
  <c r="G166" i="2"/>
  <c r="K165" i="2"/>
  <c r="J165" i="2"/>
  <c r="I165" i="2"/>
  <c r="G165" i="2"/>
  <c r="K164" i="2"/>
  <c r="J164" i="2"/>
  <c r="I164" i="2"/>
  <c r="G164" i="2"/>
  <c r="K163" i="2"/>
  <c r="J163" i="2"/>
  <c r="I163" i="2"/>
  <c r="G163" i="2"/>
  <c r="K162" i="2"/>
  <c r="J162" i="2"/>
  <c r="I162" i="2"/>
  <c r="G162" i="2"/>
  <c r="K161" i="2"/>
  <c r="J161" i="2"/>
  <c r="I161" i="2"/>
  <c r="G161" i="2"/>
  <c r="K160" i="2"/>
  <c r="J160" i="2"/>
  <c r="I160" i="2"/>
  <c r="G160" i="2"/>
  <c r="K159" i="2"/>
  <c r="J159" i="2"/>
  <c r="I159" i="2"/>
  <c r="G159" i="2"/>
  <c r="K158" i="2"/>
  <c r="J158" i="2"/>
  <c r="I158" i="2"/>
  <c r="G158" i="2"/>
  <c r="K157" i="2"/>
  <c r="J157" i="2"/>
  <c r="I157" i="2"/>
  <c r="G157" i="2"/>
  <c r="K156" i="2"/>
  <c r="J156" i="2"/>
  <c r="I156" i="2"/>
  <c r="G156" i="2"/>
  <c r="K155" i="2"/>
  <c r="J155" i="2"/>
  <c r="I155" i="2"/>
  <c r="G155" i="2"/>
  <c r="K154" i="2"/>
  <c r="J154" i="2"/>
  <c r="I154" i="2"/>
  <c r="G154" i="2"/>
  <c r="K153" i="2"/>
  <c r="J153" i="2"/>
  <c r="I153" i="2"/>
  <c r="G153" i="2"/>
  <c r="K152" i="2"/>
  <c r="J152" i="2"/>
  <c r="I152" i="2"/>
  <c r="G152" i="2"/>
  <c r="K151" i="2"/>
  <c r="J151" i="2"/>
  <c r="I151" i="2"/>
  <c r="G151" i="2"/>
  <c r="K150" i="2"/>
  <c r="J150" i="2"/>
  <c r="I150" i="2"/>
  <c r="G150" i="2"/>
  <c r="K149" i="2"/>
  <c r="J149" i="2"/>
  <c r="I149" i="2"/>
  <c r="G149" i="2"/>
  <c r="K148" i="2"/>
  <c r="J148" i="2"/>
  <c r="I148" i="2"/>
  <c r="G148" i="2"/>
  <c r="K147" i="2"/>
  <c r="J147" i="2"/>
  <c r="I147" i="2"/>
  <c r="G147" i="2"/>
  <c r="K146" i="2"/>
  <c r="J146" i="2"/>
  <c r="I146" i="2"/>
  <c r="G146" i="2"/>
  <c r="K145" i="2"/>
  <c r="J145" i="2"/>
  <c r="I145" i="2"/>
  <c r="G145" i="2"/>
  <c r="K144" i="2"/>
  <c r="J144" i="2"/>
  <c r="I144" i="2"/>
  <c r="G144" i="2"/>
  <c r="K143" i="2"/>
  <c r="J143" i="2"/>
  <c r="I143" i="2"/>
  <c r="G143" i="2"/>
  <c r="K142" i="2"/>
  <c r="J142" i="2"/>
  <c r="I142" i="2"/>
  <c r="G142" i="2"/>
  <c r="K141" i="2"/>
  <c r="J141" i="2"/>
  <c r="I141" i="2"/>
  <c r="G141" i="2"/>
  <c r="K140" i="2"/>
  <c r="J140" i="2"/>
  <c r="I140" i="2"/>
  <c r="G140" i="2"/>
  <c r="K139" i="2"/>
  <c r="J139" i="2"/>
  <c r="I139" i="2"/>
  <c r="G139" i="2"/>
  <c r="K138" i="2"/>
  <c r="J138" i="2"/>
  <c r="I138" i="2"/>
  <c r="G138" i="2"/>
  <c r="K137" i="2"/>
  <c r="J137" i="2"/>
  <c r="I137" i="2"/>
  <c r="G137" i="2"/>
  <c r="K136" i="2"/>
  <c r="J136" i="2"/>
  <c r="I136" i="2"/>
  <c r="G136" i="2"/>
  <c r="K135" i="2"/>
  <c r="J135" i="2"/>
  <c r="I135" i="2"/>
  <c r="G135" i="2"/>
  <c r="K134" i="2"/>
  <c r="J134" i="2"/>
  <c r="I134" i="2"/>
  <c r="G134" i="2"/>
  <c r="K133" i="2"/>
  <c r="J133" i="2"/>
  <c r="I133" i="2"/>
  <c r="G133" i="2"/>
  <c r="K132" i="2"/>
  <c r="J132" i="2"/>
  <c r="I132" i="2"/>
  <c r="G132" i="2"/>
  <c r="K131" i="2"/>
  <c r="J131" i="2"/>
  <c r="I131" i="2"/>
  <c r="G131" i="2"/>
  <c r="K130" i="2"/>
  <c r="J130" i="2"/>
  <c r="I130" i="2"/>
  <c r="G130" i="2"/>
  <c r="K129" i="2"/>
  <c r="J129" i="2"/>
  <c r="I129" i="2"/>
  <c r="G129" i="2"/>
  <c r="K128" i="2"/>
  <c r="J128" i="2"/>
  <c r="I128" i="2"/>
  <c r="G128" i="2"/>
  <c r="K127" i="2"/>
  <c r="J127" i="2"/>
  <c r="I127" i="2"/>
  <c r="G127" i="2"/>
  <c r="K126" i="2"/>
  <c r="J126" i="2"/>
  <c r="I126" i="2"/>
  <c r="G126" i="2"/>
  <c r="K125" i="2"/>
  <c r="J125" i="2"/>
  <c r="I125" i="2"/>
  <c r="G125" i="2"/>
  <c r="K124" i="2"/>
  <c r="J124" i="2"/>
  <c r="I124" i="2"/>
  <c r="G124" i="2"/>
  <c r="K123" i="2"/>
  <c r="J123" i="2"/>
  <c r="I123" i="2"/>
  <c r="G123" i="2"/>
  <c r="K122" i="2"/>
  <c r="J122" i="2"/>
  <c r="I122" i="2"/>
  <c r="G122" i="2"/>
  <c r="K121" i="2"/>
  <c r="J121" i="2"/>
  <c r="I121" i="2"/>
  <c r="G121" i="2"/>
  <c r="K120" i="2"/>
  <c r="J120" i="2"/>
  <c r="I120" i="2"/>
  <c r="G120" i="2"/>
  <c r="K119" i="2"/>
  <c r="J119" i="2"/>
  <c r="I119" i="2"/>
  <c r="G119" i="2"/>
  <c r="K118" i="2"/>
  <c r="J118" i="2"/>
  <c r="I118" i="2"/>
  <c r="G118" i="2"/>
  <c r="K117" i="2"/>
  <c r="J117" i="2"/>
  <c r="I117" i="2"/>
  <c r="G117" i="2"/>
  <c r="K116" i="2"/>
  <c r="J116" i="2"/>
  <c r="I116" i="2"/>
  <c r="G116" i="2"/>
  <c r="K115" i="2"/>
  <c r="J115" i="2"/>
  <c r="I115" i="2"/>
  <c r="G115" i="2"/>
  <c r="K114" i="2"/>
  <c r="J114" i="2"/>
  <c r="I114" i="2"/>
  <c r="G114" i="2"/>
  <c r="K113" i="2"/>
  <c r="J113" i="2"/>
  <c r="I113" i="2"/>
  <c r="G113" i="2"/>
  <c r="K112" i="2"/>
  <c r="J112" i="2"/>
  <c r="I112" i="2"/>
  <c r="G112" i="2"/>
  <c r="K111" i="2"/>
  <c r="J111" i="2"/>
  <c r="I111" i="2"/>
  <c r="G111" i="2"/>
  <c r="K110" i="2"/>
  <c r="J110" i="2"/>
  <c r="I110" i="2"/>
  <c r="G110" i="2"/>
  <c r="K109" i="2"/>
  <c r="J109" i="2"/>
  <c r="I109" i="2"/>
  <c r="G109" i="2"/>
  <c r="K108" i="2"/>
  <c r="J108" i="2"/>
  <c r="I108" i="2"/>
  <c r="G108" i="2"/>
  <c r="K107" i="2"/>
  <c r="J107" i="2"/>
  <c r="I107" i="2"/>
  <c r="G107" i="2"/>
  <c r="K106" i="2"/>
  <c r="J106" i="2"/>
  <c r="I106" i="2"/>
  <c r="G106" i="2"/>
  <c r="K105" i="2"/>
  <c r="J105" i="2"/>
  <c r="I105" i="2"/>
  <c r="G105" i="2"/>
  <c r="K104" i="2"/>
  <c r="J104" i="2"/>
  <c r="I104" i="2"/>
  <c r="G104" i="2"/>
  <c r="K103" i="2"/>
  <c r="J103" i="2"/>
  <c r="I103" i="2"/>
  <c r="G103" i="2"/>
  <c r="K102" i="2"/>
  <c r="J102" i="2"/>
  <c r="I102" i="2"/>
  <c r="G102" i="2"/>
  <c r="K101" i="2"/>
  <c r="J101" i="2"/>
  <c r="I101" i="2"/>
  <c r="G101" i="2"/>
  <c r="K100" i="2"/>
  <c r="J100" i="2"/>
  <c r="I100" i="2"/>
  <c r="G100" i="2"/>
  <c r="K99" i="2"/>
  <c r="J99" i="2"/>
  <c r="I99" i="2"/>
  <c r="G99" i="2"/>
  <c r="K98" i="2"/>
  <c r="J98" i="2"/>
  <c r="I98" i="2"/>
  <c r="G98" i="2"/>
  <c r="K97" i="2"/>
  <c r="J97" i="2"/>
  <c r="I97" i="2"/>
  <c r="G97" i="2"/>
  <c r="K96" i="2"/>
  <c r="J96" i="2"/>
  <c r="I96" i="2"/>
  <c r="G96" i="2"/>
  <c r="K95" i="2"/>
  <c r="J95" i="2"/>
  <c r="I95" i="2"/>
  <c r="G95" i="2"/>
  <c r="K94" i="2"/>
  <c r="J94" i="2"/>
  <c r="I94" i="2"/>
  <c r="G94" i="2"/>
  <c r="K93" i="2"/>
  <c r="J93" i="2"/>
  <c r="I93" i="2"/>
  <c r="G93" i="2"/>
  <c r="K92" i="2"/>
  <c r="J92" i="2"/>
  <c r="I92" i="2"/>
  <c r="G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G35" i="2"/>
  <c r="K34" i="2"/>
  <c r="J34" i="2"/>
  <c r="I34" i="2"/>
  <c r="G34" i="2"/>
  <c r="K33" i="2"/>
  <c r="J33" i="2"/>
  <c r="I33" i="2"/>
  <c r="G33" i="2"/>
  <c r="K32" i="2"/>
  <c r="J32" i="2"/>
  <c r="I32" i="2"/>
  <c r="G32" i="2"/>
  <c r="K31" i="2"/>
  <c r="J31" i="2"/>
  <c r="I31" i="2"/>
  <c r="G31" i="2"/>
  <c r="K30" i="2"/>
  <c r="J30" i="2"/>
  <c r="I30" i="2"/>
  <c r="G30" i="2"/>
  <c r="K29" i="2"/>
  <c r="J29" i="2"/>
  <c r="I29" i="2"/>
  <c r="G29" i="2"/>
  <c r="K28" i="2"/>
  <c r="J28" i="2"/>
  <c r="I28" i="2"/>
  <c r="G28" i="2"/>
  <c r="K27" i="2"/>
  <c r="J27" i="2"/>
  <c r="I27" i="2"/>
  <c r="G27" i="2"/>
  <c r="K26" i="2"/>
  <c r="J26" i="2"/>
  <c r="I26" i="2"/>
  <c r="G26" i="2"/>
  <c r="K25" i="2"/>
  <c r="J25" i="2"/>
  <c r="I25" i="2"/>
  <c r="G25" i="2"/>
  <c r="K24" i="2"/>
  <c r="J24" i="2"/>
  <c r="I24" i="2"/>
  <c r="G24" i="2"/>
  <c r="K23" i="2"/>
  <c r="J23" i="2"/>
  <c r="I23" i="2"/>
  <c r="G23" i="2"/>
  <c r="K22" i="2"/>
  <c r="J22" i="2"/>
  <c r="I22" i="2"/>
  <c r="G22" i="2"/>
  <c r="K21" i="2"/>
  <c r="J21" i="2"/>
  <c r="I21" i="2"/>
  <c r="G21" i="2"/>
  <c r="K20" i="2"/>
  <c r="J20" i="2"/>
  <c r="I20" i="2"/>
  <c r="G20" i="2"/>
  <c r="K19" i="2"/>
  <c r="J19" i="2"/>
  <c r="I19" i="2"/>
  <c r="G19" i="2"/>
  <c r="K18" i="2"/>
  <c r="J18" i="2"/>
  <c r="I18" i="2"/>
  <c r="G18" i="2"/>
  <c r="K17" i="2"/>
  <c r="J17" i="2"/>
  <c r="I17" i="2"/>
  <c r="G17" i="2"/>
  <c r="K16" i="2"/>
  <c r="J16" i="2"/>
  <c r="I16" i="2"/>
  <c r="G16" i="2"/>
  <c r="K15" i="2"/>
  <c r="J15" i="2"/>
  <c r="I15" i="2"/>
  <c r="G15" i="2"/>
  <c r="K14" i="2"/>
  <c r="J14" i="2"/>
  <c r="I14" i="2"/>
  <c r="G14" i="2"/>
  <c r="K13" i="2"/>
  <c r="J13" i="2"/>
  <c r="I13" i="2"/>
  <c r="G13" i="2"/>
  <c r="K12" i="2"/>
  <c r="J12" i="2"/>
  <c r="I12" i="2"/>
  <c r="G12" i="2"/>
  <c r="K11" i="2"/>
  <c r="J11" i="2"/>
  <c r="I11" i="2"/>
  <c r="G11" i="2"/>
  <c r="K10" i="2"/>
  <c r="J10" i="2"/>
  <c r="I10" i="2"/>
  <c r="G10" i="2"/>
  <c r="K9" i="2"/>
  <c r="J9" i="2"/>
  <c r="I9" i="2"/>
  <c r="G9" i="2"/>
  <c r="K8" i="2"/>
  <c r="J8" i="2"/>
  <c r="I8" i="2"/>
  <c r="G8" i="2"/>
  <c r="K7" i="2"/>
  <c r="J7" i="2"/>
  <c r="I7" i="2"/>
  <c r="G7" i="2"/>
  <c r="K6" i="2"/>
  <c r="J6" i="2"/>
  <c r="I6" i="2"/>
  <c r="G6" i="2"/>
  <c r="C1" i="2"/>
  <c r="C1" i="1"/>
  <c r="V88" i="5" l="1"/>
  <c r="V72" i="5"/>
  <c r="V76" i="5"/>
  <c r="V80" i="5"/>
  <c r="V84" i="5"/>
  <c r="V89" i="5"/>
  <c r="V93" i="5"/>
  <c r="V97" i="5"/>
  <c r="V101" i="5"/>
  <c r="V87" i="5"/>
  <c r="V92" i="5"/>
  <c r="V96" i="5"/>
  <c r="V100" i="5"/>
  <c r="V71" i="5"/>
  <c r="V75" i="5"/>
  <c r="V79" i="5"/>
  <c r="V83" i="5"/>
  <c r="V70" i="5"/>
  <c r="V74" i="5"/>
  <c r="V78" i="5"/>
  <c r="V82" i="5"/>
  <c r="V86" i="5"/>
  <c r="V91" i="5"/>
  <c r="V95" i="5"/>
  <c r="V99" i="5"/>
  <c r="V103" i="5"/>
  <c r="V69" i="5"/>
  <c r="V73" i="5"/>
  <c r="V77" i="5"/>
  <c r="V81" i="5"/>
  <c r="V85" i="5"/>
  <c r="V90" i="5"/>
  <c r="V94" i="5"/>
  <c r="V98" i="5"/>
  <c r="V102" i="5"/>
  <c r="V68" i="5"/>
  <c r="V66" i="5"/>
  <c r="V67" i="5"/>
  <c r="V37" i="5"/>
  <c r="V53" i="5"/>
  <c r="V34" i="5"/>
  <c r="V50" i="5"/>
  <c r="V8" i="5"/>
  <c r="V64" i="5"/>
  <c r="V7" i="5"/>
  <c r="V16" i="5"/>
  <c r="V22" i="5"/>
  <c r="V32" i="5"/>
  <c r="V48" i="5"/>
  <c r="V51" i="5"/>
  <c r="V54" i="5"/>
  <c r="V9" i="5"/>
  <c r="V15" i="5"/>
  <c r="V29" i="5"/>
  <c r="V33" i="5"/>
  <c r="V36" i="5"/>
  <c r="V39" i="5"/>
  <c r="V49" i="5"/>
  <c r="V52" i="5"/>
  <c r="V55" i="5"/>
  <c r="V65" i="5"/>
  <c r="V26" i="5"/>
  <c r="V28" i="5"/>
  <c r="V35" i="5"/>
  <c r="V38" i="5"/>
  <c r="V27" i="5"/>
  <c r="V30" i="5"/>
  <c r="V40" i="5"/>
  <c r="V43" i="5"/>
  <c r="V46" i="5"/>
  <c r="V56" i="5"/>
  <c r="V59" i="5"/>
  <c r="V62" i="5"/>
  <c r="V31" i="5"/>
  <c r="V41" i="5"/>
  <c r="V42" i="5"/>
  <c r="V44" i="5"/>
  <c r="V45" i="5"/>
  <c r="V47" i="5"/>
  <c r="V57" i="5"/>
  <c r="V58" i="5"/>
  <c r="V60" i="5"/>
  <c r="V61" i="5"/>
  <c r="V63" i="5"/>
  <c r="V12" i="5"/>
  <c r="V19" i="5"/>
  <c r="V25" i="5"/>
  <c r="A11" i="7"/>
  <c r="R11" i="7" s="1"/>
  <c r="A10" i="7"/>
  <c r="A53" i="7"/>
  <c r="A9" i="7"/>
  <c r="M9" i="7" s="1"/>
  <c r="A8" i="7"/>
  <c r="N8" i="7" s="1"/>
  <c r="A7" i="7"/>
  <c r="M7" i="7" s="1"/>
  <c r="A6" i="7"/>
  <c r="A61" i="7"/>
  <c r="R61" i="7" s="1"/>
  <c r="H497" i="5"/>
  <c r="A30" i="7"/>
  <c r="H471" i="5"/>
  <c r="H473" i="5"/>
  <c r="H475" i="5"/>
  <c r="H487" i="5"/>
  <c r="H489" i="5"/>
  <c r="H491" i="5"/>
  <c r="A85" i="7"/>
  <c r="B85" i="7" s="1"/>
  <c r="V23" i="5"/>
  <c r="V18" i="5"/>
  <c r="V6" i="5"/>
  <c r="V11" i="5"/>
  <c r="V14" i="5"/>
  <c r="V21" i="5"/>
  <c r="V10" i="5"/>
  <c r="V13" i="5"/>
  <c r="V17" i="5"/>
  <c r="V20" i="5"/>
  <c r="V24" i="5"/>
  <c r="F237" i="5"/>
  <c r="F241" i="5"/>
  <c r="F245" i="5"/>
  <c r="F249" i="5"/>
  <c r="F253" i="5"/>
  <c r="F257" i="5"/>
  <c r="F261" i="5"/>
  <c r="F265" i="5"/>
  <c r="F269" i="5"/>
  <c r="F273" i="5"/>
  <c r="F277" i="5"/>
  <c r="F281" i="5"/>
  <c r="F285" i="5"/>
  <c r="F289" i="5"/>
  <c r="F293" i="5"/>
  <c r="F297" i="5"/>
  <c r="F301" i="5"/>
  <c r="F305" i="5"/>
  <c r="F309" i="5"/>
  <c r="F313" i="5"/>
  <c r="F317" i="5"/>
  <c r="F321" i="5"/>
  <c r="F325" i="5"/>
  <c r="F329" i="5"/>
  <c r="F333" i="5"/>
  <c r="F337" i="5"/>
  <c r="F341" i="5"/>
  <c r="F345" i="5"/>
  <c r="F349" i="5"/>
  <c r="F353" i="5"/>
  <c r="F357" i="5"/>
  <c r="F361" i="5"/>
  <c r="F365" i="5"/>
  <c r="F369" i="5"/>
  <c r="F373" i="5"/>
  <c r="F377" i="5"/>
  <c r="F381" i="5"/>
  <c r="F385" i="5"/>
  <c r="F389" i="5"/>
  <c r="F393" i="5"/>
  <c r="F397" i="5"/>
  <c r="F401" i="5"/>
  <c r="F405" i="5"/>
  <c r="F409" i="5"/>
  <c r="F413" i="5"/>
  <c r="F417" i="5"/>
  <c r="F421" i="5"/>
  <c r="F425" i="5"/>
  <c r="F429" i="5"/>
  <c r="F433" i="5"/>
  <c r="F437" i="5"/>
  <c r="F441" i="5"/>
  <c r="F445" i="5"/>
  <c r="F449" i="5"/>
  <c r="F453" i="5"/>
  <c r="F457" i="5"/>
  <c r="F461" i="5"/>
  <c r="F465" i="5"/>
  <c r="F469" i="5"/>
  <c r="F473" i="5"/>
  <c r="F477" i="5"/>
  <c r="F481" i="5"/>
  <c r="F485" i="5"/>
  <c r="F489" i="5"/>
  <c r="F493" i="5"/>
  <c r="F497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40" i="5"/>
  <c r="F244" i="5"/>
  <c r="F248" i="5"/>
  <c r="F252" i="5"/>
  <c r="F256" i="5"/>
  <c r="F260" i="5"/>
  <c r="F264" i="5"/>
  <c r="F268" i="5"/>
  <c r="F272" i="5"/>
  <c r="F276" i="5"/>
  <c r="F280" i="5"/>
  <c r="F284" i="5"/>
  <c r="F288" i="5"/>
  <c r="F292" i="5"/>
  <c r="F296" i="5"/>
  <c r="F300" i="5"/>
  <c r="F304" i="5"/>
  <c r="F308" i="5"/>
  <c r="F312" i="5"/>
  <c r="F316" i="5"/>
  <c r="F320" i="5"/>
  <c r="F324" i="5"/>
  <c r="F328" i="5"/>
  <c r="F332" i="5"/>
  <c r="F336" i="5"/>
  <c r="F340" i="5"/>
  <c r="F344" i="5"/>
  <c r="F348" i="5"/>
  <c r="F352" i="5"/>
  <c r="F356" i="5"/>
  <c r="F360" i="5"/>
  <c r="F364" i="5"/>
  <c r="F368" i="5"/>
  <c r="F372" i="5"/>
  <c r="F376" i="5"/>
  <c r="F380" i="5"/>
  <c r="F384" i="5"/>
  <c r="F388" i="5"/>
  <c r="F392" i="5"/>
  <c r="F396" i="5"/>
  <c r="F400" i="5"/>
  <c r="F404" i="5"/>
  <c r="F408" i="5"/>
  <c r="F412" i="5"/>
  <c r="F416" i="5"/>
  <c r="F420" i="5"/>
  <c r="F424" i="5"/>
  <c r="F428" i="5"/>
  <c r="F432" i="5"/>
  <c r="F436" i="5"/>
  <c r="F440" i="5"/>
  <c r="F444" i="5"/>
  <c r="F448" i="5"/>
  <c r="F452" i="5"/>
  <c r="F456" i="5"/>
  <c r="F460" i="5"/>
  <c r="F464" i="5"/>
  <c r="F468" i="5"/>
  <c r="F472" i="5"/>
  <c r="F476" i="5"/>
  <c r="F480" i="5"/>
  <c r="F484" i="5"/>
  <c r="F488" i="5"/>
  <c r="F492" i="5"/>
  <c r="F496" i="5"/>
  <c r="F500" i="5"/>
  <c r="F239" i="5"/>
  <c r="F243" i="5"/>
  <c r="F247" i="5"/>
  <c r="F251" i="5"/>
  <c r="F255" i="5"/>
  <c r="F259" i="5"/>
  <c r="F263" i="5"/>
  <c r="F267" i="5"/>
  <c r="F271" i="5"/>
  <c r="F275" i="5"/>
  <c r="F279" i="5"/>
  <c r="F283" i="5"/>
  <c r="F287" i="5"/>
  <c r="F291" i="5"/>
  <c r="F295" i="5"/>
  <c r="F299" i="5"/>
  <c r="F303" i="5"/>
  <c r="F307" i="5"/>
  <c r="F311" i="5"/>
  <c r="F315" i="5"/>
  <c r="F319" i="5"/>
  <c r="F323" i="5"/>
  <c r="F327" i="5"/>
  <c r="F331" i="5"/>
  <c r="F335" i="5"/>
  <c r="F339" i="5"/>
  <c r="F343" i="5"/>
  <c r="F347" i="5"/>
  <c r="F351" i="5"/>
  <c r="F355" i="5"/>
  <c r="F359" i="5"/>
  <c r="F363" i="5"/>
  <c r="F367" i="5"/>
  <c r="F371" i="5"/>
  <c r="F375" i="5"/>
  <c r="F379" i="5"/>
  <c r="F383" i="5"/>
  <c r="F387" i="5"/>
  <c r="F391" i="5"/>
  <c r="F395" i="5"/>
  <c r="F399" i="5"/>
  <c r="F403" i="5"/>
  <c r="F407" i="5"/>
  <c r="F411" i="5"/>
  <c r="F415" i="5"/>
  <c r="F419" i="5"/>
  <c r="F423" i="5"/>
  <c r="F427" i="5"/>
  <c r="F431" i="5"/>
  <c r="F435" i="5"/>
  <c r="F439" i="5"/>
  <c r="F443" i="5"/>
  <c r="F447" i="5"/>
  <c r="F451" i="5"/>
  <c r="F455" i="5"/>
  <c r="F459" i="5"/>
  <c r="F463" i="5"/>
  <c r="F467" i="5"/>
  <c r="F471" i="5"/>
  <c r="F475" i="5"/>
  <c r="F479" i="5"/>
  <c r="F483" i="5"/>
  <c r="F487" i="5"/>
  <c r="F491" i="5"/>
  <c r="F495" i="5"/>
  <c r="F499" i="5"/>
  <c r="F238" i="5"/>
  <c r="F242" i="5"/>
  <c r="F246" i="5"/>
  <c r="F250" i="5"/>
  <c r="F254" i="5"/>
  <c r="F258" i="5"/>
  <c r="F262" i="5"/>
  <c r="F266" i="5"/>
  <c r="F270" i="5"/>
  <c r="F274" i="5"/>
  <c r="F278" i="5"/>
  <c r="F282" i="5"/>
  <c r="F286" i="5"/>
  <c r="F290" i="5"/>
  <c r="F294" i="5"/>
  <c r="F298" i="5"/>
  <c r="F302" i="5"/>
  <c r="F306" i="5"/>
  <c r="F310" i="5"/>
  <c r="F314" i="5"/>
  <c r="F318" i="5"/>
  <c r="F322" i="5"/>
  <c r="F326" i="5"/>
  <c r="F330" i="5"/>
  <c r="F334" i="5"/>
  <c r="F338" i="5"/>
  <c r="F342" i="5"/>
  <c r="F346" i="5"/>
  <c r="F350" i="5"/>
  <c r="F354" i="5"/>
  <c r="F358" i="5"/>
  <c r="F362" i="5"/>
  <c r="F366" i="5"/>
  <c r="F370" i="5"/>
  <c r="F374" i="5"/>
  <c r="F378" i="5"/>
  <c r="F382" i="5"/>
  <c r="F386" i="5"/>
  <c r="F390" i="5"/>
  <c r="F394" i="5"/>
  <c r="F398" i="5"/>
  <c r="F402" i="5"/>
  <c r="F406" i="5"/>
  <c r="F410" i="5"/>
  <c r="F414" i="5"/>
  <c r="F418" i="5"/>
  <c r="F422" i="5"/>
  <c r="F426" i="5"/>
  <c r="F430" i="5"/>
  <c r="F434" i="5"/>
  <c r="F438" i="5"/>
  <c r="F442" i="5"/>
  <c r="F446" i="5"/>
  <c r="F450" i="5"/>
  <c r="F454" i="5"/>
  <c r="F458" i="5"/>
  <c r="F462" i="5"/>
  <c r="F466" i="5"/>
  <c r="F470" i="5"/>
  <c r="F474" i="5"/>
  <c r="F478" i="5"/>
  <c r="F482" i="5"/>
  <c r="F486" i="5"/>
  <c r="F490" i="5"/>
  <c r="F494" i="5"/>
  <c r="F498" i="5"/>
  <c r="N61" i="7"/>
  <c r="B61" i="7"/>
  <c r="M61" i="7"/>
  <c r="R30" i="7"/>
  <c r="N30" i="7"/>
  <c r="M30" i="7"/>
  <c r="B30" i="7"/>
  <c r="R10" i="7"/>
  <c r="N10" i="7"/>
  <c r="M10" i="7"/>
  <c r="B10" i="7"/>
  <c r="R53" i="7"/>
  <c r="N53" i="7"/>
  <c r="B53" i="7"/>
  <c r="M53" i="7"/>
  <c r="A12" i="7"/>
  <c r="A14" i="7"/>
  <c r="A16" i="7"/>
  <c r="A18" i="7"/>
  <c r="A20" i="7"/>
  <c r="A22" i="7"/>
  <c r="A24" i="7"/>
  <c r="A26" i="7"/>
  <c r="A28" i="7"/>
  <c r="A32" i="7"/>
  <c r="A34" i="7"/>
  <c r="A36" i="7"/>
  <c r="A38" i="7"/>
  <c r="A40" i="7"/>
  <c r="A42" i="7"/>
  <c r="A44" i="7"/>
  <c r="A46" i="7"/>
  <c r="A48" i="7"/>
  <c r="A50" i="7"/>
  <c r="A77" i="7"/>
  <c r="A197" i="7"/>
  <c r="H500" i="5"/>
  <c r="H498" i="5"/>
  <c r="H496" i="5"/>
  <c r="H494" i="5"/>
  <c r="H492" i="5"/>
  <c r="H490" i="5"/>
  <c r="H488" i="5"/>
  <c r="H486" i="5"/>
  <c r="H484" i="5"/>
  <c r="H482" i="5"/>
  <c r="H480" i="5"/>
  <c r="H478" i="5"/>
  <c r="H476" i="5"/>
  <c r="H474" i="5"/>
  <c r="H472" i="5"/>
  <c r="H470" i="5"/>
  <c r="H468" i="5"/>
  <c r="H466" i="5"/>
  <c r="H464" i="5"/>
  <c r="H462" i="5"/>
  <c r="H460" i="5"/>
  <c r="H458" i="5"/>
  <c r="H456" i="5"/>
  <c r="H454" i="5"/>
  <c r="H452" i="5"/>
  <c r="H450" i="5"/>
  <c r="H448" i="5"/>
  <c r="H446" i="5"/>
  <c r="H444" i="5"/>
  <c r="H442" i="5"/>
  <c r="H440" i="5"/>
  <c r="R6" i="7"/>
  <c r="N6" i="7"/>
  <c r="M6" i="7"/>
  <c r="B6" i="7"/>
  <c r="N20" i="5" s="1"/>
  <c r="R7" i="7"/>
  <c r="N7" i="7"/>
  <c r="B7" i="7"/>
  <c r="A69" i="7"/>
  <c r="A171" i="7"/>
  <c r="R9" i="7"/>
  <c r="N9" i="7"/>
  <c r="B9" i="7"/>
  <c r="A300" i="7"/>
  <c r="A298" i="7"/>
  <c r="A283" i="7"/>
  <c r="A281" i="7"/>
  <c r="A294" i="7"/>
  <c r="A293" i="7"/>
  <c r="A286" i="7"/>
  <c r="A285" i="7"/>
  <c r="A279" i="7"/>
  <c r="A277" i="7"/>
  <c r="A275" i="7"/>
  <c r="A273" i="7"/>
  <c r="A271" i="7"/>
  <c r="A269" i="7"/>
  <c r="A267" i="7"/>
  <c r="A265" i="7"/>
  <c r="A263" i="7"/>
  <c r="A261" i="7"/>
  <c r="A259" i="7"/>
  <c r="A257" i="7"/>
  <c r="A255" i="7"/>
  <c r="A253" i="7"/>
  <c r="A251" i="7"/>
  <c r="A249" i="7"/>
  <c r="A247" i="7"/>
  <c r="A245" i="7"/>
  <c r="A243" i="7"/>
  <c r="A241" i="7"/>
  <c r="A239" i="7"/>
  <c r="A237" i="7"/>
  <c r="A235" i="7"/>
  <c r="A233" i="7"/>
  <c r="A231" i="7"/>
  <c r="A229" i="7"/>
  <c r="A227" i="7"/>
  <c r="A225" i="7"/>
  <c r="A223" i="7"/>
  <c r="A221" i="7"/>
  <c r="A219" i="7"/>
  <c r="A217" i="7"/>
  <c r="A215" i="7"/>
  <c r="A213" i="7"/>
  <c r="A292" i="7"/>
  <c r="A291" i="7"/>
  <c r="A284" i="7"/>
  <c r="A210" i="7"/>
  <c r="A208" i="7"/>
  <c r="A206" i="7"/>
  <c r="A204" i="7"/>
  <c r="A202" i="7"/>
  <c r="A200" i="7"/>
  <c r="A198" i="7"/>
  <c r="A196" i="7"/>
  <c r="A194" i="7"/>
  <c r="A192" i="7"/>
  <c r="A190" i="7"/>
  <c r="A188" i="7"/>
  <c r="A186" i="7"/>
  <c r="A184" i="7"/>
  <c r="A182" i="7"/>
  <c r="A180" i="7"/>
  <c r="A178" i="7"/>
  <c r="A176" i="7"/>
  <c r="A174" i="7"/>
  <c r="A172" i="7"/>
  <c r="A170" i="7"/>
  <c r="A168" i="7"/>
  <c r="A166" i="7"/>
  <c r="A164" i="7"/>
  <c r="A162" i="7"/>
  <c r="A160" i="7"/>
  <c r="A158" i="7"/>
  <c r="A156" i="7"/>
  <c r="A154" i="7"/>
  <c r="A152" i="7"/>
  <c r="A150" i="7"/>
  <c r="A148" i="7"/>
  <c r="A146" i="7"/>
  <c r="A144" i="7"/>
  <c r="A299" i="7"/>
  <c r="A297" i="7"/>
  <c r="A290" i="7"/>
  <c r="A289" i="7"/>
  <c r="A282" i="7"/>
  <c r="A296" i="7"/>
  <c r="A287" i="7"/>
  <c r="A211" i="7"/>
  <c r="A203" i="7"/>
  <c r="A195" i="7"/>
  <c r="A193" i="7"/>
  <c r="A185" i="7"/>
  <c r="A177" i="7"/>
  <c r="A169" i="7"/>
  <c r="A161" i="7"/>
  <c r="A153" i="7"/>
  <c r="A145" i="7"/>
  <c r="A143" i="7"/>
  <c r="A141" i="7"/>
  <c r="A139" i="7"/>
  <c r="A137" i="7"/>
  <c r="A135" i="7"/>
  <c r="A133" i="7"/>
  <c r="A131" i="7"/>
  <c r="A129" i="7"/>
  <c r="A127" i="7"/>
  <c r="A125" i="7"/>
  <c r="A123" i="7"/>
  <c r="A121" i="7"/>
  <c r="A119" i="7"/>
  <c r="A117" i="7"/>
  <c r="A115" i="7"/>
  <c r="A113" i="7"/>
  <c r="A111" i="7"/>
  <c r="A109" i="7"/>
  <c r="A107" i="7"/>
  <c r="A105" i="7"/>
  <c r="A103" i="7"/>
  <c r="A101" i="7"/>
  <c r="A99" i="7"/>
  <c r="A97" i="7"/>
  <c r="A95" i="7"/>
  <c r="A93" i="7"/>
  <c r="A91" i="7"/>
  <c r="A295" i="7"/>
  <c r="A280" i="7"/>
  <c r="A278" i="7"/>
  <c r="A276" i="7"/>
  <c r="A274" i="7"/>
  <c r="A272" i="7"/>
  <c r="A270" i="7"/>
  <c r="A268" i="7"/>
  <c r="A266" i="7"/>
  <c r="A264" i="7"/>
  <c r="A262" i="7"/>
  <c r="A260" i="7"/>
  <c r="A258" i="7"/>
  <c r="A256" i="7"/>
  <c r="A254" i="7"/>
  <c r="A252" i="7"/>
  <c r="A250" i="7"/>
  <c r="A248" i="7"/>
  <c r="A246" i="7"/>
  <c r="A244" i="7"/>
  <c r="A242" i="7"/>
  <c r="A240" i="7"/>
  <c r="A238" i="7"/>
  <c r="A236" i="7"/>
  <c r="A234" i="7"/>
  <c r="A232" i="7"/>
  <c r="A230" i="7"/>
  <c r="A228" i="7"/>
  <c r="A226" i="7"/>
  <c r="A224" i="7"/>
  <c r="A222" i="7"/>
  <c r="A220" i="7"/>
  <c r="A218" i="7"/>
  <c r="A216" i="7"/>
  <c r="A214" i="7"/>
  <c r="A212" i="7"/>
  <c r="A209" i="7"/>
  <c r="A201" i="7"/>
  <c r="A191" i="7"/>
  <c r="A183" i="7"/>
  <c r="A175" i="7"/>
  <c r="A167" i="7"/>
  <c r="A159" i="7"/>
  <c r="A151" i="7"/>
  <c r="A90" i="7"/>
  <c r="A88" i="7"/>
  <c r="A86" i="7"/>
  <c r="A84" i="7"/>
  <c r="A82" i="7"/>
  <c r="A80" i="7"/>
  <c r="A78" i="7"/>
  <c r="A76" i="7"/>
  <c r="A74" i="7"/>
  <c r="A72" i="7"/>
  <c r="A70" i="7"/>
  <c r="A68" i="7"/>
  <c r="A66" i="7"/>
  <c r="A64" i="7"/>
  <c r="A62" i="7"/>
  <c r="A60" i="7"/>
  <c r="A58" i="7"/>
  <c r="A56" i="7"/>
  <c r="A54" i="7"/>
  <c r="A52" i="7"/>
  <c r="A207" i="7"/>
  <c r="A199" i="7"/>
  <c r="A189" i="7"/>
  <c r="A181" i="7"/>
  <c r="A173" i="7"/>
  <c r="A165" i="7"/>
  <c r="A157" i="7"/>
  <c r="A149" i="7"/>
  <c r="A55" i="7"/>
  <c r="A63" i="7"/>
  <c r="A71" i="7"/>
  <c r="A79" i="7"/>
  <c r="A87" i="7"/>
  <c r="A92" i="7"/>
  <c r="A94" i="7"/>
  <c r="A96" i="7"/>
  <c r="A98" i="7"/>
  <c r="A100" i="7"/>
  <c r="A102" i="7"/>
  <c r="A104" i="7"/>
  <c r="A106" i="7"/>
  <c r="A108" i="7"/>
  <c r="A110" i="7"/>
  <c r="A112" i="7"/>
  <c r="A114" i="7"/>
  <c r="A116" i="7"/>
  <c r="A118" i="7"/>
  <c r="A120" i="7"/>
  <c r="A122" i="7"/>
  <c r="A124" i="7"/>
  <c r="A126" i="7"/>
  <c r="A128" i="7"/>
  <c r="A130" i="7"/>
  <c r="A132" i="7"/>
  <c r="A134" i="7"/>
  <c r="A136" i="7"/>
  <c r="A138" i="7"/>
  <c r="A140" i="7"/>
  <c r="A142" i="7"/>
  <c r="A163" i="7"/>
  <c r="A288" i="7"/>
  <c r="A57" i="7"/>
  <c r="A65" i="7"/>
  <c r="A73" i="7"/>
  <c r="A81" i="7"/>
  <c r="A89" i="7"/>
  <c r="A155" i="7"/>
  <c r="A187" i="7"/>
  <c r="A13" i="7"/>
  <c r="A15" i="7"/>
  <c r="A17" i="7"/>
  <c r="A19" i="7"/>
  <c r="A21" i="7"/>
  <c r="A23" i="7"/>
  <c r="A25" i="7"/>
  <c r="A27" i="7"/>
  <c r="A29" i="7"/>
  <c r="A31" i="7"/>
  <c r="A33" i="7"/>
  <c r="A35" i="7"/>
  <c r="A37" i="7"/>
  <c r="A39" i="7"/>
  <c r="A41" i="7"/>
  <c r="A43" i="7"/>
  <c r="A45" i="7"/>
  <c r="A47" i="7"/>
  <c r="A49" i="7"/>
  <c r="A51" i="7"/>
  <c r="A59" i="7"/>
  <c r="A67" i="7"/>
  <c r="A75" i="7"/>
  <c r="A83" i="7"/>
  <c r="A147" i="7"/>
  <c r="A179" i="7"/>
  <c r="A205" i="7"/>
  <c r="G92" i="5"/>
  <c r="G77" i="5"/>
  <c r="G57" i="5"/>
  <c r="G29" i="5"/>
  <c r="G25" i="5"/>
  <c r="G30" i="5"/>
  <c r="G60" i="5"/>
  <c r="G84" i="5"/>
  <c r="G68" i="5"/>
  <c r="G58" i="5"/>
  <c r="G73" i="5"/>
  <c r="G34" i="5"/>
  <c r="G78" i="5"/>
  <c r="G97" i="5"/>
  <c r="G33" i="5"/>
  <c r="G79" i="5"/>
  <c r="G49" i="5"/>
  <c r="G89" i="5"/>
  <c r="G43" i="5"/>
  <c r="G74" i="5"/>
  <c r="G93" i="5"/>
  <c r="G55" i="5"/>
  <c r="G50" i="5"/>
  <c r="G40" i="5"/>
  <c r="G39" i="5"/>
  <c r="G36" i="5"/>
  <c r="G82" i="5"/>
  <c r="G65" i="5"/>
  <c r="G53" i="5"/>
  <c r="G90" i="5"/>
  <c r="G35" i="5"/>
  <c r="G98" i="5"/>
  <c r="G71" i="5"/>
  <c r="G100" i="5"/>
  <c r="G46" i="5"/>
  <c r="G38" i="5"/>
  <c r="G91" i="5"/>
  <c r="G32" i="5"/>
  <c r="G26" i="5"/>
  <c r="G94" i="5"/>
  <c r="G102" i="5"/>
  <c r="G48" i="5"/>
  <c r="G28" i="5"/>
  <c r="G42" i="5"/>
  <c r="G64" i="5"/>
  <c r="G37" i="5"/>
  <c r="G69" i="5"/>
  <c r="G61" i="5"/>
  <c r="G88" i="5"/>
  <c r="G41" i="5"/>
  <c r="G80" i="5"/>
  <c r="G103" i="5"/>
  <c r="G56" i="5"/>
  <c r="G75" i="5"/>
  <c r="G67" i="5"/>
  <c r="G72" i="5"/>
  <c r="G62" i="5"/>
  <c r="G70" i="5"/>
  <c r="G86" i="5"/>
  <c r="G52" i="5"/>
  <c r="G76" i="5"/>
  <c r="G95" i="5"/>
  <c r="G99" i="5"/>
  <c r="G51" i="5"/>
  <c r="G31" i="5"/>
  <c r="G83" i="5"/>
  <c r="G45" i="5"/>
  <c r="G59" i="5"/>
  <c r="G101" i="5"/>
  <c r="G63" i="5"/>
  <c r="G87" i="5"/>
  <c r="G27" i="5"/>
  <c r="G96" i="5"/>
  <c r="G81" i="5"/>
  <c r="G66" i="5"/>
  <c r="G85" i="5"/>
  <c r="G47" i="5"/>
  <c r="G44" i="5"/>
  <c r="G54" i="5"/>
  <c r="B11" i="7" l="1"/>
  <c r="R8" i="7"/>
  <c r="B8" i="7"/>
  <c r="N11" i="7"/>
  <c r="N85" i="7"/>
  <c r="N16" i="5"/>
  <c r="M8" i="7"/>
  <c r="M11" i="7"/>
  <c r="R85" i="7"/>
  <c r="D85" i="7" s="1"/>
  <c r="C85" i="7" s="1"/>
  <c r="M85" i="7"/>
  <c r="R35" i="7"/>
  <c r="N35" i="7"/>
  <c r="B35" i="7"/>
  <c r="M35" i="7"/>
  <c r="R19" i="7"/>
  <c r="N19" i="7"/>
  <c r="B19" i="7"/>
  <c r="M19" i="7"/>
  <c r="R136" i="7"/>
  <c r="J136" i="7" s="1"/>
  <c r="I136" i="7" s="1"/>
  <c r="N136" i="7"/>
  <c r="M136" i="7"/>
  <c r="B136" i="7"/>
  <c r="F136" i="7"/>
  <c r="E136" i="7" s="1"/>
  <c r="R49" i="7"/>
  <c r="N49" i="7"/>
  <c r="B49" i="7"/>
  <c r="M49" i="7"/>
  <c r="R25" i="7"/>
  <c r="N25" i="7"/>
  <c r="B25" i="7"/>
  <c r="M25" i="7"/>
  <c r="R65" i="7"/>
  <c r="F65" i="7" s="1"/>
  <c r="E65" i="7" s="1"/>
  <c r="N65" i="7"/>
  <c r="B65" i="7"/>
  <c r="M65" i="7"/>
  <c r="R126" i="7"/>
  <c r="J126" i="7" s="1"/>
  <c r="I126" i="7" s="1"/>
  <c r="N126" i="7"/>
  <c r="M126" i="7"/>
  <c r="B126" i="7"/>
  <c r="R67" i="7"/>
  <c r="J67" i="7" s="1"/>
  <c r="I67" i="7" s="1"/>
  <c r="N67" i="7"/>
  <c r="B67" i="7"/>
  <c r="M67" i="7"/>
  <c r="R39" i="7"/>
  <c r="N39" i="7"/>
  <c r="B39" i="7"/>
  <c r="M39" i="7"/>
  <c r="R23" i="7"/>
  <c r="N23" i="7"/>
  <c r="B23" i="7"/>
  <c r="M23" i="7"/>
  <c r="R147" i="7"/>
  <c r="F147" i="7" s="1"/>
  <c r="E147" i="7" s="1"/>
  <c r="N147" i="7"/>
  <c r="B147" i="7"/>
  <c r="M147" i="7"/>
  <c r="D147" i="7"/>
  <c r="C147" i="7" s="1"/>
  <c r="R59" i="7"/>
  <c r="N59" i="7"/>
  <c r="B59" i="7"/>
  <c r="M59" i="7"/>
  <c r="R45" i="7"/>
  <c r="N45" i="7"/>
  <c r="B45" i="7"/>
  <c r="M45" i="7"/>
  <c r="R37" i="7"/>
  <c r="N37" i="7"/>
  <c r="B37" i="7"/>
  <c r="M37" i="7"/>
  <c r="R29" i="7"/>
  <c r="N29" i="7"/>
  <c r="B29" i="7"/>
  <c r="M29" i="7"/>
  <c r="R21" i="7"/>
  <c r="N21" i="7"/>
  <c r="B21" i="7"/>
  <c r="M21" i="7"/>
  <c r="R13" i="7"/>
  <c r="N13" i="7"/>
  <c r="B13" i="7"/>
  <c r="M13" i="7"/>
  <c r="R81" i="7"/>
  <c r="H81" i="7" s="1"/>
  <c r="G81" i="7" s="1"/>
  <c r="N81" i="7"/>
  <c r="B81" i="7"/>
  <c r="M81" i="7"/>
  <c r="R288" i="7"/>
  <c r="F288" i="7" s="1"/>
  <c r="E288" i="7" s="1"/>
  <c r="N288" i="7"/>
  <c r="B288" i="7"/>
  <c r="M288" i="7"/>
  <c r="L288" i="7"/>
  <c r="K288" i="7" s="1"/>
  <c r="R138" i="7"/>
  <c r="D138" i="7" s="1"/>
  <c r="C138" i="7" s="1"/>
  <c r="N138" i="7"/>
  <c r="M138" i="7"/>
  <c r="B138" i="7"/>
  <c r="F138" i="7"/>
  <c r="E138" i="7" s="1"/>
  <c r="R130" i="7"/>
  <c r="L130" i="7" s="1"/>
  <c r="K130" i="7" s="1"/>
  <c r="N130" i="7"/>
  <c r="M130" i="7"/>
  <c r="B130" i="7"/>
  <c r="F130" i="7"/>
  <c r="E130" i="7" s="1"/>
  <c r="R122" i="7"/>
  <c r="L122" i="7" s="1"/>
  <c r="K122" i="7" s="1"/>
  <c r="N122" i="7"/>
  <c r="M122" i="7"/>
  <c r="B122" i="7"/>
  <c r="R114" i="7"/>
  <c r="J114" i="7" s="1"/>
  <c r="I114" i="7" s="1"/>
  <c r="N114" i="7"/>
  <c r="M114" i="7"/>
  <c r="B114" i="7"/>
  <c r="F114" i="7"/>
  <c r="E114" i="7" s="1"/>
  <c r="R106" i="7"/>
  <c r="D106" i="7" s="1"/>
  <c r="C106" i="7" s="1"/>
  <c r="N106" i="7"/>
  <c r="M106" i="7"/>
  <c r="B106" i="7"/>
  <c r="F106" i="7"/>
  <c r="E106" i="7" s="1"/>
  <c r="R98" i="7"/>
  <c r="L98" i="7" s="1"/>
  <c r="K98" i="7" s="1"/>
  <c r="N98" i="7"/>
  <c r="M98" i="7"/>
  <c r="B98" i="7"/>
  <c r="R87" i="7"/>
  <c r="D87" i="7" s="1"/>
  <c r="C87" i="7" s="1"/>
  <c r="N87" i="7"/>
  <c r="B87" i="7"/>
  <c r="M87" i="7"/>
  <c r="R55" i="7"/>
  <c r="N55" i="7"/>
  <c r="B55" i="7"/>
  <c r="M55" i="7"/>
  <c r="R173" i="7"/>
  <c r="J173" i="7" s="1"/>
  <c r="I173" i="7" s="1"/>
  <c r="N173" i="7"/>
  <c r="B173" i="7"/>
  <c r="M173" i="7"/>
  <c r="D173" i="7"/>
  <c r="C173" i="7" s="1"/>
  <c r="R207" i="7"/>
  <c r="H207" i="7" s="1"/>
  <c r="G207" i="7" s="1"/>
  <c r="N207" i="7"/>
  <c r="B207" i="7"/>
  <c r="M207" i="7"/>
  <c r="M58" i="7"/>
  <c r="R58" i="7"/>
  <c r="N58" i="7"/>
  <c r="B58" i="7"/>
  <c r="M66" i="7"/>
  <c r="R66" i="7"/>
  <c r="D66" i="7" s="1"/>
  <c r="C66" i="7" s="1"/>
  <c r="N66" i="7"/>
  <c r="B66" i="7"/>
  <c r="M74" i="7"/>
  <c r="R74" i="7"/>
  <c r="H74" i="7" s="1"/>
  <c r="G74" i="7" s="1"/>
  <c r="N74" i="7"/>
  <c r="B74" i="7"/>
  <c r="R82" i="7"/>
  <c r="J82" i="7" s="1"/>
  <c r="I82" i="7" s="1"/>
  <c r="N82" i="7"/>
  <c r="B82" i="7"/>
  <c r="M82" i="7"/>
  <c r="D82" i="7"/>
  <c r="C82" i="7" s="1"/>
  <c r="B90" i="7"/>
  <c r="R90" i="7"/>
  <c r="L90" i="7" s="1"/>
  <c r="K90" i="7" s="1"/>
  <c r="N90" i="7"/>
  <c r="M90" i="7"/>
  <c r="R175" i="7"/>
  <c r="F175" i="7" s="1"/>
  <c r="E175" i="7" s="1"/>
  <c r="N175" i="7"/>
  <c r="B175" i="7"/>
  <c r="M175" i="7"/>
  <c r="R209" i="7"/>
  <c r="D209" i="7" s="1"/>
  <c r="C209" i="7" s="1"/>
  <c r="N209" i="7"/>
  <c r="B209" i="7"/>
  <c r="M209" i="7"/>
  <c r="R218" i="7"/>
  <c r="L218" i="7" s="1"/>
  <c r="K218" i="7" s="1"/>
  <c r="N218" i="7"/>
  <c r="M218" i="7"/>
  <c r="B218" i="7"/>
  <c r="F218" i="7"/>
  <c r="E218" i="7" s="1"/>
  <c r="R226" i="7"/>
  <c r="L226" i="7" s="1"/>
  <c r="K226" i="7" s="1"/>
  <c r="N226" i="7"/>
  <c r="M226" i="7"/>
  <c r="B226" i="7"/>
  <c r="R234" i="7"/>
  <c r="J234" i="7" s="1"/>
  <c r="I234" i="7" s="1"/>
  <c r="N234" i="7"/>
  <c r="M234" i="7"/>
  <c r="B234" i="7"/>
  <c r="F234" i="7"/>
  <c r="E234" i="7" s="1"/>
  <c r="R242" i="7"/>
  <c r="D242" i="7" s="1"/>
  <c r="C242" i="7" s="1"/>
  <c r="N242" i="7"/>
  <c r="M242" i="7"/>
  <c r="B242" i="7"/>
  <c r="R250" i="7"/>
  <c r="L250" i="7" s="1"/>
  <c r="K250" i="7" s="1"/>
  <c r="N250" i="7"/>
  <c r="M250" i="7"/>
  <c r="B250" i="7"/>
  <c r="F250" i="7"/>
  <c r="E250" i="7" s="1"/>
  <c r="R258" i="7"/>
  <c r="L258" i="7" s="1"/>
  <c r="K258" i="7" s="1"/>
  <c r="N258" i="7"/>
  <c r="M258" i="7"/>
  <c r="B258" i="7"/>
  <c r="F258" i="7"/>
  <c r="E258" i="7" s="1"/>
  <c r="R266" i="7"/>
  <c r="J266" i="7" s="1"/>
  <c r="I266" i="7" s="1"/>
  <c r="N266" i="7"/>
  <c r="M266" i="7"/>
  <c r="B266" i="7"/>
  <c r="F266" i="7"/>
  <c r="E266" i="7" s="1"/>
  <c r="R274" i="7"/>
  <c r="D274" i="7" s="1"/>
  <c r="C274" i="7" s="1"/>
  <c r="N274" i="7"/>
  <c r="M274" i="7"/>
  <c r="B274" i="7"/>
  <c r="F274" i="7"/>
  <c r="E274" i="7" s="1"/>
  <c r="R295" i="7"/>
  <c r="H295" i="7" s="1"/>
  <c r="G295" i="7" s="1"/>
  <c r="N295" i="7"/>
  <c r="M295" i="7"/>
  <c r="B295" i="7"/>
  <c r="J295" i="7"/>
  <c r="I295" i="7" s="1"/>
  <c r="R97" i="7"/>
  <c r="F97" i="7" s="1"/>
  <c r="E97" i="7" s="1"/>
  <c r="N97" i="7"/>
  <c r="B97" i="7"/>
  <c r="M97" i="7"/>
  <c r="R105" i="7"/>
  <c r="F105" i="7" s="1"/>
  <c r="E105" i="7" s="1"/>
  <c r="N105" i="7"/>
  <c r="B105" i="7"/>
  <c r="M105" i="7"/>
  <c r="H105" i="7"/>
  <c r="G105" i="7" s="1"/>
  <c r="R113" i="7"/>
  <c r="J113" i="7" s="1"/>
  <c r="I113" i="7" s="1"/>
  <c r="N113" i="7"/>
  <c r="B113" i="7"/>
  <c r="M113" i="7"/>
  <c r="R121" i="7"/>
  <c r="L121" i="7" s="1"/>
  <c r="K121" i="7" s="1"/>
  <c r="N121" i="7"/>
  <c r="B121" i="7"/>
  <c r="M121" i="7"/>
  <c r="H121" i="7"/>
  <c r="G121" i="7" s="1"/>
  <c r="R129" i="7"/>
  <c r="F129" i="7" s="1"/>
  <c r="E129" i="7" s="1"/>
  <c r="N129" i="7"/>
  <c r="B129" i="7"/>
  <c r="M129" i="7"/>
  <c r="R137" i="7"/>
  <c r="F137" i="7" s="1"/>
  <c r="E137" i="7" s="1"/>
  <c r="N137" i="7"/>
  <c r="B137" i="7"/>
  <c r="M137" i="7"/>
  <c r="H137" i="7"/>
  <c r="G137" i="7" s="1"/>
  <c r="R145" i="7"/>
  <c r="J145" i="7" s="1"/>
  <c r="I145" i="7" s="1"/>
  <c r="N145" i="7"/>
  <c r="B145" i="7"/>
  <c r="M145" i="7"/>
  <c r="R177" i="7"/>
  <c r="J177" i="7" s="1"/>
  <c r="I177" i="7" s="1"/>
  <c r="N177" i="7"/>
  <c r="B177" i="7"/>
  <c r="M177" i="7"/>
  <c r="R203" i="7"/>
  <c r="H203" i="7" s="1"/>
  <c r="G203" i="7" s="1"/>
  <c r="N203" i="7"/>
  <c r="B203" i="7"/>
  <c r="M203" i="7"/>
  <c r="M282" i="7"/>
  <c r="B282" i="7"/>
  <c r="R282" i="7"/>
  <c r="D282" i="7" s="1"/>
  <c r="C282" i="7" s="1"/>
  <c r="N282" i="7"/>
  <c r="R299" i="7"/>
  <c r="D299" i="7" s="1"/>
  <c r="C299" i="7" s="1"/>
  <c r="N299" i="7"/>
  <c r="M299" i="7"/>
  <c r="B299" i="7"/>
  <c r="F299" i="7"/>
  <c r="E299" i="7" s="1"/>
  <c r="M150" i="7"/>
  <c r="B150" i="7"/>
  <c r="R150" i="7"/>
  <c r="L150" i="7" s="1"/>
  <c r="K150" i="7" s="1"/>
  <c r="N150" i="7"/>
  <c r="M158" i="7"/>
  <c r="B158" i="7"/>
  <c r="R158" i="7"/>
  <c r="J158" i="7" s="1"/>
  <c r="I158" i="7" s="1"/>
  <c r="N158" i="7"/>
  <c r="M166" i="7"/>
  <c r="B166" i="7"/>
  <c r="R166" i="7"/>
  <c r="H166" i="7" s="1"/>
  <c r="G166" i="7" s="1"/>
  <c r="N166" i="7"/>
  <c r="M174" i="7"/>
  <c r="B174" i="7"/>
  <c r="R174" i="7"/>
  <c r="H174" i="7" s="1"/>
  <c r="G174" i="7" s="1"/>
  <c r="N174" i="7"/>
  <c r="M182" i="7"/>
  <c r="B182" i="7"/>
  <c r="R182" i="7"/>
  <c r="L182" i="7" s="1"/>
  <c r="K182" i="7" s="1"/>
  <c r="N182" i="7"/>
  <c r="M190" i="7"/>
  <c r="B190" i="7"/>
  <c r="R190" i="7"/>
  <c r="J190" i="7" s="1"/>
  <c r="I190" i="7" s="1"/>
  <c r="N190" i="7"/>
  <c r="R198" i="7"/>
  <c r="F198" i="7" s="1"/>
  <c r="E198" i="7" s="1"/>
  <c r="N198" i="7"/>
  <c r="B198" i="7"/>
  <c r="M198" i="7"/>
  <c r="D198" i="7"/>
  <c r="C198" i="7" s="1"/>
  <c r="R206" i="7"/>
  <c r="J206" i="7" s="1"/>
  <c r="I206" i="7" s="1"/>
  <c r="N206" i="7"/>
  <c r="B206" i="7"/>
  <c r="M206" i="7"/>
  <c r="D206" i="7"/>
  <c r="C206" i="7" s="1"/>
  <c r="R291" i="7"/>
  <c r="H291" i="7" s="1"/>
  <c r="G291" i="7" s="1"/>
  <c r="N291" i="7"/>
  <c r="M291" i="7"/>
  <c r="B291" i="7"/>
  <c r="J291" i="7"/>
  <c r="I291" i="7" s="1"/>
  <c r="R217" i="7"/>
  <c r="F217" i="7" s="1"/>
  <c r="E217" i="7" s="1"/>
  <c r="N217" i="7"/>
  <c r="B217" i="7"/>
  <c r="M217" i="7"/>
  <c r="R225" i="7"/>
  <c r="F225" i="7" s="1"/>
  <c r="E225" i="7" s="1"/>
  <c r="N225" i="7"/>
  <c r="B225" i="7"/>
  <c r="M225" i="7"/>
  <c r="H225" i="7"/>
  <c r="G225" i="7" s="1"/>
  <c r="R233" i="7"/>
  <c r="J233" i="7" s="1"/>
  <c r="I233" i="7" s="1"/>
  <c r="N233" i="7"/>
  <c r="B233" i="7"/>
  <c r="M233" i="7"/>
  <c r="R241" i="7"/>
  <c r="J241" i="7" s="1"/>
  <c r="I241" i="7" s="1"/>
  <c r="N241" i="7"/>
  <c r="B241" i="7"/>
  <c r="M241" i="7"/>
  <c r="R249" i="7"/>
  <c r="F249" i="7" s="1"/>
  <c r="E249" i="7" s="1"/>
  <c r="N249" i="7"/>
  <c r="B249" i="7"/>
  <c r="M249" i="7"/>
  <c r="R257" i="7"/>
  <c r="F257" i="7" s="1"/>
  <c r="E257" i="7" s="1"/>
  <c r="N257" i="7"/>
  <c r="B257" i="7"/>
  <c r="M257" i="7"/>
  <c r="H257" i="7"/>
  <c r="G257" i="7" s="1"/>
  <c r="R265" i="7"/>
  <c r="J265" i="7" s="1"/>
  <c r="I265" i="7" s="1"/>
  <c r="N265" i="7"/>
  <c r="B265" i="7"/>
  <c r="M265" i="7"/>
  <c r="H265" i="7"/>
  <c r="G265" i="7" s="1"/>
  <c r="R273" i="7"/>
  <c r="F273" i="7" s="1"/>
  <c r="E273" i="7" s="1"/>
  <c r="N273" i="7"/>
  <c r="B273" i="7"/>
  <c r="M273" i="7"/>
  <c r="R285" i="7"/>
  <c r="D285" i="7" s="1"/>
  <c r="C285" i="7" s="1"/>
  <c r="N285" i="7"/>
  <c r="M285" i="7"/>
  <c r="B285" i="7"/>
  <c r="J285" i="7"/>
  <c r="I285" i="7" s="1"/>
  <c r="R281" i="7"/>
  <c r="F281" i="7" s="1"/>
  <c r="E281" i="7" s="1"/>
  <c r="N281" i="7"/>
  <c r="B281" i="7"/>
  <c r="M281" i="7"/>
  <c r="D281" i="7"/>
  <c r="C281" i="7" s="1"/>
  <c r="R171" i="7"/>
  <c r="F171" i="7" s="1"/>
  <c r="E171" i="7" s="1"/>
  <c r="N171" i="7"/>
  <c r="B171" i="7"/>
  <c r="M171" i="7"/>
  <c r="R197" i="7"/>
  <c r="H197" i="7" s="1"/>
  <c r="G197" i="7" s="1"/>
  <c r="N197" i="7"/>
  <c r="B197" i="7"/>
  <c r="M197" i="7"/>
  <c r="R46" i="7"/>
  <c r="N46" i="7"/>
  <c r="M46" i="7"/>
  <c r="B46" i="7"/>
  <c r="R38" i="7"/>
  <c r="N38" i="7"/>
  <c r="M38" i="7"/>
  <c r="B38" i="7"/>
  <c r="R28" i="7"/>
  <c r="N28" i="7"/>
  <c r="M28" i="7"/>
  <c r="B28" i="7"/>
  <c r="R20" i="7"/>
  <c r="N20" i="7"/>
  <c r="M20" i="7"/>
  <c r="B20" i="7"/>
  <c r="R12" i="7"/>
  <c r="N12" i="7"/>
  <c r="M12" i="7"/>
  <c r="B12" i="7"/>
  <c r="N500" i="5"/>
  <c r="E500" i="3" s="1"/>
  <c r="A500" i="5" s="1"/>
  <c r="U500" i="5" s="1"/>
  <c r="N499" i="5"/>
  <c r="E499" i="3" s="1"/>
  <c r="A499" i="5" s="1"/>
  <c r="U499" i="5" s="1"/>
  <c r="N498" i="5"/>
  <c r="E498" i="3" s="1"/>
  <c r="A498" i="5" s="1"/>
  <c r="U498" i="5" s="1"/>
  <c r="N497" i="5"/>
  <c r="E497" i="3" s="1"/>
  <c r="A497" i="5" s="1"/>
  <c r="U497" i="5" s="1"/>
  <c r="N496" i="5"/>
  <c r="E496" i="3" s="1"/>
  <c r="A496" i="5" s="1"/>
  <c r="U496" i="5" s="1"/>
  <c r="N495" i="5"/>
  <c r="E495" i="3" s="1"/>
  <c r="A495" i="5" s="1"/>
  <c r="U495" i="5" s="1"/>
  <c r="N494" i="5"/>
  <c r="E494" i="3" s="1"/>
  <c r="A494" i="5" s="1"/>
  <c r="U494" i="5" s="1"/>
  <c r="N493" i="5"/>
  <c r="E493" i="3" s="1"/>
  <c r="A493" i="5" s="1"/>
  <c r="U493" i="5" s="1"/>
  <c r="N492" i="5"/>
  <c r="E492" i="3" s="1"/>
  <c r="A492" i="5" s="1"/>
  <c r="U492" i="5" s="1"/>
  <c r="N491" i="5"/>
  <c r="E491" i="3" s="1"/>
  <c r="A491" i="5" s="1"/>
  <c r="U491" i="5" s="1"/>
  <c r="N490" i="5"/>
  <c r="E490" i="3" s="1"/>
  <c r="A490" i="5" s="1"/>
  <c r="U490" i="5" s="1"/>
  <c r="N489" i="5"/>
  <c r="E489" i="3" s="1"/>
  <c r="A489" i="5" s="1"/>
  <c r="U489" i="5" s="1"/>
  <c r="N488" i="5"/>
  <c r="E488" i="3" s="1"/>
  <c r="A488" i="5" s="1"/>
  <c r="U488" i="5" s="1"/>
  <c r="N487" i="5"/>
  <c r="E487" i="3" s="1"/>
  <c r="A487" i="5" s="1"/>
  <c r="U487" i="5" s="1"/>
  <c r="N486" i="5"/>
  <c r="E486" i="3" s="1"/>
  <c r="A486" i="5" s="1"/>
  <c r="U486" i="5" s="1"/>
  <c r="N485" i="5"/>
  <c r="E485" i="3" s="1"/>
  <c r="A485" i="5" s="1"/>
  <c r="U485" i="5" s="1"/>
  <c r="N484" i="5"/>
  <c r="E484" i="3" s="1"/>
  <c r="A484" i="5" s="1"/>
  <c r="U484" i="5" s="1"/>
  <c r="N483" i="5"/>
  <c r="E483" i="3" s="1"/>
  <c r="A483" i="5" s="1"/>
  <c r="U483" i="5" s="1"/>
  <c r="N482" i="5"/>
  <c r="E482" i="3" s="1"/>
  <c r="A482" i="5" s="1"/>
  <c r="U482" i="5" s="1"/>
  <c r="N481" i="5"/>
  <c r="E481" i="3" s="1"/>
  <c r="A481" i="5" s="1"/>
  <c r="U481" i="5" s="1"/>
  <c r="N480" i="5"/>
  <c r="E480" i="3" s="1"/>
  <c r="A480" i="5" s="1"/>
  <c r="U480" i="5" s="1"/>
  <c r="N479" i="5"/>
  <c r="E479" i="3" s="1"/>
  <c r="A479" i="5" s="1"/>
  <c r="U479" i="5" s="1"/>
  <c r="N478" i="5"/>
  <c r="E478" i="3" s="1"/>
  <c r="A478" i="5" s="1"/>
  <c r="U478" i="5" s="1"/>
  <c r="N477" i="5"/>
  <c r="E477" i="3" s="1"/>
  <c r="A477" i="5" s="1"/>
  <c r="U477" i="5" s="1"/>
  <c r="N476" i="5"/>
  <c r="E476" i="3" s="1"/>
  <c r="A476" i="5" s="1"/>
  <c r="U476" i="5" s="1"/>
  <c r="N475" i="5"/>
  <c r="E475" i="3" s="1"/>
  <c r="A475" i="5" s="1"/>
  <c r="U475" i="5" s="1"/>
  <c r="N474" i="5"/>
  <c r="E474" i="3" s="1"/>
  <c r="A474" i="5" s="1"/>
  <c r="U474" i="5" s="1"/>
  <c r="N473" i="5"/>
  <c r="E473" i="3" s="1"/>
  <c r="A473" i="5" s="1"/>
  <c r="U473" i="5" s="1"/>
  <c r="N472" i="5"/>
  <c r="E472" i="3" s="1"/>
  <c r="A472" i="5" s="1"/>
  <c r="U472" i="5" s="1"/>
  <c r="N471" i="5"/>
  <c r="E471" i="3" s="1"/>
  <c r="A471" i="5" s="1"/>
  <c r="U471" i="5" s="1"/>
  <c r="N470" i="5"/>
  <c r="E470" i="3" s="1"/>
  <c r="A470" i="5" s="1"/>
  <c r="U470" i="5" s="1"/>
  <c r="N469" i="5"/>
  <c r="E469" i="3" s="1"/>
  <c r="A469" i="5" s="1"/>
  <c r="U469" i="5" s="1"/>
  <c r="N468" i="5"/>
  <c r="E468" i="3" s="1"/>
  <c r="A468" i="5" s="1"/>
  <c r="U468" i="5" s="1"/>
  <c r="N467" i="5"/>
  <c r="E467" i="3" s="1"/>
  <c r="A467" i="5" s="1"/>
  <c r="U467" i="5" s="1"/>
  <c r="N466" i="5"/>
  <c r="E466" i="3" s="1"/>
  <c r="A466" i="5" s="1"/>
  <c r="U466" i="5" s="1"/>
  <c r="N465" i="5"/>
  <c r="E465" i="3" s="1"/>
  <c r="A465" i="5" s="1"/>
  <c r="U465" i="5" s="1"/>
  <c r="N464" i="5"/>
  <c r="E464" i="3" s="1"/>
  <c r="A464" i="5" s="1"/>
  <c r="U464" i="5" s="1"/>
  <c r="N463" i="5"/>
  <c r="E463" i="3" s="1"/>
  <c r="A463" i="5" s="1"/>
  <c r="U463" i="5" s="1"/>
  <c r="N462" i="5"/>
  <c r="E462" i="3" s="1"/>
  <c r="A462" i="5" s="1"/>
  <c r="U462" i="5" s="1"/>
  <c r="N461" i="5"/>
  <c r="E461" i="3" s="1"/>
  <c r="A461" i="5" s="1"/>
  <c r="U461" i="5" s="1"/>
  <c r="N460" i="5"/>
  <c r="E460" i="3" s="1"/>
  <c r="A460" i="5" s="1"/>
  <c r="U460" i="5" s="1"/>
  <c r="N459" i="5"/>
  <c r="E459" i="3" s="1"/>
  <c r="A459" i="5" s="1"/>
  <c r="U459" i="5" s="1"/>
  <c r="N458" i="5"/>
  <c r="E458" i="3" s="1"/>
  <c r="A458" i="5" s="1"/>
  <c r="U458" i="5" s="1"/>
  <c r="N457" i="5"/>
  <c r="E457" i="3" s="1"/>
  <c r="A457" i="5" s="1"/>
  <c r="U457" i="5" s="1"/>
  <c r="N456" i="5"/>
  <c r="E456" i="3" s="1"/>
  <c r="A456" i="5" s="1"/>
  <c r="U456" i="5" s="1"/>
  <c r="N455" i="5"/>
  <c r="E455" i="3" s="1"/>
  <c r="A455" i="5" s="1"/>
  <c r="U455" i="5" s="1"/>
  <c r="N454" i="5"/>
  <c r="E454" i="3" s="1"/>
  <c r="A454" i="5" s="1"/>
  <c r="U454" i="5" s="1"/>
  <c r="N453" i="5"/>
  <c r="E453" i="3" s="1"/>
  <c r="A453" i="5" s="1"/>
  <c r="U453" i="5" s="1"/>
  <c r="N452" i="5"/>
  <c r="E452" i="3" s="1"/>
  <c r="A452" i="5" s="1"/>
  <c r="U452" i="5" s="1"/>
  <c r="N451" i="5"/>
  <c r="E451" i="3" s="1"/>
  <c r="A451" i="5" s="1"/>
  <c r="U451" i="5" s="1"/>
  <c r="N450" i="5"/>
  <c r="E450" i="3" s="1"/>
  <c r="A450" i="5" s="1"/>
  <c r="U450" i="5" s="1"/>
  <c r="N449" i="5"/>
  <c r="E449" i="3" s="1"/>
  <c r="A449" i="5" s="1"/>
  <c r="U449" i="5" s="1"/>
  <c r="N448" i="5"/>
  <c r="E448" i="3" s="1"/>
  <c r="A448" i="5" s="1"/>
  <c r="U448" i="5" s="1"/>
  <c r="N447" i="5"/>
  <c r="E447" i="3" s="1"/>
  <c r="A447" i="5" s="1"/>
  <c r="U447" i="5" s="1"/>
  <c r="N446" i="5"/>
  <c r="E446" i="3" s="1"/>
  <c r="A446" i="5" s="1"/>
  <c r="U446" i="5" s="1"/>
  <c r="N445" i="5"/>
  <c r="E445" i="3" s="1"/>
  <c r="A445" i="5" s="1"/>
  <c r="U445" i="5" s="1"/>
  <c r="N444" i="5"/>
  <c r="E444" i="3" s="1"/>
  <c r="A444" i="5" s="1"/>
  <c r="U444" i="5" s="1"/>
  <c r="N443" i="5"/>
  <c r="E443" i="3" s="1"/>
  <c r="A443" i="5" s="1"/>
  <c r="U443" i="5" s="1"/>
  <c r="N442" i="5"/>
  <c r="E442" i="3" s="1"/>
  <c r="A442" i="5" s="1"/>
  <c r="U442" i="5" s="1"/>
  <c r="N441" i="5"/>
  <c r="E441" i="3" s="1"/>
  <c r="A441" i="5" s="1"/>
  <c r="U441" i="5" s="1"/>
  <c r="N440" i="5"/>
  <c r="E440" i="3" s="1"/>
  <c r="A440" i="5" s="1"/>
  <c r="U440" i="5" s="1"/>
  <c r="N438" i="5"/>
  <c r="E438" i="3" s="1"/>
  <c r="A438" i="5" s="1"/>
  <c r="U438" i="5" s="1"/>
  <c r="N436" i="5"/>
  <c r="E436" i="3" s="1"/>
  <c r="A436" i="5" s="1"/>
  <c r="U436" i="5" s="1"/>
  <c r="N434" i="5"/>
  <c r="E434" i="3" s="1"/>
  <c r="A434" i="5" s="1"/>
  <c r="U434" i="5" s="1"/>
  <c r="N432" i="5"/>
  <c r="E432" i="3" s="1"/>
  <c r="A432" i="5" s="1"/>
  <c r="U432" i="5" s="1"/>
  <c r="N430" i="5"/>
  <c r="E430" i="3" s="1"/>
  <c r="A430" i="5" s="1"/>
  <c r="U430" i="5" s="1"/>
  <c r="N428" i="5"/>
  <c r="E428" i="3" s="1"/>
  <c r="A428" i="5" s="1"/>
  <c r="U428" i="5" s="1"/>
  <c r="N426" i="5"/>
  <c r="E426" i="3" s="1"/>
  <c r="A426" i="5" s="1"/>
  <c r="U426" i="5" s="1"/>
  <c r="N424" i="5"/>
  <c r="E424" i="3" s="1"/>
  <c r="A424" i="5" s="1"/>
  <c r="U424" i="5" s="1"/>
  <c r="N422" i="5"/>
  <c r="E422" i="3" s="1"/>
  <c r="A422" i="5" s="1"/>
  <c r="U422" i="5" s="1"/>
  <c r="N420" i="5"/>
  <c r="E420" i="3" s="1"/>
  <c r="A420" i="5" s="1"/>
  <c r="U420" i="5" s="1"/>
  <c r="N418" i="5"/>
  <c r="E418" i="3" s="1"/>
  <c r="A418" i="5" s="1"/>
  <c r="U418" i="5" s="1"/>
  <c r="N416" i="5"/>
  <c r="E416" i="3" s="1"/>
  <c r="A416" i="5" s="1"/>
  <c r="U416" i="5" s="1"/>
  <c r="N414" i="5"/>
  <c r="E414" i="3" s="1"/>
  <c r="A414" i="5" s="1"/>
  <c r="U414" i="5" s="1"/>
  <c r="N412" i="5"/>
  <c r="E412" i="3" s="1"/>
  <c r="A412" i="5" s="1"/>
  <c r="U412" i="5" s="1"/>
  <c r="N410" i="5"/>
  <c r="E410" i="3" s="1"/>
  <c r="A410" i="5" s="1"/>
  <c r="U410" i="5" s="1"/>
  <c r="N408" i="5"/>
  <c r="E408" i="3" s="1"/>
  <c r="A408" i="5" s="1"/>
  <c r="U408" i="5" s="1"/>
  <c r="N406" i="5"/>
  <c r="E406" i="3" s="1"/>
  <c r="A406" i="5" s="1"/>
  <c r="U406" i="5" s="1"/>
  <c r="N404" i="5"/>
  <c r="E404" i="3" s="1"/>
  <c r="A404" i="5" s="1"/>
  <c r="U404" i="5" s="1"/>
  <c r="N402" i="5"/>
  <c r="E402" i="3" s="1"/>
  <c r="A402" i="5" s="1"/>
  <c r="U402" i="5" s="1"/>
  <c r="N400" i="5"/>
  <c r="E400" i="3" s="1"/>
  <c r="A400" i="5" s="1"/>
  <c r="U400" i="5" s="1"/>
  <c r="N398" i="5"/>
  <c r="E398" i="3" s="1"/>
  <c r="A398" i="5" s="1"/>
  <c r="U398" i="5" s="1"/>
  <c r="N396" i="5"/>
  <c r="E396" i="3" s="1"/>
  <c r="A396" i="5" s="1"/>
  <c r="U396" i="5" s="1"/>
  <c r="N394" i="5"/>
  <c r="E394" i="3" s="1"/>
  <c r="A394" i="5" s="1"/>
  <c r="U394" i="5" s="1"/>
  <c r="N392" i="5"/>
  <c r="E392" i="3" s="1"/>
  <c r="A392" i="5" s="1"/>
  <c r="U392" i="5" s="1"/>
  <c r="N390" i="5"/>
  <c r="E390" i="3" s="1"/>
  <c r="A390" i="5" s="1"/>
  <c r="U390" i="5" s="1"/>
  <c r="N388" i="5"/>
  <c r="E388" i="3" s="1"/>
  <c r="A388" i="5" s="1"/>
  <c r="U388" i="5" s="1"/>
  <c r="N386" i="5"/>
  <c r="E386" i="3" s="1"/>
  <c r="A386" i="5" s="1"/>
  <c r="U386" i="5" s="1"/>
  <c r="N439" i="5"/>
  <c r="E439" i="3" s="1"/>
  <c r="A439" i="5" s="1"/>
  <c r="U439" i="5" s="1"/>
  <c r="N437" i="5"/>
  <c r="E437" i="3" s="1"/>
  <c r="A437" i="5" s="1"/>
  <c r="U437" i="5" s="1"/>
  <c r="N435" i="5"/>
  <c r="E435" i="3" s="1"/>
  <c r="A435" i="5" s="1"/>
  <c r="U435" i="5" s="1"/>
  <c r="N433" i="5"/>
  <c r="E433" i="3" s="1"/>
  <c r="A433" i="5" s="1"/>
  <c r="U433" i="5" s="1"/>
  <c r="N431" i="5"/>
  <c r="E431" i="3" s="1"/>
  <c r="A431" i="5" s="1"/>
  <c r="U431" i="5" s="1"/>
  <c r="N429" i="5"/>
  <c r="E429" i="3" s="1"/>
  <c r="A429" i="5" s="1"/>
  <c r="U429" i="5" s="1"/>
  <c r="N427" i="5"/>
  <c r="E427" i="3" s="1"/>
  <c r="A427" i="5" s="1"/>
  <c r="U427" i="5" s="1"/>
  <c r="N425" i="5"/>
  <c r="E425" i="3" s="1"/>
  <c r="A425" i="5" s="1"/>
  <c r="U425" i="5" s="1"/>
  <c r="N423" i="5"/>
  <c r="E423" i="3" s="1"/>
  <c r="A423" i="5" s="1"/>
  <c r="U423" i="5" s="1"/>
  <c r="N421" i="5"/>
  <c r="E421" i="3" s="1"/>
  <c r="A421" i="5" s="1"/>
  <c r="U421" i="5" s="1"/>
  <c r="N419" i="5"/>
  <c r="E419" i="3" s="1"/>
  <c r="A419" i="5" s="1"/>
  <c r="U419" i="5" s="1"/>
  <c r="N417" i="5"/>
  <c r="E417" i="3" s="1"/>
  <c r="A417" i="5" s="1"/>
  <c r="U417" i="5" s="1"/>
  <c r="N415" i="5"/>
  <c r="E415" i="3" s="1"/>
  <c r="A415" i="5" s="1"/>
  <c r="U415" i="5" s="1"/>
  <c r="N413" i="5"/>
  <c r="E413" i="3" s="1"/>
  <c r="A413" i="5" s="1"/>
  <c r="U413" i="5" s="1"/>
  <c r="N411" i="5"/>
  <c r="E411" i="3" s="1"/>
  <c r="A411" i="5" s="1"/>
  <c r="U411" i="5" s="1"/>
  <c r="N409" i="5"/>
  <c r="E409" i="3" s="1"/>
  <c r="A409" i="5" s="1"/>
  <c r="U409" i="5" s="1"/>
  <c r="N407" i="5"/>
  <c r="E407" i="3" s="1"/>
  <c r="A407" i="5" s="1"/>
  <c r="U407" i="5" s="1"/>
  <c r="N405" i="5"/>
  <c r="E405" i="3" s="1"/>
  <c r="A405" i="5" s="1"/>
  <c r="U405" i="5" s="1"/>
  <c r="N403" i="5"/>
  <c r="E403" i="3" s="1"/>
  <c r="A403" i="5" s="1"/>
  <c r="U403" i="5" s="1"/>
  <c r="N401" i="5"/>
  <c r="E401" i="3" s="1"/>
  <c r="A401" i="5" s="1"/>
  <c r="U401" i="5" s="1"/>
  <c r="N399" i="5"/>
  <c r="E399" i="3" s="1"/>
  <c r="A399" i="5" s="1"/>
  <c r="U399" i="5" s="1"/>
  <c r="N395" i="5"/>
  <c r="E395" i="3" s="1"/>
  <c r="A395" i="5" s="1"/>
  <c r="U395" i="5" s="1"/>
  <c r="N387" i="5"/>
  <c r="E387" i="3" s="1"/>
  <c r="A387" i="5" s="1"/>
  <c r="U387" i="5" s="1"/>
  <c r="N384" i="5"/>
  <c r="E384" i="3" s="1"/>
  <c r="A384" i="5" s="1"/>
  <c r="U384" i="5" s="1"/>
  <c r="N380" i="5"/>
  <c r="E380" i="3" s="1"/>
  <c r="A380" i="5" s="1"/>
  <c r="U380" i="5" s="1"/>
  <c r="N376" i="5"/>
  <c r="E376" i="3" s="1"/>
  <c r="A376" i="5" s="1"/>
  <c r="U376" i="5" s="1"/>
  <c r="N372" i="5"/>
  <c r="E372" i="3" s="1"/>
  <c r="A372" i="5" s="1"/>
  <c r="U372" i="5" s="1"/>
  <c r="N368" i="5"/>
  <c r="E368" i="3" s="1"/>
  <c r="A368" i="5" s="1"/>
  <c r="U368" i="5" s="1"/>
  <c r="N365" i="5"/>
  <c r="E365" i="3" s="1"/>
  <c r="A365" i="5" s="1"/>
  <c r="U365" i="5" s="1"/>
  <c r="N364" i="5"/>
  <c r="E364" i="3" s="1"/>
  <c r="A364" i="5" s="1"/>
  <c r="U364" i="5" s="1"/>
  <c r="N357" i="5"/>
  <c r="E357" i="3" s="1"/>
  <c r="A357" i="5" s="1"/>
  <c r="U357" i="5" s="1"/>
  <c r="N393" i="5"/>
  <c r="E393" i="3" s="1"/>
  <c r="A393" i="5" s="1"/>
  <c r="U393" i="5" s="1"/>
  <c r="N385" i="5"/>
  <c r="E385" i="3" s="1"/>
  <c r="A385" i="5" s="1"/>
  <c r="U385" i="5" s="1"/>
  <c r="N381" i="5"/>
  <c r="E381" i="3" s="1"/>
  <c r="A381" i="5" s="1"/>
  <c r="U381" i="5" s="1"/>
  <c r="N377" i="5"/>
  <c r="E377" i="3" s="1"/>
  <c r="A377" i="5" s="1"/>
  <c r="U377" i="5" s="1"/>
  <c r="N373" i="5"/>
  <c r="E373" i="3" s="1"/>
  <c r="A373" i="5" s="1"/>
  <c r="U373" i="5" s="1"/>
  <c r="N369" i="5"/>
  <c r="E369" i="3" s="1"/>
  <c r="A369" i="5" s="1"/>
  <c r="U369" i="5" s="1"/>
  <c r="N363" i="5"/>
  <c r="E363" i="3" s="1"/>
  <c r="A363" i="5" s="1"/>
  <c r="U363" i="5" s="1"/>
  <c r="N362" i="5"/>
  <c r="E362" i="3" s="1"/>
  <c r="A362" i="5" s="1"/>
  <c r="U362" i="5" s="1"/>
  <c r="N356" i="5"/>
  <c r="E356" i="3" s="1"/>
  <c r="A356" i="5" s="1"/>
  <c r="U356" i="5" s="1"/>
  <c r="N354" i="5"/>
  <c r="E354" i="3" s="1"/>
  <c r="A354" i="5" s="1"/>
  <c r="U354" i="5" s="1"/>
  <c r="N352" i="5"/>
  <c r="E352" i="3" s="1"/>
  <c r="A352" i="5" s="1"/>
  <c r="U352" i="5" s="1"/>
  <c r="N350" i="5"/>
  <c r="E350" i="3" s="1"/>
  <c r="A350" i="5" s="1"/>
  <c r="U350" i="5" s="1"/>
  <c r="N348" i="5"/>
  <c r="E348" i="3" s="1"/>
  <c r="A348" i="5" s="1"/>
  <c r="U348" i="5" s="1"/>
  <c r="N346" i="5"/>
  <c r="E346" i="3" s="1"/>
  <c r="A346" i="5" s="1"/>
  <c r="U346" i="5" s="1"/>
  <c r="N344" i="5"/>
  <c r="E344" i="3" s="1"/>
  <c r="A344" i="5" s="1"/>
  <c r="U344" i="5" s="1"/>
  <c r="N342" i="5"/>
  <c r="E342" i="3" s="1"/>
  <c r="A342" i="5" s="1"/>
  <c r="U342" i="5" s="1"/>
  <c r="N340" i="5"/>
  <c r="E340" i="3" s="1"/>
  <c r="A340" i="5" s="1"/>
  <c r="U340" i="5" s="1"/>
  <c r="N338" i="5"/>
  <c r="E338" i="3" s="1"/>
  <c r="A338" i="5" s="1"/>
  <c r="U338" i="5" s="1"/>
  <c r="N336" i="5"/>
  <c r="E336" i="3" s="1"/>
  <c r="A336" i="5" s="1"/>
  <c r="U336" i="5" s="1"/>
  <c r="N334" i="5"/>
  <c r="E334" i="3" s="1"/>
  <c r="A334" i="5" s="1"/>
  <c r="U334" i="5" s="1"/>
  <c r="N332" i="5"/>
  <c r="E332" i="3" s="1"/>
  <c r="A332" i="5" s="1"/>
  <c r="U332" i="5" s="1"/>
  <c r="N330" i="5"/>
  <c r="E330" i="3" s="1"/>
  <c r="A330" i="5" s="1"/>
  <c r="U330" i="5" s="1"/>
  <c r="N328" i="5"/>
  <c r="E328" i="3" s="1"/>
  <c r="A328" i="5" s="1"/>
  <c r="U328" i="5" s="1"/>
  <c r="N326" i="5"/>
  <c r="E326" i="3" s="1"/>
  <c r="A326" i="5" s="1"/>
  <c r="U326" i="5" s="1"/>
  <c r="N324" i="5"/>
  <c r="E324" i="3" s="1"/>
  <c r="A324" i="5" s="1"/>
  <c r="U324" i="5" s="1"/>
  <c r="N322" i="5"/>
  <c r="E322" i="3" s="1"/>
  <c r="A322" i="5" s="1"/>
  <c r="U322" i="5" s="1"/>
  <c r="N320" i="5"/>
  <c r="E320" i="3" s="1"/>
  <c r="A320" i="5" s="1"/>
  <c r="U320" i="5" s="1"/>
  <c r="N318" i="5"/>
  <c r="E318" i="3" s="1"/>
  <c r="A318" i="5" s="1"/>
  <c r="U318" i="5" s="1"/>
  <c r="N316" i="5"/>
  <c r="E316" i="3" s="1"/>
  <c r="A316" i="5" s="1"/>
  <c r="U316" i="5" s="1"/>
  <c r="N314" i="5"/>
  <c r="E314" i="3" s="1"/>
  <c r="A314" i="5" s="1"/>
  <c r="U314" i="5" s="1"/>
  <c r="N312" i="5"/>
  <c r="E312" i="3" s="1"/>
  <c r="A312" i="5" s="1"/>
  <c r="U312" i="5" s="1"/>
  <c r="N310" i="5"/>
  <c r="E310" i="3" s="1"/>
  <c r="A310" i="5" s="1"/>
  <c r="U310" i="5" s="1"/>
  <c r="N308" i="5"/>
  <c r="E308" i="3" s="1"/>
  <c r="A308" i="5" s="1"/>
  <c r="U308" i="5" s="1"/>
  <c r="N306" i="5"/>
  <c r="E306" i="3" s="1"/>
  <c r="A306" i="5" s="1"/>
  <c r="U306" i="5" s="1"/>
  <c r="N304" i="5"/>
  <c r="E304" i="3" s="1"/>
  <c r="A304" i="5" s="1"/>
  <c r="U304" i="5" s="1"/>
  <c r="N302" i="5"/>
  <c r="E302" i="3" s="1"/>
  <c r="A302" i="5" s="1"/>
  <c r="U302" i="5" s="1"/>
  <c r="N300" i="5"/>
  <c r="E300" i="3" s="1"/>
  <c r="A300" i="5" s="1"/>
  <c r="U300" i="5" s="1"/>
  <c r="N298" i="5"/>
  <c r="E298" i="3" s="1"/>
  <c r="A298" i="5" s="1"/>
  <c r="U298" i="5" s="1"/>
  <c r="N296" i="5"/>
  <c r="E296" i="3" s="1"/>
  <c r="A296" i="5" s="1"/>
  <c r="U296" i="5" s="1"/>
  <c r="N294" i="5"/>
  <c r="E294" i="3" s="1"/>
  <c r="A294" i="5" s="1"/>
  <c r="U294" i="5" s="1"/>
  <c r="N292" i="5"/>
  <c r="E292" i="3" s="1"/>
  <c r="A292" i="5" s="1"/>
  <c r="U292" i="5" s="1"/>
  <c r="N290" i="5"/>
  <c r="E290" i="3" s="1"/>
  <c r="A290" i="5" s="1"/>
  <c r="U290" i="5" s="1"/>
  <c r="N288" i="5"/>
  <c r="E288" i="3" s="1"/>
  <c r="A288" i="5" s="1"/>
  <c r="U288" i="5" s="1"/>
  <c r="N286" i="5"/>
  <c r="E286" i="3" s="1"/>
  <c r="A286" i="5" s="1"/>
  <c r="U286" i="5" s="1"/>
  <c r="N284" i="5"/>
  <c r="E284" i="3" s="1"/>
  <c r="A284" i="5" s="1"/>
  <c r="U284" i="5" s="1"/>
  <c r="N282" i="5"/>
  <c r="E282" i="3" s="1"/>
  <c r="A282" i="5" s="1"/>
  <c r="U282" i="5" s="1"/>
  <c r="N280" i="5"/>
  <c r="E280" i="3" s="1"/>
  <c r="A280" i="5" s="1"/>
  <c r="U280" i="5" s="1"/>
  <c r="N278" i="5"/>
  <c r="E278" i="3" s="1"/>
  <c r="A278" i="5" s="1"/>
  <c r="U278" i="5" s="1"/>
  <c r="N276" i="5"/>
  <c r="E276" i="3" s="1"/>
  <c r="A276" i="5" s="1"/>
  <c r="U276" i="5" s="1"/>
  <c r="N274" i="5"/>
  <c r="E274" i="3" s="1"/>
  <c r="A274" i="5" s="1"/>
  <c r="U274" i="5" s="1"/>
  <c r="N272" i="5"/>
  <c r="E272" i="3" s="1"/>
  <c r="A272" i="5" s="1"/>
  <c r="U272" i="5" s="1"/>
  <c r="N270" i="5"/>
  <c r="E270" i="3" s="1"/>
  <c r="A270" i="5" s="1"/>
  <c r="U270" i="5" s="1"/>
  <c r="N268" i="5"/>
  <c r="E268" i="3" s="1"/>
  <c r="A268" i="5" s="1"/>
  <c r="U268" i="5" s="1"/>
  <c r="N266" i="5"/>
  <c r="E266" i="3" s="1"/>
  <c r="A266" i="5" s="1"/>
  <c r="U266" i="5" s="1"/>
  <c r="N264" i="5"/>
  <c r="E264" i="3" s="1"/>
  <c r="A264" i="5" s="1"/>
  <c r="U264" i="5" s="1"/>
  <c r="N262" i="5"/>
  <c r="E262" i="3" s="1"/>
  <c r="A262" i="5" s="1"/>
  <c r="U262" i="5" s="1"/>
  <c r="N260" i="5"/>
  <c r="E260" i="3" s="1"/>
  <c r="A260" i="5" s="1"/>
  <c r="U260" i="5" s="1"/>
  <c r="N391" i="5"/>
  <c r="E391" i="3" s="1"/>
  <c r="A391" i="5" s="1"/>
  <c r="U391" i="5" s="1"/>
  <c r="N382" i="5"/>
  <c r="E382" i="3" s="1"/>
  <c r="A382" i="5" s="1"/>
  <c r="U382" i="5" s="1"/>
  <c r="N378" i="5"/>
  <c r="E378" i="3" s="1"/>
  <c r="A378" i="5" s="1"/>
  <c r="U378" i="5" s="1"/>
  <c r="N374" i="5"/>
  <c r="E374" i="3" s="1"/>
  <c r="A374" i="5" s="1"/>
  <c r="U374" i="5" s="1"/>
  <c r="N370" i="5"/>
  <c r="E370" i="3" s="1"/>
  <c r="A370" i="5" s="1"/>
  <c r="U370" i="5" s="1"/>
  <c r="N366" i="5"/>
  <c r="E366" i="3" s="1"/>
  <c r="A366" i="5" s="1"/>
  <c r="U366" i="5" s="1"/>
  <c r="N361" i="5"/>
  <c r="E361" i="3" s="1"/>
  <c r="A361" i="5" s="1"/>
  <c r="U361" i="5" s="1"/>
  <c r="N360" i="5"/>
  <c r="E360" i="3" s="1"/>
  <c r="A360" i="5" s="1"/>
  <c r="U360" i="5" s="1"/>
  <c r="N397" i="5"/>
  <c r="E397" i="3" s="1"/>
  <c r="A397" i="5" s="1"/>
  <c r="U397" i="5" s="1"/>
  <c r="N389" i="5"/>
  <c r="E389" i="3" s="1"/>
  <c r="A389" i="5" s="1"/>
  <c r="U389" i="5" s="1"/>
  <c r="N383" i="5"/>
  <c r="E383" i="3" s="1"/>
  <c r="A383" i="5" s="1"/>
  <c r="U383" i="5" s="1"/>
  <c r="N379" i="5"/>
  <c r="E379" i="3" s="1"/>
  <c r="A379" i="5" s="1"/>
  <c r="U379" i="5" s="1"/>
  <c r="N375" i="5"/>
  <c r="E375" i="3" s="1"/>
  <c r="A375" i="5" s="1"/>
  <c r="U375" i="5" s="1"/>
  <c r="N371" i="5"/>
  <c r="E371" i="3" s="1"/>
  <c r="A371" i="5" s="1"/>
  <c r="U371" i="5" s="1"/>
  <c r="N367" i="5"/>
  <c r="E367" i="3" s="1"/>
  <c r="A367" i="5" s="1"/>
  <c r="U367" i="5" s="1"/>
  <c r="N359" i="5"/>
  <c r="E359" i="3" s="1"/>
  <c r="A359" i="5" s="1"/>
  <c r="U359" i="5" s="1"/>
  <c r="N358" i="5"/>
  <c r="E358" i="3" s="1"/>
  <c r="A358" i="5" s="1"/>
  <c r="U358" i="5" s="1"/>
  <c r="N355" i="5"/>
  <c r="E355" i="3" s="1"/>
  <c r="A355" i="5" s="1"/>
  <c r="U355" i="5" s="1"/>
  <c r="N353" i="5"/>
  <c r="E353" i="3" s="1"/>
  <c r="A353" i="5" s="1"/>
  <c r="U353" i="5" s="1"/>
  <c r="N351" i="5"/>
  <c r="E351" i="3" s="1"/>
  <c r="A351" i="5" s="1"/>
  <c r="U351" i="5" s="1"/>
  <c r="N349" i="5"/>
  <c r="E349" i="3" s="1"/>
  <c r="A349" i="5" s="1"/>
  <c r="U349" i="5" s="1"/>
  <c r="N347" i="5"/>
  <c r="E347" i="3" s="1"/>
  <c r="A347" i="5" s="1"/>
  <c r="U347" i="5" s="1"/>
  <c r="N345" i="5"/>
  <c r="E345" i="3" s="1"/>
  <c r="A345" i="5" s="1"/>
  <c r="U345" i="5" s="1"/>
  <c r="N343" i="5"/>
  <c r="E343" i="3" s="1"/>
  <c r="A343" i="5" s="1"/>
  <c r="U343" i="5" s="1"/>
  <c r="N341" i="5"/>
  <c r="E341" i="3" s="1"/>
  <c r="A341" i="5" s="1"/>
  <c r="U341" i="5" s="1"/>
  <c r="N339" i="5"/>
  <c r="E339" i="3" s="1"/>
  <c r="A339" i="5" s="1"/>
  <c r="U339" i="5" s="1"/>
  <c r="N337" i="5"/>
  <c r="E337" i="3" s="1"/>
  <c r="A337" i="5" s="1"/>
  <c r="U337" i="5" s="1"/>
  <c r="N335" i="5"/>
  <c r="E335" i="3" s="1"/>
  <c r="A335" i="5" s="1"/>
  <c r="U335" i="5" s="1"/>
  <c r="N333" i="5"/>
  <c r="E333" i="3" s="1"/>
  <c r="A333" i="5" s="1"/>
  <c r="U333" i="5" s="1"/>
  <c r="N331" i="5"/>
  <c r="E331" i="3" s="1"/>
  <c r="A331" i="5" s="1"/>
  <c r="U331" i="5" s="1"/>
  <c r="N329" i="5"/>
  <c r="E329" i="3" s="1"/>
  <c r="A329" i="5" s="1"/>
  <c r="U329" i="5" s="1"/>
  <c r="N327" i="5"/>
  <c r="E327" i="3" s="1"/>
  <c r="A327" i="5" s="1"/>
  <c r="U327" i="5" s="1"/>
  <c r="N325" i="5"/>
  <c r="E325" i="3" s="1"/>
  <c r="A325" i="5" s="1"/>
  <c r="U325" i="5" s="1"/>
  <c r="N323" i="5"/>
  <c r="E323" i="3" s="1"/>
  <c r="A323" i="5" s="1"/>
  <c r="U323" i="5" s="1"/>
  <c r="N321" i="5"/>
  <c r="E321" i="3" s="1"/>
  <c r="A321" i="5" s="1"/>
  <c r="U321" i="5" s="1"/>
  <c r="N319" i="5"/>
  <c r="E319" i="3" s="1"/>
  <c r="A319" i="5" s="1"/>
  <c r="U319" i="5" s="1"/>
  <c r="N317" i="5"/>
  <c r="E317" i="3" s="1"/>
  <c r="A317" i="5" s="1"/>
  <c r="U317" i="5" s="1"/>
  <c r="N315" i="5"/>
  <c r="E315" i="3" s="1"/>
  <c r="A315" i="5" s="1"/>
  <c r="U315" i="5" s="1"/>
  <c r="N313" i="5"/>
  <c r="E313" i="3" s="1"/>
  <c r="A313" i="5" s="1"/>
  <c r="U313" i="5" s="1"/>
  <c r="N311" i="5"/>
  <c r="E311" i="3" s="1"/>
  <c r="A311" i="5" s="1"/>
  <c r="U311" i="5" s="1"/>
  <c r="N309" i="5"/>
  <c r="E309" i="3" s="1"/>
  <c r="A309" i="5" s="1"/>
  <c r="U309" i="5" s="1"/>
  <c r="N307" i="5"/>
  <c r="E307" i="3" s="1"/>
  <c r="A307" i="5" s="1"/>
  <c r="U307" i="5" s="1"/>
  <c r="N305" i="5"/>
  <c r="E305" i="3" s="1"/>
  <c r="A305" i="5" s="1"/>
  <c r="U305" i="5" s="1"/>
  <c r="N303" i="5"/>
  <c r="E303" i="3" s="1"/>
  <c r="A303" i="5" s="1"/>
  <c r="U303" i="5" s="1"/>
  <c r="N301" i="5"/>
  <c r="E301" i="3" s="1"/>
  <c r="A301" i="5" s="1"/>
  <c r="U301" i="5" s="1"/>
  <c r="N299" i="5"/>
  <c r="E299" i="3" s="1"/>
  <c r="A299" i="5" s="1"/>
  <c r="U299" i="5" s="1"/>
  <c r="N297" i="5"/>
  <c r="E297" i="3" s="1"/>
  <c r="A297" i="5" s="1"/>
  <c r="U297" i="5" s="1"/>
  <c r="N295" i="5"/>
  <c r="E295" i="3" s="1"/>
  <c r="A295" i="5" s="1"/>
  <c r="U295" i="5" s="1"/>
  <c r="N293" i="5"/>
  <c r="E293" i="3" s="1"/>
  <c r="A293" i="5" s="1"/>
  <c r="U293" i="5" s="1"/>
  <c r="N291" i="5"/>
  <c r="E291" i="3" s="1"/>
  <c r="A291" i="5" s="1"/>
  <c r="U291" i="5" s="1"/>
  <c r="N289" i="5"/>
  <c r="E289" i="3" s="1"/>
  <c r="A289" i="5" s="1"/>
  <c r="U289" i="5" s="1"/>
  <c r="N287" i="5"/>
  <c r="E287" i="3" s="1"/>
  <c r="A287" i="5" s="1"/>
  <c r="U287" i="5" s="1"/>
  <c r="N285" i="5"/>
  <c r="E285" i="3" s="1"/>
  <c r="A285" i="5" s="1"/>
  <c r="U285" i="5" s="1"/>
  <c r="N283" i="5"/>
  <c r="E283" i="3" s="1"/>
  <c r="A283" i="5" s="1"/>
  <c r="U283" i="5" s="1"/>
  <c r="N281" i="5"/>
  <c r="E281" i="3" s="1"/>
  <c r="A281" i="5" s="1"/>
  <c r="U281" i="5" s="1"/>
  <c r="N279" i="5"/>
  <c r="E279" i="3" s="1"/>
  <c r="A279" i="5" s="1"/>
  <c r="U279" i="5" s="1"/>
  <c r="N277" i="5"/>
  <c r="E277" i="3" s="1"/>
  <c r="A277" i="5" s="1"/>
  <c r="U277" i="5" s="1"/>
  <c r="N275" i="5"/>
  <c r="E275" i="3" s="1"/>
  <c r="A275" i="5" s="1"/>
  <c r="U275" i="5" s="1"/>
  <c r="N273" i="5"/>
  <c r="E273" i="3" s="1"/>
  <c r="A273" i="5" s="1"/>
  <c r="U273" i="5" s="1"/>
  <c r="N271" i="5"/>
  <c r="E271" i="3" s="1"/>
  <c r="A271" i="5" s="1"/>
  <c r="U271" i="5" s="1"/>
  <c r="N269" i="5"/>
  <c r="E269" i="3" s="1"/>
  <c r="A269" i="5" s="1"/>
  <c r="U269" i="5" s="1"/>
  <c r="N267" i="5"/>
  <c r="E267" i="3" s="1"/>
  <c r="A267" i="5" s="1"/>
  <c r="U267" i="5" s="1"/>
  <c r="N265" i="5"/>
  <c r="E265" i="3" s="1"/>
  <c r="A265" i="5" s="1"/>
  <c r="U265" i="5" s="1"/>
  <c r="N263" i="5"/>
  <c r="E263" i="3" s="1"/>
  <c r="A263" i="5" s="1"/>
  <c r="U263" i="5" s="1"/>
  <c r="N261" i="5"/>
  <c r="E261" i="3" s="1"/>
  <c r="A261" i="5" s="1"/>
  <c r="U261" i="5" s="1"/>
  <c r="N259" i="5"/>
  <c r="E259" i="3" s="1"/>
  <c r="A259" i="5" s="1"/>
  <c r="U259" i="5" s="1"/>
  <c r="N257" i="5"/>
  <c r="E257" i="3" s="1"/>
  <c r="A257" i="5" s="1"/>
  <c r="U257" i="5" s="1"/>
  <c r="N255" i="5"/>
  <c r="E255" i="3" s="1"/>
  <c r="A255" i="5" s="1"/>
  <c r="U255" i="5" s="1"/>
  <c r="N253" i="5"/>
  <c r="E253" i="3" s="1"/>
  <c r="A253" i="5" s="1"/>
  <c r="U253" i="5" s="1"/>
  <c r="N251" i="5"/>
  <c r="E251" i="3" s="1"/>
  <c r="A251" i="5" s="1"/>
  <c r="U251" i="5" s="1"/>
  <c r="N252" i="5"/>
  <c r="E252" i="3" s="1"/>
  <c r="A252" i="5" s="1"/>
  <c r="U252" i="5" s="1"/>
  <c r="N247" i="5"/>
  <c r="E247" i="3" s="1"/>
  <c r="A247" i="5" s="1"/>
  <c r="U247" i="5" s="1"/>
  <c r="N243" i="5"/>
  <c r="E243" i="3" s="1"/>
  <c r="A243" i="5" s="1"/>
  <c r="U243" i="5" s="1"/>
  <c r="N239" i="5"/>
  <c r="E239" i="3" s="1"/>
  <c r="A239" i="5" s="1"/>
  <c r="U239" i="5" s="1"/>
  <c r="N235" i="5"/>
  <c r="E235" i="3" s="1"/>
  <c r="A235" i="5" s="1"/>
  <c r="U235" i="5" s="1"/>
  <c r="N231" i="5"/>
  <c r="E231" i="3" s="1"/>
  <c r="A231" i="5" s="1"/>
  <c r="U231" i="5" s="1"/>
  <c r="N227" i="5"/>
  <c r="E227" i="3" s="1"/>
  <c r="A227" i="5" s="1"/>
  <c r="U227" i="5" s="1"/>
  <c r="N223" i="5"/>
  <c r="E223" i="3" s="1"/>
  <c r="A223" i="5" s="1"/>
  <c r="U223" i="5" s="1"/>
  <c r="N219" i="5"/>
  <c r="E219" i="3" s="1"/>
  <c r="A219" i="5" s="1"/>
  <c r="U219" i="5" s="1"/>
  <c r="N215" i="5"/>
  <c r="E215" i="3" s="1"/>
  <c r="A215" i="5" s="1"/>
  <c r="U215" i="5" s="1"/>
  <c r="N211" i="5"/>
  <c r="E211" i="3" s="1"/>
  <c r="A211" i="5" s="1"/>
  <c r="U211" i="5" s="1"/>
  <c r="N207" i="5"/>
  <c r="E207" i="3" s="1"/>
  <c r="A207" i="5" s="1"/>
  <c r="U207" i="5" s="1"/>
  <c r="N203" i="5"/>
  <c r="E203" i="3" s="1"/>
  <c r="A203" i="5" s="1"/>
  <c r="U203" i="5" s="1"/>
  <c r="N199" i="5"/>
  <c r="E199" i="3" s="1"/>
  <c r="A199" i="5" s="1"/>
  <c r="U199" i="5" s="1"/>
  <c r="N195" i="5"/>
  <c r="E195" i="3" s="1"/>
  <c r="A195" i="5" s="1"/>
  <c r="U195" i="5" s="1"/>
  <c r="N191" i="5"/>
  <c r="E191" i="3" s="1"/>
  <c r="A191" i="5" s="1"/>
  <c r="U191" i="5" s="1"/>
  <c r="N187" i="5"/>
  <c r="E187" i="3" s="1"/>
  <c r="A187" i="5" s="1"/>
  <c r="U187" i="5" s="1"/>
  <c r="N183" i="5"/>
  <c r="E183" i="3" s="1"/>
  <c r="A183" i="5" s="1"/>
  <c r="U183" i="5" s="1"/>
  <c r="N179" i="5"/>
  <c r="E179" i="3" s="1"/>
  <c r="A179" i="5" s="1"/>
  <c r="U179" i="5" s="1"/>
  <c r="N175" i="5"/>
  <c r="E175" i="3" s="1"/>
  <c r="A175" i="5" s="1"/>
  <c r="U175" i="5" s="1"/>
  <c r="N171" i="5"/>
  <c r="E171" i="3" s="1"/>
  <c r="A171" i="5" s="1"/>
  <c r="U171" i="5" s="1"/>
  <c r="N167" i="5"/>
  <c r="E167" i="3" s="1"/>
  <c r="A167" i="5" s="1"/>
  <c r="U167" i="5" s="1"/>
  <c r="N164" i="5"/>
  <c r="E164" i="3" s="1"/>
  <c r="A164" i="5" s="1"/>
  <c r="U164" i="5" s="1"/>
  <c r="N163" i="5"/>
  <c r="E163" i="3" s="1"/>
  <c r="A163" i="5" s="1"/>
  <c r="U163" i="5" s="1"/>
  <c r="N156" i="5"/>
  <c r="E156" i="3" s="1"/>
  <c r="A156" i="5" s="1"/>
  <c r="U156" i="5" s="1"/>
  <c r="N155" i="5"/>
  <c r="E155" i="3" s="1"/>
  <c r="A155" i="5" s="1"/>
  <c r="U155" i="5" s="1"/>
  <c r="N148" i="5"/>
  <c r="E148" i="3" s="1"/>
  <c r="A148" i="5" s="1"/>
  <c r="U148" i="5" s="1"/>
  <c r="N147" i="5"/>
  <c r="E147" i="3" s="1"/>
  <c r="A147" i="5" s="1"/>
  <c r="U147" i="5" s="1"/>
  <c r="N140" i="5"/>
  <c r="E140" i="3" s="1"/>
  <c r="A140" i="5" s="1"/>
  <c r="U140" i="5" s="1"/>
  <c r="N139" i="5"/>
  <c r="E139" i="3" s="1"/>
  <c r="A139" i="5" s="1"/>
  <c r="U139" i="5" s="1"/>
  <c r="N132" i="5"/>
  <c r="E132" i="3" s="1"/>
  <c r="A132" i="5" s="1"/>
  <c r="U132" i="5" s="1"/>
  <c r="N131" i="5"/>
  <c r="E131" i="3" s="1"/>
  <c r="A131" i="5" s="1"/>
  <c r="U131" i="5" s="1"/>
  <c r="N124" i="5"/>
  <c r="E124" i="3" s="1"/>
  <c r="A124" i="5" s="1"/>
  <c r="U124" i="5" s="1"/>
  <c r="N123" i="5"/>
  <c r="E123" i="3" s="1"/>
  <c r="A123" i="5" s="1"/>
  <c r="U123" i="5" s="1"/>
  <c r="N258" i="5"/>
  <c r="E258" i="3" s="1"/>
  <c r="A258" i="5" s="1"/>
  <c r="U258" i="5" s="1"/>
  <c r="N248" i="5"/>
  <c r="E248" i="3" s="1"/>
  <c r="A248" i="5" s="1"/>
  <c r="U248" i="5" s="1"/>
  <c r="N244" i="5"/>
  <c r="E244" i="3" s="1"/>
  <c r="A244" i="5" s="1"/>
  <c r="U244" i="5" s="1"/>
  <c r="N240" i="5"/>
  <c r="E240" i="3" s="1"/>
  <c r="A240" i="5" s="1"/>
  <c r="U240" i="5" s="1"/>
  <c r="N236" i="5"/>
  <c r="E236" i="3" s="1"/>
  <c r="A236" i="5" s="1"/>
  <c r="U236" i="5" s="1"/>
  <c r="N232" i="5"/>
  <c r="E232" i="3" s="1"/>
  <c r="A232" i="5" s="1"/>
  <c r="U232" i="5" s="1"/>
  <c r="N228" i="5"/>
  <c r="E228" i="3" s="1"/>
  <c r="A228" i="5" s="1"/>
  <c r="U228" i="5" s="1"/>
  <c r="N224" i="5"/>
  <c r="E224" i="3" s="1"/>
  <c r="A224" i="5" s="1"/>
  <c r="U224" i="5" s="1"/>
  <c r="N220" i="5"/>
  <c r="E220" i="3" s="1"/>
  <c r="A220" i="5" s="1"/>
  <c r="U220" i="5" s="1"/>
  <c r="N216" i="5"/>
  <c r="E216" i="3" s="1"/>
  <c r="A216" i="5" s="1"/>
  <c r="U216" i="5" s="1"/>
  <c r="N212" i="5"/>
  <c r="E212" i="3" s="1"/>
  <c r="A212" i="5" s="1"/>
  <c r="U212" i="5" s="1"/>
  <c r="N208" i="5"/>
  <c r="E208" i="3" s="1"/>
  <c r="A208" i="5" s="1"/>
  <c r="U208" i="5" s="1"/>
  <c r="N204" i="5"/>
  <c r="E204" i="3" s="1"/>
  <c r="A204" i="5" s="1"/>
  <c r="U204" i="5" s="1"/>
  <c r="N200" i="5"/>
  <c r="E200" i="3" s="1"/>
  <c r="A200" i="5" s="1"/>
  <c r="U200" i="5" s="1"/>
  <c r="N196" i="5"/>
  <c r="E196" i="3" s="1"/>
  <c r="A196" i="5" s="1"/>
  <c r="U196" i="5" s="1"/>
  <c r="N192" i="5"/>
  <c r="E192" i="3" s="1"/>
  <c r="A192" i="5" s="1"/>
  <c r="U192" i="5" s="1"/>
  <c r="N188" i="5"/>
  <c r="E188" i="3" s="1"/>
  <c r="A188" i="5" s="1"/>
  <c r="U188" i="5" s="1"/>
  <c r="N184" i="5"/>
  <c r="E184" i="3" s="1"/>
  <c r="A184" i="5" s="1"/>
  <c r="U184" i="5" s="1"/>
  <c r="N180" i="5"/>
  <c r="E180" i="3" s="1"/>
  <c r="A180" i="5" s="1"/>
  <c r="U180" i="5" s="1"/>
  <c r="N176" i="5"/>
  <c r="E176" i="3" s="1"/>
  <c r="A176" i="5" s="1"/>
  <c r="U176" i="5" s="1"/>
  <c r="N172" i="5"/>
  <c r="E172" i="3" s="1"/>
  <c r="A172" i="5" s="1"/>
  <c r="U172" i="5" s="1"/>
  <c r="N168" i="5"/>
  <c r="E168" i="3" s="1"/>
  <c r="A168" i="5" s="1"/>
  <c r="U168" i="5" s="1"/>
  <c r="N162" i="5"/>
  <c r="E162" i="3" s="1"/>
  <c r="A162" i="5" s="1"/>
  <c r="U162" i="5" s="1"/>
  <c r="N161" i="5"/>
  <c r="E161" i="3" s="1"/>
  <c r="A161" i="5" s="1"/>
  <c r="U161" i="5" s="1"/>
  <c r="N154" i="5"/>
  <c r="E154" i="3" s="1"/>
  <c r="A154" i="5" s="1"/>
  <c r="U154" i="5" s="1"/>
  <c r="N153" i="5"/>
  <c r="E153" i="3" s="1"/>
  <c r="A153" i="5" s="1"/>
  <c r="U153" i="5" s="1"/>
  <c r="N146" i="5"/>
  <c r="E146" i="3" s="1"/>
  <c r="A146" i="5" s="1"/>
  <c r="U146" i="5" s="1"/>
  <c r="N145" i="5"/>
  <c r="E145" i="3" s="1"/>
  <c r="A145" i="5" s="1"/>
  <c r="U145" i="5" s="1"/>
  <c r="N138" i="5"/>
  <c r="E138" i="3" s="1"/>
  <c r="A138" i="5" s="1"/>
  <c r="U138" i="5" s="1"/>
  <c r="N137" i="5"/>
  <c r="E137" i="3" s="1"/>
  <c r="A137" i="5" s="1"/>
  <c r="U137" i="5" s="1"/>
  <c r="N130" i="5"/>
  <c r="E130" i="3" s="1"/>
  <c r="A130" i="5" s="1"/>
  <c r="U130" i="5" s="1"/>
  <c r="N129" i="5"/>
  <c r="E129" i="3" s="1"/>
  <c r="A129" i="5" s="1"/>
  <c r="U129" i="5" s="1"/>
  <c r="N122" i="5"/>
  <c r="E122" i="3" s="1"/>
  <c r="A122" i="5" s="1"/>
  <c r="U122" i="5" s="1"/>
  <c r="N121" i="5"/>
  <c r="E121" i="3" s="1"/>
  <c r="A121" i="5" s="1"/>
  <c r="U121" i="5" s="1"/>
  <c r="N119" i="5"/>
  <c r="E119" i="3" s="1"/>
  <c r="A119" i="5" s="1"/>
  <c r="U119" i="5" s="1"/>
  <c r="N117" i="5"/>
  <c r="E117" i="3" s="1"/>
  <c r="A117" i="5" s="1"/>
  <c r="U117" i="5" s="1"/>
  <c r="N115" i="5"/>
  <c r="E115" i="3" s="1"/>
  <c r="A115" i="5" s="1"/>
  <c r="U115" i="5" s="1"/>
  <c r="N113" i="5"/>
  <c r="E113" i="3" s="1"/>
  <c r="A113" i="5" s="1"/>
  <c r="U113" i="5" s="1"/>
  <c r="N111" i="5"/>
  <c r="E111" i="3" s="1"/>
  <c r="A111" i="5" s="1"/>
  <c r="U111" i="5" s="1"/>
  <c r="N109" i="5"/>
  <c r="E109" i="3" s="1"/>
  <c r="A109" i="5" s="1"/>
  <c r="U109" i="5" s="1"/>
  <c r="N107" i="5"/>
  <c r="E107" i="3" s="1"/>
  <c r="A107" i="5" s="1"/>
  <c r="U107" i="5" s="1"/>
  <c r="N105" i="5"/>
  <c r="E105" i="3" s="1"/>
  <c r="A105" i="5" s="1"/>
  <c r="U105" i="5" s="1"/>
  <c r="N101" i="5"/>
  <c r="A101" i="5" s="1"/>
  <c r="N99" i="5"/>
  <c r="A99" i="5" s="1"/>
  <c r="N97" i="5"/>
  <c r="A97" i="5" s="1"/>
  <c r="N93" i="5"/>
  <c r="A93" i="5" s="1"/>
  <c r="N91" i="5"/>
  <c r="N87" i="5"/>
  <c r="N85" i="5"/>
  <c r="A85" i="5" s="1"/>
  <c r="N79" i="5"/>
  <c r="A79" i="5" s="1"/>
  <c r="N75" i="5"/>
  <c r="A75" i="5" s="1"/>
  <c r="N69" i="5"/>
  <c r="N67" i="5"/>
  <c r="N63" i="5"/>
  <c r="N51" i="5"/>
  <c r="N47" i="5"/>
  <c r="N45" i="5"/>
  <c r="N43" i="5"/>
  <c r="N39" i="5"/>
  <c r="N37" i="5"/>
  <c r="N256" i="5"/>
  <c r="E256" i="3" s="1"/>
  <c r="A256" i="5" s="1"/>
  <c r="U256" i="5" s="1"/>
  <c r="N249" i="5"/>
  <c r="E249" i="3" s="1"/>
  <c r="A249" i="5" s="1"/>
  <c r="U249" i="5" s="1"/>
  <c r="N245" i="5"/>
  <c r="E245" i="3" s="1"/>
  <c r="A245" i="5" s="1"/>
  <c r="U245" i="5" s="1"/>
  <c r="N241" i="5"/>
  <c r="E241" i="3" s="1"/>
  <c r="A241" i="5" s="1"/>
  <c r="U241" i="5" s="1"/>
  <c r="N237" i="5"/>
  <c r="E237" i="3" s="1"/>
  <c r="A237" i="5" s="1"/>
  <c r="U237" i="5" s="1"/>
  <c r="N233" i="5"/>
  <c r="E233" i="3" s="1"/>
  <c r="A233" i="5" s="1"/>
  <c r="U233" i="5" s="1"/>
  <c r="N229" i="5"/>
  <c r="E229" i="3" s="1"/>
  <c r="A229" i="5" s="1"/>
  <c r="U229" i="5" s="1"/>
  <c r="N225" i="5"/>
  <c r="E225" i="3" s="1"/>
  <c r="A225" i="5" s="1"/>
  <c r="U225" i="5" s="1"/>
  <c r="N221" i="5"/>
  <c r="E221" i="3" s="1"/>
  <c r="A221" i="5" s="1"/>
  <c r="U221" i="5" s="1"/>
  <c r="N217" i="5"/>
  <c r="E217" i="3" s="1"/>
  <c r="A217" i="5" s="1"/>
  <c r="U217" i="5" s="1"/>
  <c r="N213" i="5"/>
  <c r="E213" i="3" s="1"/>
  <c r="A213" i="5" s="1"/>
  <c r="U213" i="5" s="1"/>
  <c r="N209" i="5"/>
  <c r="E209" i="3" s="1"/>
  <c r="A209" i="5" s="1"/>
  <c r="U209" i="5" s="1"/>
  <c r="N205" i="5"/>
  <c r="E205" i="3" s="1"/>
  <c r="A205" i="5" s="1"/>
  <c r="U205" i="5" s="1"/>
  <c r="N201" i="5"/>
  <c r="E201" i="3" s="1"/>
  <c r="A201" i="5" s="1"/>
  <c r="U201" i="5" s="1"/>
  <c r="N197" i="5"/>
  <c r="E197" i="3" s="1"/>
  <c r="A197" i="5" s="1"/>
  <c r="U197" i="5" s="1"/>
  <c r="N193" i="5"/>
  <c r="E193" i="3" s="1"/>
  <c r="A193" i="5" s="1"/>
  <c r="U193" i="5" s="1"/>
  <c r="N189" i="5"/>
  <c r="E189" i="3" s="1"/>
  <c r="A189" i="5" s="1"/>
  <c r="U189" i="5" s="1"/>
  <c r="N185" i="5"/>
  <c r="E185" i="3" s="1"/>
  <c r="A185" i="5" s="1"/>
  <c r="U185" i="5" s="1"/>
  <c r="N181" i="5"/>
  <c r="E181" i="3" s="1"/>
  <c r="A181" i="5" s="1"/>
  <c r="U181" i="5" s="1"/>
  <c r="N177" i="5"/>
  <c r="E177" i="3" s="1"/>
  <c r="A177" i="5" s="1"/>
  <c r="U177" i="5" s="1"/>
  <c r="N173" i="5"/>
  <c r="E173" i="3" s="1"/>
  <c r="A173" i="5" s="1"/>
  <c r="U173" i="5" s="1"/>
  <c r="N169" i="5"/>
  <c r="E169" i="3" s="1"/>
  <c r="A169" i="5" s="1"/>
  <c r="U169" i="5" s="1"/>
  <c r="N160" i="5"/>
  <c r="E160" i="3" s="1"/>
  <c r="A160" i="5" s="1"/>
  <c r="U160" i="5" s="1"/>
  <c r="N159" i="5"/>
  <c r="E159" i="3" s="1"/>
  <c r="A159" i="5" s="1"/>
  <c r="U159" i="5" s="1"/>
  <c r="N152" i="5"/>
  <c r="E152" i="3" s="1"/>
  <c r="A152" i="5" s="1"/>
  <c r="U152" i="5" s="1"/>
  <c r="N151" i="5"/>
  <c r="E151" i="3" s="1"/>
  <c r="A151" i="5" s="1"/>
  <c r="U151" i="5" s="1"/>
  <c r="N144" i="5"/>
  <c r="E144" i="3" s="1"/>
  <c r="A144" i="5" s="1"/>
  <c r="U144" i="5" s="1"/>
  <c r="N143" i="5"/>
  <c r="E143" i="3" s="1"/>
  <c r="A143" i="5" s="1"/>
  <c r="U143" i="5" s="1"/>
  <c r="N136" i="5"/>
  <c r="E136" i="3" s="1"/>
  <c r="A136" i="5" s="1"/>
  <c r="U136" i="5" s="1"/>
  <c r="N135" i="5"/>
  <c r="E135" i="3" s="1"/>
  <c r="A135" i="5" s="1"/>
  <c r="U135" i="5" s="1"/>
  <c r="N128" i="5"/>
  <c r="E128" i="3" s="1"/>
  <c r="A128" i="5" s="1"/>
  <c r="U128" i="5" s="1"/>
  <c r="N127" i="5"/>
  <c r="E127" i="3" s="1"/>
  <c r="A127" i="5" s="1"/>
  <c r="U127" i="5" s="1"/>
  <c r="N254" i="5"/>
  <c r="E254" i="3" s="1"/>
  <c r="A254" i="5" s="1"/>
  <c r="U254" i="5" s="1"/>
  <c r="N250" i="5"/>
  <c r="E250" i="3" s="1"/>
  <c r="A250" i="5" s="1"/>
  <c r="U250" i="5" s="1"/>
  <c r="N246" i="5"/>
  <c r="E246" i="3" s="1"/>
  <c r="A246" i="5" s="1"/>
  <c r="U246" i="5" s="1"/>
  <c r="N242" i="5"/>
  <c r="E242" i="3" s="1"/>
  <c r="A242" i="5" s="1"/>
  <c r="U242" i="5" s="1"/>
  <c r="N238" i="5"/>
  <c r="E238" i="3" s="1"/>
  <c r="A238" i="5" s="1"/>
  <c r="U238" i="5" s="1"/>
  <c r="N234" i="5"/>
  <c r="E234" i="3" s="1"/>
  <c r="A234" i="5" s="1"/>
  <c r="U234" i="5" s="1"/>
  <c r="N230" i="5"/>
  <c r="E230" i="3" s="1"/>
  <c r="A230" i="5" s="1"/>
  <c r="U230" i="5" s="1"/>
  <c r="N226" i="5"/>
  <c r="E226" i="3" s="1"/>
  <c r="A226" i="5" s="1"/>
  <c r="U226" i="5" s="1"/>
  <c r="N222" i="5"/>
  <c r="E222" i="3" s="1"/>
  <c r="A222" i="5" s="1"/>
  <c r="U222" i="5" s="1"/>
  <c r="N218" i="5"/>
  <c r="E218" i="3" s="1"/>
  <c r="A218" i="5" s="1"/>
  <c r="U218" i="5" s="1"/>
  <c r="N214" i="5"/>
  <c r="E214" i="3" s="1"/>
  <c r="A214" i="5" s="1"/>
  <c r="U214" i="5" s="1"/>
  <c r="N210" i="5"/>
  <c r="E210" i="3" s="1"/>
  <c r="A210" i="5" s="1"/>
  <c r="U210" i="5" s="1"/>
  <c r="N206" i="5"/>
  <c r="E206" i="3" s="1"/>
  <c r="A206" i="5" s="1"/>
  <c r="U206" i="5" s="1"/>
  <c r="N202" i="5"/>
  <c r="E202" i="3" s="1"/>
  <c r="A202" i="5" s="1"/>
  <c r="U202" i="5" s="1"/>
  <c r="N198" i="5"/>
  <c r="E198" i="3" s="1"/>
  <c r="A198" i="5" s="1"/>
  <c r="U198" i="5" s="1"/>
  <c r="N194" i="5"/>
  <c r="E194" i="3" s="1"/>
  <c r="A194" i="5" s="1"/>
  <c r="U194" i="5" s="1"/>
  <c r="N190" i="5"/>
  <c r="E190" i="3" s="1"/>
  <c r="A190" i="5" s="1"/>
  <c r="U190" i="5" s="1"/>
  <c r="N186" i="5"/>
  <c r="E186" i="3" s="1"/>
  <c r="A186" i="5" s="1"/>
  <c r="U186" i="5" s="1"/>
  <c r="N182" i="5"/>
  <c r="E182" i="3" s="1"/>
  <c r="A182" i="5" s="1"/>
  <c r="U182" i="5" s="1"/>
  <c r="N178" i="5"/>
  <c r="E178" i="3" s="1"/>
  <c r="A178" i="5" s="1"/>
  <c r="U178" i="5" s="1"/>
  <c r="N174" i="5"/>
  <c r="E174" i="3" s="1"/>
  <c r="A174" i="5" s="1"/>
  <c r="U174" i="5" s="1"/>
  <c r="N170" i="5"/>
  <c r="E170" i="3" s="1"/>
  <c r="A170" i="5" s="1"/>
  <c r="U170" i="5" s="1"/>
  <c r="N166" i="5"/>
  <c r="E166" i="3" s="1"/>
  <c r="A166" i="5" s="1"/>
  <c r="U166" i="5" s="1"/>
  <c r="N165" i="5"/>
  <c r="E165" i="3" s="1"/>
  <c r="A165" i="5" s="1"/>
  <c r="U165" i="5" s="1"/>
  <c r="N158" i="5"/>
  <c r="E158" i="3" s="1"/>
  <c r="A158" i="5" s="1"/>
  <c r="U158" i="5" s="1"/>
  <c r="N157" i="5"/>
  <c r="E157" i="3" s="1"/>
  <c r="A157" i="5" s="1"/>
  <c r="U157" i="5" s="1"/>
  <c r="N150" i="5"/>
  <c r="E150" i="3" s="1"/>
  <c r="A150" i="5" s="1"/>
  <c r="U150" i="5" s="1"/>
  <c r="N149" i="5"/>
  <c r="E149" i="3" s="1"/>
  <c r="A149" i="5" s="1"/>
  <c r="U149" i="5" s="1"/>
  <c r="N142" i="5"/>
  <c r="E142" i="3" s="1"/>
  <c r="A142" i="5" s="1"/>
  <c r="U142" i="5" s="1"/>
  <c r="N141" i="5"/>
  <c r="E141" i="3" s="1"/>
  <c r="A141" i="5" s="1"/>
  <c r="U141" i="5" s="1"/>
  <c r="N134" i="5"/>
  <c r="E134" i="3" s="1"/>
  <c r="A134" i="5" s="1"/>
  <c r="U134" i="5" s="1"/>
  <c r="N133" i="5"/>
  <c r="E133" i="3" s="1"/>
  <c r="A133" i="5" s="1"/>
  <c r="U133" i="5" s="1"/>
  <c r="N126" i="5"/>
  <c r="E126" i="3" s="1"/>
  <c r="A126" i="5" s="1"/>
  <c r="U126" i="5" s="1"/>
  <c r="N125" i="5"/>
  <c r="E125" i="3" s="1"/>
  <c r="A125" i="5" s="1"/>
  <c r="U125" i="5" s="1"/>
  <c r="N120" i="5"/>
  <c r="E120" i="3" s="1"/>
  <c r="A120" i="5" s="1"/>
  <c r="U120" i="5" s="1"/>
  <c r="N118" i="5"/>
  <c r="E118" i="3" s="1"/>
  <c r="A118" i="5" s="1"/>
  <c r="U118" i="5" s="1"/>
  <c r="N116" i="5"/>
  <c r="E116" i="3" s="1"/>
  <c r="A116" i="5" s="1"/>
  <c r="U116" i="5" s="1"/>
  <c r="N114" i="5"/>
  <c r="E114" i="3" s="1"/>
  <c r="A114" i="5" s="1"/>
  <c r="U114" i="5" s="1"/>
  <c r="N112" i="5"/>
  <c r="E112" i="3" s="1"/>
  <c r="A112" i="5" s="1"/>
  <c r="U112" i="5" s="1"/>
  <c r="N110" i="5"/>
  <c r="E110" i="3" s="1"/>
  <c r="A110" i="5" s="1"/>
  <c r="U110" i="5" s="1"/>
  <c r="N108" i="5"/>
  <c r="E108" i="3" s="1"/>
  <c r="A108" i="5" s="1"/>
  <c r="U108" i="5" s="1"/>
  <c r="N106" i="5"/>
  <c r="E106" i="3" s="1"/>
  <c r="A106" i="5" s="1"/>
  <c r="U106" i="5" s="1"/>
  <c r="N104" i="5"/>
  <c r="E104" i="3" s="1"/>
  <c r="A104" i="5" s="1"/>
  <c r="U104" i="5" s="1"/>
  <c r="N100" i="5"/>
  <c r="N96" i="5"/>
  <c r="A96" i="5" s="1"/>
  <c r="N90" i="5"/>
  <c r="A90" i="5" s="1"/>
  <c r="N88" i="5"/>
  <c r="A88" i="5" s="1"/>
  <c r="N86" i="5"/>
  <c r="A86" i="5" s="1"/>
  <c r="N84" i="5"/>
  <c r="A84" i="5" s="1"/>
  <c r="N80" i="5"/>
  <c r="A80" i="5" s="1"/>
  <c r="N78" i="5"/>
  <c r="A78" i="5" s="1"/>
  <c r="N76" i="5"/>
  <c r="N74" i="5"/>
  <c r="A74" i="5" s="1"/>
  <c r="N70" i="5"/>
  <c r="A70" i="5" s="1"/>
  <c r="N68" i="5"/>
  <c r="N64" i="5"/>
  <c r="N60" i="5"/>
  <c r="N56" i="5"/>
  <c r="N54" i="5"/>
  <c r="N52" i="5"/>
  <c r="N44" i="5"/>
  <c r="N36" i="5"/>
  <c r="N34" i="5"/>
  <c r="N32" i="5"/>
  <c r="N28" i="5"/>
  <c r="N17" i="5"/>
  <c r="F85" i="7"/>
  <c r="E85" i="7" s="1"/>
  <c r="R43" i="7"/>
  <c r="N43" i="7"/>
  <c r="B43" i="7"/>
  <c r="M43" i="7"/>
  <c r="R73" i="7"/>
  <c r="L73" i="7" s="1"/>
  <c r="K73" i="7" s="1"/>
  <c r="N73" i="7"/>
  <c r="B73" i="7"/>
  <c r="M73" i="7"/>
  <c r="R128" i="7"/>
  <c r="J128" i="7" s="1"/>
  <c r="I128" i="7" s="1"/>
  <c r="N128" i="7"/>
  <c r="M128" i="7"/>
  <c r="B128" i="7"/>
  <c r="F128" i="7"/>
  <c r="E128" i="7" s="1"/>
  <c r="R120" i="7"/>
  <c r="D120" i="7" s="1"/>
  <c r="C120" i="7" s="1"/>
  <c r="N120" i="7"/>
  <c r="M120" i="7"/>
  <c r="B120" i="7"/>
  <c r="R112" i="7"/>
  <c r="H112" i="7" s="1"/>
  <c r="G112" i="7" s="1"/>
  <c r="N112" i="7"/>
  <c r="M112" i="7"/>
  <c r="B112" i="7"/>
  <c r="R104" i="7"/>
  <c r="L104" i="7" s="1"/>
  <c r="K104" i="7" s="1"/>
  <c r="N104" i="7"/>
  <c r="M104" i="7"/>
  <c r="B104" i="7"/>
  <c r="R96" i="7"/>
  <c r="J96" i="7" s="1"/>
  <c r="I96" i="7" s="1"/>
  <c r="N96" i="7"/>
  <c r="M96" i="7"/>
  <c r="B96" i="7"/>
  <c r="R79" i="7"/>
  <c r="D79" i="7" s="1"/>
  <c r="C79" i="7" s="1"/>
  <c r="N79" i="7"/>
  <c r="B79" i="7"/>
  <c r="M79" i="7"/>
  <c r="R149" i="7"/>
  <c r="J149" i="7" s="1"/>
  <c r="I149" i="7" s="1"/>
  <c r="N149" i="7"/>
  <c r="B149" i="7"/>
  <c r="M149" i="7"/>
  <c r="R181" i="7"/>
  <c r="J181" i="7" s="1"/>
  <c r="I181" i="7" s="1"/>
  <c r="N181" i="7"/>
  <c r="B181" i="7"/>
  <c r="M181" i="7"/>
  <c r="M52" i="7"/>
  <c r="R52" i="7"/>
  <c r="N52" i="7"/>
  <c r="B52" i="7"/>
  <c r="M60" i="7"/>
  <c r="R60" i="7"/>
  <c r="N60" i="7"/>
  <c r="B60" i="7"/>
  <c r="M68" i="7"/>
  <c r="R68" i="7"/>
  <c r="L68" i="7" s="1"/>
  <c r="K68" i="7" s="1"/>
  <c r="N68" i="7"/>
  <c r="B68" i="7"/>
  <c r="R76" i="7"/>
  <c r="L76" i="7" s="1"/>
  <c r="K76" i="7" s="1"/>
  <c r="N76" i="7"/>
  <c r="M76" i="7"/>
  <c r="B76" i="7"/>
  <c r="R84" i="7"/>
  <c r="F84" i="7" s="1"/>
  <c r="E84" i="7" s="1"/>
  <c r="N84" i="7"/>
  <c r="B84" i="7"/>
  <c r="M84" i="7"/>
  <c r="R151" i="7"/>
  <c r="H151" i="7" s="1"/>
  <c r="G151" i="7" s="1"/>
  <c r="N151" i="7"/>
  <c r="B151" i="7"/>
  <c r="M151" i="7"/>
  <c r="R183" i="7"/>
  <c r="L183" i="7" s="1"/>
  <c r="K183" i="7" s="1"/>
  <c r="N183" i="7"/>
  <c r="B183" i="7"/>
  <c r="M183" i="7"/>
  <c r="R212" i="7"/>
  <c r="L212" i="7" s="1"/>
  <c r="K212" i="7" s="1"/>
  <c r="N212" i="7"/>
  <c r="M212" i="7"/>
  <c r="B212" i="7"/>
  <c r="R220" i="7"/>
  <c r="J220" i="7" s="1"/>
  <c r="I220" i="7" s="1"/>
  <c r="N220" i="7"/>
  <c r="M220" i="7"/>
  <c r="B220" i="7"/>
  <c r="R228" i="7"/>
  <c r="N228" i="7"/>
  <c r="M228" i="7"/>
  <c r="B228" i="7"/>
  <c r="F228" i="7"/>
  <c r="E228" i="7" s="1"/>
  <c r="R236" i="7"/>
  <c r="H236" i="7" s="1"/>
  <c r="G236" i="7" s="1"/>
  <c r="N236" i="7"/>
  <c r="M236" i="7"/>
  <c r="B236" i="7"/>
  <c r="R244" i="7"/>
  <c r="L244" i="7" s="1"/>
  <c r="K244" i="7" s="1"/>
  <c r="N244" i="7"/>
  <c r="M244" i="7"/>
  <c r="B244" i="7"/>
  <c r="R252" i="7"/>
  <c r="J252" i="7" s="1"/>
  <c r="I252" i="7" s="1"/>
  <c r="N252" i="7"/>
  <c r="M252" i="7"/>
  <c r="B252" i="7"/>
  <c r="R260" i="7"/>
  <c r="D260" i="7" s="1"/>
  <c r="C260" i="7" s="1"/>
  <c r="N260" i="7"/>
  <c r="M260" i="7"/>
  <c r="B260" i="7"/>
  <c r="R268" i="7"/>
  <c r="H268" i="7" s="1"/>
  <c r="G268" i="7" s="1"/>
  <c r="N268" i="7"/>
  <c r="M268" i="7"/>
  <c r="B268" i="7"/>
  <c r="R276" i="7"/>
  <c r="L276" i="7" s="1"/>
  <c r="K276" i="7" s="1"/>
  <c r="N276" i="7"/>
  <c r="M276" i="7"/>
  <c r="B276" i="7"/>
  <c r="R91" i="7"/>
  <c r="F91" i="7" s="1"/>
  <c r="E91" i="7" s="1"/>
  <c r="N91" i="7"/>
  <c r="B91" i="7"/>
  <c r="M91" i="7"/>
  <c r="R99" i="7"/>
  <c r="J99" i="7" s="1"/>
  <c r="I99" i="7" s="1"/>
  <c r="N99" i="7"/>
  <c r="B99" i="7"/>
  <c r="M99" i="7"/>
  <c r="R107" i="7"/>
  <c r="L107" i="7" s="1"/>
  <c r="K107" i="7" s="1"/>
  <c r="N107" i="7"/>
  <c r="B107" i="7"/>
  <c r="M107" i="7"/>
  <c r="R115" i="7"/>
  <c r="L115" i="7" s="1"/>
  <c r="K115" i="7" s="1"/>
  <c r="N115" i="7"/>
  <c r="B115" i="7"/>
  <c r="M115" i="7"/>
  <c r="R123" i="7"/>
  <c r="F123" i="7" s="1"/>
  <c r="E123" i="7" s="1"/>
  <c r="N123" i="7"/>
  <c r="B123" i="7"/>
  <c r="M123" i="7"/>
  <c r="R131" i="7"/>
  <c r="J131" i="7" s="1"/>
  <c r="I131" i="7" s="1"/>
  <c r="N131" i="7"/>
  <c r="B131" i="7"/>
  <c r="M131" i="7"/>
  <c r="H131" i="7"/>
  <c r="G131" i="7" s="1"/>
  <c r="R139" i="7"/>
  <c r="L139" i="7" s="1"/>
  <c r="K139" i="7" s="1"/>
  <c r="N139" i="7"/>
  <c r="B139" i="7"/>
  <c r="M139" i="7"/>
  <c r="R153" i="7"/>
  <c r="H153" i="7" s="1"/>
  <c r="G153" i="7" s="1"/>
  <c r="N153" i="7"/>
  <c r="B153" i="7"/>
  <c r="M153" i="7"/>
  <c r="L153" i="7"/>
  <c r="K153" i="7" s="1"/>
  <c r="R185" i="7"/>
  <c r="F185" i="7" s="1"/>
  <c r="E185" i="7" s="1"/>
  <c r="N185" i="7"/>
  <c r="B185" i="7"/>
  <c r="M185" i="7"/>
  <c r="R211" i="7"/>
  <c r="L211" i="7" s="1"/>
  <c r="K211" i="7" s="1"/>
  <c r="N211" i="7"/>
  <c r="B211" i="7"/>
  <c r="M211" i="7"/>
  <c r="R289" i="7"/>
  <c r="H289" i="7" s="1"/>
  <c r="G289" i="7" s="1"/>
  <c r="N289" i="7"/>
  <c r="M289" i="7"/>
  <c r="B289" i="7"/>
  <c r="M144" i="7"/>
  <c r="R144" i="7"/>
  <c r="H144" i="7" s="1"/>
  <c r="G144" i="7" s="1"/>
  <c r="N144" i="7"/>
  <c r="B144" i="7"/>
  <c r="M152" i="7"/>
  <c r="R152" i="7"/>
  <c r="D152" i="7" s="1"/>
  <c r="C152" i="7" s="1"/>
  <c r="N152" i="7"/>
  <c r="B152" i="7"/>
  <c r="M160" i="7"/>
  <c r="R160" i="7"/>
  <c r="H160" i="7" s="1"/>
  <c r="G160" i="7" s="1"/>
  <c r="N160" i="7"/>
  <c r="B160" i="7"/>
  <c r="M168" i="7"/>
  <c r="R168" i="7"/>
  <c r="L168" i="7" s="1"/>
  <c r="K168" i="7" s="1"/>
  <c r="N168" i="7"/>
  <c r="B168" i="7"/>
  <c r="M176" i="7"/>
  <c r="R176" i="7"/>
  <c r="L176" i="7" s="1"/>
  <c r="K176" i="7" s="1"/>
  <c r="N176" i="7"/>
  <c r="B176" i="7"/>
  <c r="M184" i="7"/>
  <c r="R184" i="7"/>
  <c r="D184" i="7" s="1"/>
  <c r="C184" i="7" s="1"/>
  <c r="N184" i="7"/>
  <c r="B184" i="7"/>
  <c r="M192" i="7"/>
  <c r="R192" i="7"/>
  <c r="H192" i="7" s="1"/>
  <c r="G192" i="7" s="1"/>
  <c r="N192" i="7"/>
  <c r="B192" i="7"/>
  <c r="R200" i="7"/>
  <c r="H200" i="7" s="1"/>
  <c r="G200" i="7" s="1"/>
  <c r="N200" i="7"/>
  <c r="B200" i="7"/>
  <c r="M200" i="7"/>
  <c r="R208" i="7"/>
  <c r="J208" i="7" s="1"/>
  <c r="I208" i="7" s="1"/>
  <c r="N208" i="7"/>
  <c r="B208" i="7"/>
  <c r="M208" i="7"/>
  <c r="R292" i="7"/>
  <c r="F292" i="7" s="1"/>
  <c r="E292" i="7" s="1"/>
  <c r="N292" i="7"/>
  <c r="B292" i="7"/>
  <c r="M292" i="7"/>
  <c r="R219" i="7"/>
  <c r="H219" i="7" s="1"/>
  <c r="G219" i="7" s="1"/>
  <c r="N219" i="7"/>
  <c r="B219" i="7"/>
  <c r="M219" i="7"/>
  <c r="R227" i="7"/>
  <c r="L227" i="7" s="1"/>
  <c r="K227" i="7" s="1"/>
  <c r="N227" i="7"/>
  <c r="B227" i="7"/>
  <c r="M227" i="7"/>
  <c r="R235" i="7"/>
  <c r="L235" i="7" s="1"/>
  <c r="K235" i="7" s="1"/>
  <c r="N235" i="7"/>
  <c r="B235" i="7"/>
  <c r="M235" i="7"/>
  <c r="R243" i="7"/>
  <c r="F243" i="7" s="1"/>
  <c r="E243" i="7" s="1"/>
  <c r="N243" i="7"/>
  <c r="B243" i="7"/>
  <c r="M243" i="7"/>
  <c r="H243" i="7"/>
  <c r="G243" i="7" s="1"/>
  <c r="R251" i="7"/>
  <c r="H251" i="7" s="1"/>
  <c r="G251" i="7" s="1"/>
  <c r="N251" i="7"/>
  <c r="B251" i="7"/>
  <c r="M251" i="7"/>
  <c r="R259" i="7"/>
  <c r="L259" i="7" s="1"/>
  <c r="K259" i="7" s="1"/>
  <c r="N259" i="7"/>
  <c r="B259" i="7"/>
  <c r="M259" i="7"/>
  <c r="R267" i="7"/>
  <c r="L267" i="7" s="1"/>
  <c r="K267" i="7" s="1"/>
  <c r="N267" i="7"/>
  <c r="B267" i="7"/>
  <c r="M267" i="7"/>
  <c r="R275" i="7"/>
  <c r="F275" i="7" s="1"/>
  <c r="E275" i="7" s="1"/>
  <c r="N275" i="7"/>
  <c r="B275" i="7"/>
  <c r="M275" i="7"/>
  <c r="R286" i="7"/>
  <c r="H286" i="7" s="1"/>
  <c r="G286" i="7" s="1"/>
  <c r="N286" i="7"/>
  <c r="B286" i="7"/>
  <c r="M286" i="7"/>
  <c r="R283" i="7"/>
  <c r="J283" i="7" s="1"/>
  <c r="I283" i="7" s="1"/>
  <c r="N283" i="7"/>
  <c r="B283" i="7"/>
  <c r="M283" i="7"/>
  <c r="H283" i="7"/>
  <c r="G283" i="7" s="1"/>
  <c r="R69" i="7"/>
  <c r="J69" i="7" s="1"/>
  <c r="I69" i="7" s="1"/>
  <c r="N69" i="7"/>
  <c r="B69" i="7"/>
  <c r="M69" i="7"/>
  <c r="R77" i="7"/>
  <c r="D77" i="7" s="1"/>
  <c r="C77" i="7" s="1"/>
  <c r="N77" i="7"/>
  <c r="B77" i="7"/>
  <c r="M77" i="7"/>
  <c r="R44" i="7"/>
  <c r="N44" i="7"/>
  <c r="M44" i="7"/>
  <c r="B44" i="7"/>
  <c r="R36" i="7"/>
  <c r="N36" i="7"/>
  <c r="M36" i="7"/>
  <c r="B36" i="7"/>
  <c r="N102" i="5" s="1"/>
  <c r="A102" i="5" s="1"/>
  <c r="R26" i="7"/>
  <c r="N26" i="7"/>
  <c r="M26" i="7"/>
  <c r="B26" i="7"/>
  <c r="N83" i="5" s="1"/>
  <c r="A83" i="5" s="1"/>
  <c r="R18" i="7"/>
  <c r="N18" i="7"/>
  <c r="M18" i="7"/>
  <c r="B18" i="7"/>
  <c r="R51" i="7"/>
  <c r="N51" i="7"/>
  <c r="B51" i="7"/>
  <c r="M51" i="7"/>
  <c r="R187" i="7"/>
  <c r="H187" i="7" s="1"/>
  <c r="G187" i="7" s="1"/>
  <c r="N187" i="7"/>
  <c r="B187" i="7"/>
  <c r="M187" i="7"/>
  <c r="R205" i="7"/>
  <c r="D205" i="7" s="1"/>
  <c r="C205" i="7" s="1"/>
  <c r="N205" i="7"/>
  <c r="B205" i="7"/>
  <c r="M205" i="7"/>
  <c r="R41" i="7"/>
  <c r="N41" i="7"/>
  <c r="B41" i="7"/>
  <c r="M41" i="7"/>
  <c r="R155" i="7"/>
  <c r="J155" i="7" s="1"/>
  <c r="I155" i="7" s="1"/>
  <c r="N155" i="7"/>
  <c r="B155" i="7"/>
  <c r="M155" i="7"/>
  <c r="R134" i="7"/>
  <c r="F134" i="7" s="1"/>
  <c r="E134" i="7" s="1"/>
  <c r="N134" i="7"/>
  <c r="M134" i="7"/>
  <c r="B134" i="7"/>
  <c r="R118" i="7"/>
  <c r="F118" i="7" s="1"/>
  <c r="E118" i="7" s="1"/>
  <c r="N118" i="7"/>
  <c r="M118" i="7"/>
  <c r="B118" i="7"/>
  <c r="R110" i="7"/>
  <c r="J110" i="7" s="1"/>
  <c r="I110" i="7" s="1"/>
  <c r="N110" i="7"/>
  <c r="M110" i="7"/>
  <c r="B110" i="7"/>
  <c r="R102" i="7"/>
  <c r="F102" i="7" s="1"/>
  <c r="E102" i="7" s="1"/>
  <c r="N102" i="7"/>
  <c r="M102" i="7"/>
  <c r="B102" i="7"/>
  <c r="R94" i="7"/>
  <c r="H94" i="7" s="1"/>
  <c r="G94" i="7" s="1"/>
  <c r="N94" i="7"/>
  <c r="M94" i="7"/>
  <c r="B94" i="7"/>
  <c r="R71" i="7"/>
  <c r="L71" i="7" s="1"/>
  <c r="K71" i="7" s="1"/>
  <c r="N71" i="7"/>
  <c r="B71" i="7"/>
  <c r="M71" i="7"/>
  <c r="R157" i="7"/>
  <c r="F157" i="7" s="1"/>
  <c r="E157" i="7" s="1"/>
  <c r="N157" i="7"/>
  <c r="B157" i="7"/>
  <c r="M157" i="7"/>
  <c r="R189" i="7"/>
  <c r="N189" i="7"/>
  <c r="B189" i="7"/>
  <c r="M189" i="7"/>
  <c r="M54" i="7"/>
  <c r="B54" i="7"/>
  <c r="N13" i="5" s="1"/>
  <c r="R54" i="7"/>
  <c r="N54" i="7"/>
  <c r="M62" i="7"/>
  <c r="B62" i="7"/>
  <c r="R62" i="7"/>
  <c r="N62" i="7"/>
  <c r="M70" i="7"/>
  <c r="B70" i="7"/>
  <c r="R70" i="7"/>
  <c r="L70" i="7" s="1"/>
  <c r="K70" i="7" s="1"/>
  <c r="N70" i="7"/>
  <c r="R78" i="7"/>
  <c r="N78" i="7"/>
  <c r="B78" i="7"/>
  <c r="M78" i="7"/>
  <c r="R86" i="7"/>
  <c r="D86" i="7" s="1"/>
  <c r="C86" i="7" s="1"/>
  <c r="N86" i="7"/>
  <c r="B86" i="7"/>
  <c r="M86" i="7"/>
  <c r="R159" i="7"/>
  <c r="F159" i="7" s="1"/>
  <c r="E159" i="7" s="1"/>
  <c r="N159" i="7"/>
  <c r="B159" i="7"/>
  <c r="M159" i="7"/>
  <c r="R191" i="7"/>
  <c r="F191" i="7" s="1"/>
  <c r="E191" i="7" s="1"/>
  <c r="N191" i="7"/>
  <c r="B191" i="7"/>
  <c r="M191" i="7"/>
  <c r="R214" i="7"/>
  <c r="N214" i="7"/>
  <c r="M214" i="7"/>
  <c r="B214" i="7"/>
  <c r="R222" i="7"/>
  <c r="H222" i="7" s="1"/>
  <c r="G222" i="7" s="1"/>
  <c r="N222" i="7"/>
  <c r="M222" i="7"/>
  <c r="B222" i="7"/>
  <c r="R230" i="7"/>
  <c r="N230" i="7"/>
  <c r="M230" i="7"/>
  <c r="B230" i="7"/>
  <c r="F230" i="7"/>
  <c r="E230" i="7" s="1"/>
  <c r="R238" i="7"/>
  <c r="J238" i="7" s="1"/>
  <c r="I238" i="7" s="1"/>
  <c r="N238" i="7"/>
  <c r="M238" i="7"/>
  <c r="B238" i="7"/>
  <c r="R246" i="7"/>
  <c r="D246" i="7" s="1"/>
  <c r="C246" i="7" s="1"/>
  <c r="N246" i="7"/>
  <c r="M246" i="7"/>
  <c r="B246" i="7"/>
  <c r="R254" i="7"/>
  <c r="F254" i="7" s="1"/>
  <c r="E254" i="7" s="1"/>
  <c r="N254" i="7"/>
  <c r="M254" i="7"/>
  <c r="B254" i="7"/>
  <c r="R262" i="7"/>
  <c r="H262" i="7" s="1"/>
  <c r="G262" i="7" s="1"/>
  <c r="N262" i="7"/>
  <c r="M262" i="7"/>
  <c r="B262" i="7"/>
  <c r="R270" i="7"/>
  <c r="J270" i="7" s="1"/>
  <c r="I270" i="7" s="1"/>
  <c r="N270" i="7"/>
  <c r="M270" i="7"/>
  <c r="B270" i="7"/>
  <c r="R278" i="7"/>
  <c r="F278" i="7" s="1"/>
  <c r="E278" i="7" s="1"/>
  <c r="N278" i="7"/>
  <c r="M278" i="7"/>
  <c r="B278" i="7"/>
  <c r="R93" i="7"/>
  <c r="L93" i="7" s="1"/>
  <c r="K93" i="7" s="1"/>
  <c r="N93" i="7"/>
  <c r="B93" i="7"/>
  <c r="M93" i="7"/>
  <c r="R101" i="7"/>
  <c r="J101" i="7" s="1"/>
  <c r="I101" i="7" s="1"/>
  <c r="N101" i="7"/>
  <c r="B101" i="7"/>
  <c r="M101" i="7"/>
  <c r="R109" i="7"/>
  <c r="F109" i="7" s="1"/>
  <c r="E109" i="7" s="1"/>
  <c r="N109" i="7"/>
  <c r="B109" i="7"/>
  <c r="M109" i="7"/>
  <c r="R117" i="7"/>
  <c r="N117" i="7"/>
  <c r="B117" i="7"/>
  <c r="M117" i="7"/>
  <c r="R125" i="7"/>
  <c r="L125" i="7" s="1"/>
  <c r="K125" i="7" s="1"/>
  <c r="N125" i="7"/>
  <c r="B125" i="7"/>
  <c r="M125" i="7"/>
  <c r="R133" i="7"/>
  <c r="L133" i="7" s="1"/>
  <c r="K133" i="7" s="1"/>
  <c r="N133" i="7"/>
  <c r="B133" i="7"/>
  <c r="M133" i="7"/>
  <c r="R141" i="7"/>
  <c r="F141" i="7" s="1"/>
  <c r="E141" i="7" s="1"/>
  <c r="N141" i="7"/>
  <c r="B141" i="7"/>
  <c r="M141" i="7"/>
  <c r="R161" i="7"/>
  <c r="N161" i="7"/>
  <c r="B161" i="7"/>
  <c r="M161" i="7"/>
  <c r="R193" i="7"/>
  <c r="N193" i="7"/>
  <c r="B193" i="7"/>
  <c r="M193" i="7"/>
  <c r="R287" i="7"/>
  <c r="L287" i="7" s="1"/>
  <c r="K287" i="7" s="1"/>
  <c r="N287" i="7"/>
  <c r="M287" i="7"/>
  <c r="B287" i="7"/>
  <c r="R290" i="7"/>
  <c r="F290" i="7" s="1"/>
  <c r="E290" i="7" s="1"/>
  <c r="N290" i="7"/>
  <c r="B290" i="7"/>
  <c r="M290" i="7"/>
  <c r="M146" i="7"/>
  <c r="R146" i="7"/>
  <c r="H146" i="7" s="1"/>
  <c r="G146" i="7" s="1"/>
  <c r="N146" i="7"/>
  <c r="B146" i="7"/>
  <c r="M154" i="7"/>
  <c r="R154" i="7"/>
  <c r="N154" i="7"/>
  <c r="B154" i="7"/>
  <c r="M162" i="7"/>
  <c r="R162" i="7"/>
  <c r="F162" i="7" s="1"/>
  <c r="E162" i="7" s="1"/>
  <c r="N162" i="7"/>
  <c r="B162" i="7"/>
  <c r="M170" i="7"/>
  <c r="R170" i="7"/>
  <c r="D170" i="7" s="1"/>
  <c r="C170" i="7" s="1"/>
  <c r="N170" i="7"/>
  <c r="B170" i="7"/>
  <c r="M178" i="7"/>
  <c r="R178" i="7"/>
  <c r="D178" i="7" s="1"/>
  <c r="C178" i="7" s="1"/>
  <c r="N178" i="7"/>
  <c r="B178" i="7"/>
  <c r="M186" i="7"/>
  <c r="R186" i="7"/>
  <c r="H186" i="7" s="1"/>
  <c r="G186" i="7" s="1"/>
  <c r="N186" i="7"/>
  <c r="B186" i="7"/>
  <c r="R194" i="7"/>
  <c r="H194" i="7" s="1"/>
  <c r="G194" i="7" s="1"/>
  <c r="N194" i="7"/>
  <c r="B194" i="7"/>
  <c r="M194" i="7"/>
  <c r="R202" i="7"/>
  <c r="F202" i="7" s="1"/>
  <c r="E202" i="7" s="1"/>
  <c r="N202" i="7"/>
  <c r="B202" i="7"/>
  <c r="M202" i="7"/>
  <c r="R210" i="7"/>
  <c r="D210" i="7" s="1"/>
  <c r="C210" i="7" s="1"/>
  <c r="N210" i="7"/>
  <c r="B210" i="7"/>
  <c r="M210" i="7"/>
  <c r="R213" i="7"/>
  <c r="J213" i="7" s="1"/>
  <c r="I213" i="7" s="1"/>
  <c r="N213" i="7"/>
  <c r="B213" i="7"/>
  <c r="M213" i="7"/>
  <c r="R221" i="7"/>
  <c r="F221" i="7" s="1"/>
  <c r="E221" i="7" s="1"/>
  <c r="N221" i="7"/>
  <c r="B221" i="7"/>
  <c r="M221" i="7"/>
  <c r="R229" i="7"/>
  <c r="F229" i="7" s="1"/>
  <c r="E229" i="7" s="1"/>
  <c r="N229" i="7"/>
  <c r="B229" i="7"/>
  <c r="M229" i="7"/>
  <c r="R237" i="7"/>
  <c r="J237" i="7" s="1"/>
  <c r="I237" i="7" s="1"/>
  <c r="N237" i="7"/>
  <c r="B237" i="7"/>
  <c r="M237" i="7"/>
  <c r="R245" i="7"/>
  <c r="N245" i="7"/>
  <c r="B245" i="7"/>
  <c r="M245" i="7"/>
  <c r="R253" i="7"/>
  <c r="J253" i="7" s="1"/>
  <c r="I253" i="7" s="1"/>
  <c r="N253" i="7"/>
  <c r="B253" i="7"/>
  <c r="M253" i="7"/>
  <c r="R261" i="7"/>
  <c r="N261" i="7"/>
  <c r="B261" i="7"/>
  <c r="M261" i="7"/>
  <c r="R269" i="7"/>
  <c r="J269" i="7" s="1"/>
  <c r="I269" i="7" s="1"/>
  <c r="N269" i="7"/>
  <c r="B269" i="7"/>
  <c r="M269" i="7"/>
  <c r="R277" i="7"/>
  <c r="F277" i="7" s="1"/>
  <c r="E277" i="7" s="1"/>
  <c r="N277" i="7"/>
  <c r="B277" i="7"/>
  <c r="M277" i="7"/>
  <c r="R293" i="7"/>
  <c r="H293" i="7" s="1"/>
  <c r="G293" i="7" s="1"/>
  <c r="N293" i="7"/>
  <c r="M293" i="7"/>
  <c r="B293" i="7"/>
  <c r="R298" i="7"/>
  <c r="N298" i="7"/>
  <c r="B298" i="7"/>
  <c r="M298" i="7"/>
  <c r="R50" i="7"/>
  <c r="N50" i="7"/>
  <c r="M50" i="7"/>
  <c r="B50" i="7"/>
  <c r="R42" i="7"/>
  <c r="N42" i="7"/>
  <c r="M42" i="7"/>
  <c r="B42" i="7"/>
  <c r="R34" i="7"/>
  <c r="N34" i="7"/>
  <c r="M34" i="7"/>
  <c r="B34" i="7"/>
  <c r="R24" i="7"/>
  <c r="N24" i="7"/>
  <c r="M24" i="7"/>
  <c r="B24" i="7"/>
  <c r="N61" i="5" s="1"/>
  <c r="R16" i="7"/>
  <c r="N16" i="7"/>
  <c r="M16" i="7"/>
  <c r="B16" i="7"/>
  <c r="N42" i="5" s="1"/>
  <c r="R83" i="7"/>
  <c r="N83" i="7"/>
  <c r="B83" i="7"/>
  <c r="M83" i="7"/>
  <c r="R27" i="7"/>
  <c r="N27" i="7"/>
  <c r="B27" i="7"/>
  <c r="M27" i="7"/>
  <c r="R163" i="7"/>
  <c r="J163" i="7" s="1"/>
  <c r="I163" i="7" s="1"/>
  <c r="N163" i="7"/>
  <c r="B163" i="7"/>
  <c r="M163" i="7"/>
  <c r="R75" i="7"/>
  <c r="H75" i="7" s="1"/>
  <c r="G75" i="7" s="1"/>
  <c r="N75" i="7"/>
  <c r="B75" i="7"/>
  <c r="M75" i="7"/>
  <c r="R33" i="7"/>
  <c r="N33" i="7"/>
  <c r="B33" i="7"/>
  <c r="M33" i="7"/>
  <c r="R17" i="7"/>
  <c r="N17" i="7"/>
  <c r="B17" i="7"/>
  <c r="M17" i="7"/>
  <c r="R142" i="7"/>
  <c r="D142" i="7" s="1"/>
  <c r="C142" i="7" s="1"/>
  <c r="N142" i="7"/>
  <c r="M142" i="7"/>
  <c r="B142" i="7"/>
  <c r="R179" i="7"/>
  <c r="J179" i="7" s="1"/>
  <c r="I179" i="7" s="1"/>
  <c r="N179" i="7"/>
  <c r="B179" i="7"/>
  <c r="M179" i="7"/>
  <c r="R47" i="7"/>
  <c r="N47" i="7"/>
  <c r="B47" i="7"/>
  <c r="M47" i="7"/>
  <c r="R31" i="7"/>
  <c r="N31" i="7"/>
  <c r="B31" i="7"/>
  <c r="N21" i="5" s="1"/>
  <c r="M31" i="7"/>
  <c r="R15" i="7"/>
  <c r="N15" i="7"/>
  <c r="B15" i="7"/>
  <c r="N15" i="5" s="1"/>
  <c r="M15" i="7"/>
  <c r="R89" i="7"/>
  <c r="H89" i="7" s="1"/>
  <c r="G89" i="7" s="1"/>
  <c r="N89" i="7"/>
  <c r="B89" i="7"/>
  <c r="M89" i="7"/>
  <c r="R57" i="7"/>
  <c r="N57" i="7"/>
  <c r="B57" i="7"/>
  <c r="M57" i="7"/>
  <c r="R140" i="7"/>
  <c r="N140" i="7"/>
  <c r="M140" i="7"/>
  <c r="B140" i="7"/>
  <c r="R132" i="7"/>
  <c r="D132" i="7" s="1"/>
  <c r="C132" i="7" s="1"/>
  <c r="N132" i="7"/>
  <c r="M132" i="7"/>
  <c r="B132" i="7"/>
  <c r="R124" i="7"/>
  <c r="D124" i="7" s="1"/>
  <c r="C124" i="7" s="1"/>
  <c r="N124" i="7"/>
  <c r="M124" i="7"/>
  <c r="B124" i="7"/>
  <c r="R116" i="7"/>
  <c r="L116" i="7" s="1"/>
  <c r="K116" i="7" s="1"/>
  <c r="N116" i="7"/>
  <c r="M116" i="7"/>
  <c r="B116" i="7"/>
  <c r="R108" i="7"/>
  <c r="J108" i="7" s="1"/>
  <c r="I108" i="7" s="1"/>
  <c r="N108" i="7"/>
  <c r="M108" i="7"/>
  <c r="B108" i="7"/>
  <c r="R100" i="7"/>
  <c r="D100" i="7" s="1"/>
  <c r="C100" i="7" s="1"/>
  <c r="N100" i="7"/>
  <c r="M100" i="7"/>
  <c r="B100" i="7"/>
  <c r="R92" i="7"/>
  <c r="D92" i="7" s="1"/>
  <c r="C92" i="7" s="1"/>
  <c r="N92" i="7"/>
  <c r="M92" i="7"/>
  <c r="B92" i="7"/>
  <c r="R63" i="7"/>
  <c r="N63" i="7"/>
  <c r="B63" i="7"/>
  <c r="N26" i="5" s="1"/>
  <c r="M63" i="7"/>
  <c r="R165" i="7"/>
  <c r="F165" i="7" s="1"/>
  <c r="E165" i="7" s="1"/>
  <c r="N165" i="7"/>
  <c r="B165" i="7"/>
  <c r="M165" i="7"/>
  <c r="R199" i="7"/>
  <c r="N199" i="7"/>
  <c r="B199" i="7"/>
  <c r="M199" i="7"/>
  <c r="M56" i="7"/>
  <c r="B56" i="7"/>
  <c r="R56" i="7"/>
  <c r="N56" i="7"/>
  <c r="M64" i="7"/>
  <c r="B64" i="7"/>
  <c r="R64" i="7"/>
  <c r="J64" i="7" s="1"/>
  <c r="I64" i="7" s="1"/>
  <c r="N64" i="7"/>
  <c r="M72" i="7"/>
  <c r="B72" i="7"/>
  <c r="R72" i="7"/>
  <c r="D72" i="7" s="1"/>
  <c r="C72" i="7" s="1"/>
  <c r="N72" i="7"/>
  <c r="R80" i="7"/>
  <c r="J80" i="7" s="1"/>
  <c r="I80" i="7" s="1"/>
  <c r="N80" i="7"/>
  <c r="B80" i="7"/>
  <c r="M80" i="7"/>
  <c r="R88" i="7"/>
  <c r="J88" i="7" s="1"/>
  <c r="I88" i="7" s="1"/>
  <c r="N88" i="7"/>
  <c r="B88" i="7"/>
  <c r="M88" i="7"/>
  <c r="R167" i="7"/>
  <c r="D167" i="7" s="1"/>
  <c r="C167" i="7" s="1"/>
  <c r="N167" i="7"/>
  <c r="B167" i="7"/>
  <c r="M167" i="7"/>
  <c r="R201" i="7"/>
  <c r="L201" i="7" s="1"/>
  <c r="K201" i="7" s="1"/>
  <c r="N201" i="7"/>
  <c r="B201" i="7"/>
  <c r="M201" i="7"/>
  <c r="R216" i="7"/>
  <c r="D216" i="7" s="1"/>
  <c r="C216" i="7" s="1"/>
  <c r="N216" i="7"/>
  <c r="M216" i="7"/>
  <c r="B216" i="7"/>
  <c r="R224" i="7"/>
  <c r="D224" i="7" s="1"/>
  <c r="C224" i="7" s="1"/>
  <c r="N224" i="7"/>
  <c r="M224" i="7"/>
  <c r="B224" i="7"/>
  <c r="R232" i="7"/>
  <c r="F232" i="7" s="1"/>
  <c r="E232" i="7" s="1"/>
  <c r="N232" i="7"/>
  <c r="M232" i="7"/>
  <c r="B232" i="7"/>
  <c r="R240" i="7"/>
  <c r="J240" i="7" s="1"/>
  <c r="I240" i="7" s="1"/>
  <c r="N240" i="7"/>
  <c r="M240" i="7"/>
  <c r="B240" i="7"/>
  <c r="R248" i="7"/>
  <c r="D248" i="7" s="1"/>
  <c r="C248" i="7" s="1"/>
  <c r="N248" i="7"/>
  <c r="M248" i="7"/>
  <c r="B248" i="7"/>
  <c r="R256" i="7"/>
  <c r="F256" i="7" s="1"/>
  <c r="E256" i="7" s="1"/>
  <c r="N256" i="7"/>
  <c r="M256" i="7"/>
  <c r="B256" i="7"/>
  <c r="R264" i="7"/>
  <c r="L264" i="7" s="1"/>
  <c r="K264" i="7" s="1"/>
  <c r="N264" i="7"/>
  <c r="M264" i="7"/>
  <c r="B264" i="7"/>
  <c r="R272" i="7"/>
  <c r="J272" i="7" s="1"/>
  <c r="I272" i="7" s="1"/>
  <c r="N272" i="7"/>
  <c r="M272" i="7"/>
  <c r="B272" i="7"/>
  <c r="R280" i="7"/>
  <c r="N280" i="7"/>
  <c r="M280" i="7"/>
  <c r="B280" i="7"/>
  <c r="R95" i="7"/>
  <c r="J95" i="7" s="1"/>
  <c r="I95" i="7" s="1"/>
  <c r="N95" i="7"/>
  <c r="B95" i="7"/>
  <c r="M95" i="7"/>
  <c r="R103" i="7"/>
  <c r="F103" i="7" s="1"/>
  <c r="E103" i="7" s="1"/>
  <c r="N103" i="7"/>
  <c r="B103" i="7"/>
  <c r="M103" i="7"/>
  <c r="R111" i="7"/>
  <c r="F111" i="7" s="1"/>
  <c r="E111" i="7" s="1"/>
  <c r="N111" i="7"/>
  <c r="B111" i="7"/>
  <c r="M111" i="7"/>
  <c r="R119" i="7"/>
  <c r="J119" i="7" s="1"/>
  <c r="I119" i="7" s="1"/>
  <c r="N119" i="7"/>
  <c r="B119" i="7"/>
  <c r="M119" i="7"/>
  <c r="R127" i="7"/>
  <c r="D127" i="7" s="1"/>
  <c r="C127" i="7" s="1"/>
  <c r="N127" i="7"/>
  <c r="B127" i="7"/>
  <c r="M127" i="7"/>
  <c r="R135" i="7"/>
  <c r="F135" i="7" s="1"/>
  <c r="E135" i="7" s="1"/>
  <c r="N135" i="7"/>
  <c r="B135" i="7"/>
  <c r="M135" i="7"/>
  <c r="R143" i="7"/>
  <c r="F143" i="7" s="1"/>
  <c r="E143" i="7" s="1"/>
  <c r="N143" i="7"/>
  <c r="B143" i="7"/>
  <c r="M143" i="7"/>
  <c r="R169" i="7"/>
  <c r="J169" i="7" s="1"/>
  <c r="I169" i="7" s="1"/>
  <c r="N169" i="7"/>
  <c r="B169" i="7"/>
  <c r="M169" i="7"/>
  <c r="R195" i="7"/>
  <c r="H195" i="7" s="1"/>
  <c r="G195" i="7" s="1"/>
  <c r="N195" i="7"/>
  <c r="B195" i="7"/>
  <c r="M195" i="7"/>
  <c r="R296" i="7"/>
  <c r="J296" i="7" s="1"/>
  <c r="I296" i="7" s="1"/>
  <c r="N296" i="7"/>
  <c r="B296" i="7"/>
  <c r="M296" i="7"/>
  <c r="R297" i="7"/>
  <c r="J297" i="7" s="1"/>
  <c r="I297" i="7" s="1"/>
  <c r="N297" i="7"/>
  <c r="M297" i="7"/>
  <c r="B297" i="7"/>
  <c r="M148" i="7"/>
  <c r="B148" i="7"/>
  <c r="R148" i="7"/>
  <c r="N148" i="7"/>
  <c r="M156" i="7"/>
  <c r="B156" i="7"/>
  <c r="R156" i="7"/>
  <c r="L156" i="7" s="1"/>
  <c r="K156" i="7" s="1"/>
  <c r="N156" i="7"/>
  <c r="M164" i="7"/>
  <c r="B164" i="7"/>
  <c r="R164" i="7"/>
  <c r="J164" i="7" s="1"/>
  <c r="I164" i="7" s="1"/>
  <c r="N164" i="7"/>
  <c r="M172" i="7"/>
  <c r="B172" i="7"/>
  <c r="R172" i="7"/>
  <c r="D172" i="7" s="1"/>
  <c r="C172" i="7" s="1"/>
  <c r="N172" i="7"/>
  <c r="M180" i="7"/>
  <c r="B180" i="7"/>
  <c r="R180" i="7"/>
  <c r="H180" i="7" s="1"/>
  <c r="G180" i="7" s="1"/>
  <c r="N180" i="7"/>
  <c r="M188" i="7"/>
  <c r="B188" i="7"/>
  <c r="R188" i="7"/>
  <c r="L188" i="7" s="1"/>
  <c r="K188" i="7" s="1"/>
  <c r="N188" i="7"/>
  <c r="R196" i="7"/>
  <c r="J196" i="7" s="1"/>
  <c r="I196" i="7" s="1"/>
  <c r="N196" i="7"/>
  <c r="B196" i="7"/>
  <c r="M196" i="7"/>
  <c r="R204" i="7"/>
  <c r="F204" i="7" s="1"/>
  <c r="E204" i="7" s="1"/>
  <c r="N204" i="7"/>
  <c r="B204" i="7"/>
  <c r="M204" i="7"/>
  <c r="R284" i="7"/>
  <c r="J284" i="7" s="1"/>
  <c r="I284" i="7" s="1"/>
  <c r="N284" i="7"/>
  <c r="B284" i="7"/>
  <c r="M284" i="7"/>
  <c r="R215" i="7"/>
  <c r="L215" i="7" s="1"/>
  <c r="K215" i="7" s="1"/>
  <c r="N215" i="7"/>
  <c r="B215" i="7"/>
  <c r="M215" i="7"/>
  <c r="R223" i="7"/>
  <c r="D223" i="7" s="1"/>
  <c r="C223" i="7" s="1"/>
  <c r="N223" i="7"/>
  <c r="B223" i="7"/>
  <c r="M223" i="7"/>
  <c r="R231" i="7"/>
  <c r="F231" i="7" s="1"/>
  <c r="E231" i="7" s="1"/>
  <c r="N231" i="7"/>
  <c r="B231" i="7"/>
  <c r="M231" i="7"/>
  <c r="R239" i="7"/>
  <c r="J239" i="7" s="1"/>
  <c r="I239" i="7" s="1"/>
  <c r="N239" i="7"/>
  <c r="B239" i="7"/>
  <c r="M239" i="7"/>
  <c r="R247" i="7"/>
  <c r="L247" i="7" s="1"/>
  <c r="K247" i="7" s="1"/>
  <c r="N247" i="7"/>
  <c r="B247" i="7"/>
  <c r="M247" i="7"/>
  <c r="R255" i="7"/>
  <c r="L255" i="7" s="1"/>
  <c r="K255" i="7" s="1"/>
  <c r="N255" i="7"/>
  <c r="B255" i="7"/>
  <c r="M255" i="7"/>
  <c r="R263" i="7"/>
  <c r="F263" i="7" s="1"/>
  <c r="E263" i="7" s="1"/>
  <c r="N263" i="7"/>
  <c r="B263" i="7"/>
  <c r="M263" i="7"/>
  <c r="R271" i="7"/>
  <c r="J271" i="7" s="1"/>
  <c r="I271" i="7" s="1"/>
  <c r="N271" i="7"/>
  <c r="B271" i="7"/>
  <c r="M271" i="7"/>
  <c r="R279" i="7"/>
  <c r="N279" i="7"/>
  <c r="B279" i="7"/>
  <c r="M279" i="7"/>
  <c r="R294" i="7"/>
  <c r="F294" i="7" s="1"/>
  <c r="E294" i="7" s="1"/>
  <c r="N294" i="7"/>
  <c r="B294" i="7"/>
  <c r="M294" i="7"/>
  <c r="R300" i="7"/>
  <c r="F300" i="7" s="1"/>
  <c r="E300" i="7" s="1"/>
  <c r="N300" i="7"/>
  <c r="B300" i="7"/>
  <c r="M300" i="7"/>
  <c r="R48" i="7"/>
  <c r="N48" i="7"/>
  <c r="M48" i="7"/>
  <c r="B48" i="7"/>
  <c r="R40" i="7"/>
  <c r="N40" i="7"/>
  <c r="M40" i="7"/>
  <c r="B40" i="7"/>
  <c r="N25" i="5" s="1"/>
  <c r="R32" i="7"/>
  <c r="N32" i="7"/>
  <c r="M32" i="7"/>
  <c r="B32" i="7"/>
  <c r="R22" i="7"/>
  <c r="N22" i="7"/>
  <c r="M22" i="7"/>
  <c r="B22" i="7"/>
  <c r="N8" i="5" s="1"/>
  <c r="R14" i="7"/>
  <c r="N14" i="7"/>
  <c r="M14" i="7"/>
  <c r="B14" i="7"/>
  <c r="F226" i="7" l="1"/>
  <c r="E226" i="7" s="1"/>
  <c r="D181" i="7"/>
  <c r="C181" i="7" s="1"/>
  <c r="H292" i="7"/>
  <c r="G292" i="7" s="1"/>
  <c r="H149" i="7"/>
  <c r="G149" i="7" s="1"/>
  <c r="F248" i="7"/>
  <c r="E248" i="7" s="1"/>
  <c r="H123" i="7"/>
  <c r="G123" i="7" s="1"/>
  <c r="F122" i="7"/>
  <c r="E122" i="7" s="1"/>
  <c r="L179" i="7"/>
  <c r="K179" i="7" s="1"/>
  <c r="H165" i="7"/>
  <c r="G165" i="7" s="1"/>
  <c r="F242" i="7"/>
  <c r="E242" i="7" s="1"/>
  <c r="H233" i="7"/>
  <c r="G233" i="7" s="1"/>
  <c r="F98" i="7"/>
  <c r="E98" i="7" s="1"/>
  <c r="F126" i="7"/>
  <c r="E126" i="7" s="1"/>
  <c r="F260" i="7"/>
  <c r="E260" i="7" s="1"/>
  <c r="H223" i="7"/>
  <c r="G223" i="7" s="1"/>
  <c r="F120" i="7"/>
  <c r="E120" i="7" s="1"/>
  <c r="F110" i="7"/>
  <c r="E110" i="7" s="1"/>
  <c r="F264" i="7"/>
  <c r="E264" i="7" s="1"/>
  <c r="H269" i="7"/>
  <c r="G269" i="7" s="1"/>
  <c r="D208" i="7"/>
  <c r="C208" i="7" s="1"/>
  <c r="F208" i="7"/>
  <c r="E208" i="7" s="1"/>
  <c r="J168" i="7"/>
  <c r="I168" i="7" s="1"/>
  <c r="F100" i="7"/>
  <c r="E100" i="7" s="1"/>
  <c r="J277" i="7"/>
  <c r="I277" i="7" s="1"/>
  <c r="H208" i="7"/>
  <c r="G208" i="7" s="1"/>
  <c r="D204" i="7"/>
  <c r="C204" i="7" s="1"/>
  <c r="H277" i="7"/>
  <c r="G277" i="7" s="1"/>
  <c r="F224" i="7"/>
  <c r="E224" i="7" s="1"/>
  <c r="N11" i="5"/>
  <c r="L273" i="7"/>
  <c r="K273" i="7" s="1"/>
  <c r="H141" i="7"/>
  <c r="G141" i="7" s="1"/>
  <c r="N65" i="5"/>
  <c r="N22" i="5"/>
  <c r="N18" i="5"/>
  <c r="N14" i="5"/>
  <c r="N57" i="5"/>
  <c r="N62" i="5"/>
  <c r="N72" i="5"/>
  <c r="A72" i="5" s="1"/>
  <c r="N31" i="5"/>
  <c r="A69" i="5"/>
  <c r="C69" i="5"/>
  <c r="N77" i="5"/>
  <c r="A77" i="5" s="1"/>
  <c r="N82" i="5"/>
  <c r="A82" i="5" s="1"/>
  <c r="N98" i="5"/>
  <c r="A98" i="5" s="1"/>
  <c r="N33" i="5"/>
  <c r="N59" i="5"/>
  <c r="N71" i="5"/>
  <c r="A71" i="5" s="1"/>
  <c r="A87" i="5"/>
  <c r="D87" i="5"/>
  <c r="C87" i="5"/>
  <c r="N95" i="5"/>
  <c r="A95" i="5" s="1"/>
  <c r="N103" i="5"/>
  <c r="A103" i="5" s="1"/>
  <c r="N46" i="5"/>
  <c r="A76" i="5"/>
  <c r="C76" i="5"/>
  <c r="N92" i="5"/>
  <c r="A92" i="5" s="1"/>
  <c r="A100" i="5"/>
  <c r="C100" i="5"/>
  <c r="N73" i="5"/>
  <c r="A73" i="5" s="1"/>
  <c r="N81" i="5"/>
  <c r="A81" i="5" s="1"/>
  <c r="N89" i="5"/>
  <c r="A89" i="5" s="1"/>
  <c r="F92" i="7"/>
  <c r="E92" i="7" s="1"/>
  <c r="N7" i="5"/>
  <c r="N30" i="5"/>
  <c r="N38" i="5"/>
  <c r="N50" i="5"/>
  <c r="N94" i="5"/>
  <c r="A94" i="5" s="1"/>
  <c r="N29" i="5"/>
  <c r="N49" i="5"/>
  <c r="A91" i="5"/>
  <c r="C91" i="5"/>
  <c r="D264" i="7"/>
  <c r="C264" i="7" s="1"/>
  <c r="J287" i="7"/>
  <c r="I287" i="7" s="1"/>
  <c r="N10" i="5"/>
  <c r="D94" i="7"/>
  <c r="C94" i="7" s="1"/>
  <c r="N40" i="5"/>
  <c r="N48" i="5"/>
  <c r="N27" i="5"/>
  <c r="N35" i="5"/>
  <c r="N55" i="5"/>
  <c r="D163" i="7"/>
  <c r="C163" i="7" s="1"/>
  <c r="N9" i="5"/>
  <c r="H159" i="7"/>
  <c r="G159" i="7" s="1"/>
  <c r="D144" i="7"/>
  <c r="C144" i="7" s="1"/>
  <c r="H181" i="7"/>
  <c r="G181" i="7" s="1"/>
  <c r="F181" i="7"/>
  <c r="E181" i="7" s="1"/>
  <c r="N58" i="5"/>
  <c r="N66" i="5"/>
  <c r="N53" i="5"/>
  <c r="H171" i="7"/>
  <c r="G171" i="7" s="1"/>
  <c r="D80" i="7"/>
  <c r="C80" i="7" s="1"/>
  <c r="N41" i="5"/>
  <c r="D129" i="7"/>
  <c r="C129" i="7" s="1"/>
  <c r="L181" i="7"/>
  <c r="K181" i="7" s="1"/>
  <c r="F244" i="7"/>
  <c r="E244" i="7" s="1"/>
  <c r="D95" i="7"/>
  <c r="C95" i="7" s="1"/>
  <c r="L81" i="7"/>
  <c r="K81" i="7" s="1"/>
  <c r="L190" i="7"/>
  <c r="K190" i="7" s="1"/>
  <c r="D97" i="7"/>
  <c r="C97" i="7" s="1"/>
  <c r="F81" i="7"/>
  <c r="E81" i="7" s="1"/>
  <c r="F142" i="7"/>
  <c r="E142" i="7" s="1"/>
  <c r="H275" i="7"/>
  <c r="G275" i="7" s="1"/>
  <c r="H108" i="7"/>
  <c r="G108" i="7" s="1"/>
  <c r="N12" i="5"/>
  <c r="D146" i="7"/>
  <c r="C146" i="7" s="1"/>
  <c r="F125" i="7"/>
  <c r="E125" i="7" s="1"/>
  <c r="L101" i="7"/>
  <c r="K101" i="7" s="1"/>
  <c r="H93" i="7"/>
  <c r="G93" i="7" s="1"/>
  <c r="F93" i="7"/>
  <c r="E93" i="7" s="1"/>
  <c r="D93" i="7"/>
  <c r="C93" i="7" s="1"/>
  <c r="H125" i="7"/>
  <c r="G125" i="7" s="1"/>
  <c r="L203" i="7"/>
  <c r="K203" i="7" s="1"/>
  <c r="L129" i="7"/>
  <c r="K129" i="7" s="1"/>
  <c r="L97" i="7"/>
  <c r="K97" i="7" s="1"/>
  <c r="H258" i="7"/>
  <c r="G258" i="7" s="1"/>
  <c r="D81" i="7"/>
  <c r="C81" i="7" s="1"/>
  <c r="D185" i="7"/>
  <c r="C185" i="7" s="1"/>
  <c r="F268" i="7"/>
  <c r="E268" i="7" s="1"/>
  <c r="F212" i="7"/>
  <c r="E212" i="7" s="1"/>
  <c r="F112" i="7"/>
  <c r="E112" i="7" s="1"/>
  <c r="N23" i="5"/>
  <c r="D287" i="7"/>
  <c r="C287" i="7" s="1"/>
  <c r="J73" i="7"/>
  <c r="I73" i="7" s="1"/>
  <c r="H69" i="7"/>
  <c r="G69" i="7" s="1"/>
  <c r="H290" i="7"/>
  <c r="G290" i="7" s="1"/>
  <c r="D84" i="7"/>
  <c r="C84" i="7" s="1"/>
  <c r="L135" i="7"/>
  <c r="K135" i="7" s="1"/>
  <c r="F259" i="7"/>
  <c r="E259" i="7" s="1"/>
  <c r="N24" i="5"/>
  <c r="H273" i="7"/>
  <c r="G273" i="7" s="1"/>
  <c r="L241" i="7"/>
  <c r="K241" i="7" s="1"/>
  <c r="D217" i="7"/>
  <c r="C217" i="7" s="1"/>
  <c r="J242" i="7"/>
  <c r="I242" i="7" s="1"/>
  <c r="D90" i="7"/>
  <c r="C90" i="7" s="1"/>
  <c r="F236" i="7"/>
  <c r="E236" i="7" s="1"/>
  <c r="J172" i="7"/>
  <c r="I172" i="7" s="1"/>
  <c r="N6" i="5"/>
  <c r="L69" i="7"/>
  <c r="K69" i="7" s="1"/>
  <c r="F69" i="7"/>
  <c r="E69" i="7" s="1"/>
  <c r="J273" i="7"/>
  <c r="I273" i="7" s="1"/>
  <c r="F90" i="7"/>
  <c r="E90" i="7" s="1"/>
  <c r="F289" i="7"/>
  <c r="E289" i="7" s="1"/>
  <c r="N19" i="5"/>
  <c r="F172" i="7"/>
  <c r="E172" i="7" s="1"/>
  <c r="J293" i="7"/>
  <c r="I293" i="7" s="1"/>
  <c r="F194" i="7"/>
  <c r="E194" i="7" s="1"/>
  <c r="F186" i="7"/>
  <c r="E186" i="7" s="1"/>
  <c r="H109" i="7"/>
  <c r="G109" i="7" s="1"/>
  <c r="D273" i="7"/>
  <c r="C273" i="7" s="1"/>
  <c r="H241" i="7"/>
  <c r="G241" i="7" s="1"/>
  <c r="H217" i="7"/>
  <c r="G217" i="7" s="1"/>
  <c r="D235" i="7"/>
  <c r="C235" i="7" s="1"/>
  <c r="F124" i="7"/>
  <c r="E124" i="7" s="1"/>
  <c r="F222" i="7"/>
  <c r="E222" i="7" s="1"/>
  <c r="F104" i="7"/>
  <c r="E104" i="7" s="1"/>
  <c r="F196" i="7"/>
  <c r="E196" i="7" s="1"/>
  <c r="F133" i="7"/>
  <c r="E133" i="7" s="1"/>
  <c r="F94" i="7"/>
  <c r="E94" i="7" s="1"/>
  <c r="D187" i="7"/>
  <c r="C187" i="7" s="1"/>
  <c r="D176" i="7"/>
  <c r="C176" i="7" s="1"/>
  <c r="J244" i="7"/>
  <c r="I244" i="7" s="1"/>
  <c r="F220" i="7"/>
  <c r="E220" i="7" s="1"/>
  <c r="H73" i="7"/>
  <c r="G73" i="7" s="1"/>
  <c r="D197" i="7"/>
  <c r="C197" i="7" s="1"/>
  <c r="H285" i="7"/>
  <c r="G285" i="7" s="1"/>
  <c r="H284" i="7"/>
  <c r="G284" i="7" s="1"/>
  <c r="D196" i="7"/>
  <c r="C196" i="7" s="1"/>
  <c r="H229" i="7"/>
  <c r="G229" i="7" s="1"/>
  <c r="F246" i="7"/>
  <c r="E246" i="7" s="1"/>
  <c r="J222" i="7"/>
  <c r="I222" i="7" s="1"/>
  <c r="F187" i="7"/>
  <c r="E187" i="7" s="1"/>
  <c r="H259" i="7"/>
  <c r="G259" i="7" s="1"/>
  <c r="J259" i="7"/>
  <c r="I259" i="7" s="1"/>
  <c r="J144" i="7"/>
  <c r="I144" i="7" s="1"/>
  <c r="L144" i="7"/>
  <c r="K144" i="7" s="1"/>
  <c r="F276" i="7"/>
  <c r="E276" i="7" s="1"/>
  <c r="L231" i="7"/>
  <c r="K231" i="7" s="1"/>
  <c r="H196" i="7"/>
  <c r="G196" i="7" s="1"/>
  <c r="H240" i="7"/>
  <c r="G240" i="7" s="1"/>
  <c r="F237" i="7"/>
  <c r="E237" i="7" s="1"/>
  <c r="H133" i="7"/>
  <c r="G133" i="7" s="1"/>
  <c r="J246" i="7"/>
  <c r="I246" i="7" s="1"/>
  <c r="J94" i="7"/>
  <c r="I94" i="7" s="1"/>
  <c r="F205" i="7"/>
  <c r="E205" i="7" s="1"/>
  <c r="L187" i="7"/>
  <c r="K187" i="7" s="1"/>
  <c r="J187" i="7"/>
  <c r="I187" i="7" s="1"/>
  <c r="D69" i="7"/>
  <c r="C69" i="7" s="1"/>
  <c r="J267" i="7"/>
  <c r="I267" i="7" s="1"/>
  <c r="H235" i="7"/>
  <c r="G235" i="7" s="1"/>
  <c r="F235" i="7"/>
  <c r="E235" i="7" s="1"/>
  <c r="F115" i="7"/>
  <c r="E115" i="7" s="1"/>
  <c r="H244" i="7"/>
  <c r="G244" i="7" s="1"/>
  <c r="D76" i="7"/>
  <c r="C76" i="7" s="1"/>
  <c r="F197" i="7"/>
  <c r="E197" i="7" s="1"/>
  <c r="D171" i="7"/>
  <c r="C171" i="7" s="1"/>
  <c r="J171" i="7"/>
  <c r="I171" i="7" s="1"/>
  <c r="L285" i="7"/>
  <c r="K285" i="7" s="1"/>
  <c r="L85" i="7"/>
  <c r="K85" i="7" s="1"/>
  <c r="F285" i="7"/>
  <c r="E285" i="7" s="1"/>
  <c r="J85" i="7"/>
  <c r="I85" i="7" s="1"/>
  <c r="H85" i="7"/>
  <c r="G85" i="7" s="1"/>
  <c r="F116" i="7"/>
  <c r="E116" i="7" s="1"/>
  <c r="H157" i="7"/>
  <c r="G157" i="7" s="1"/>
  <c r="L155" i="7"/>
  <c r="K155" i="7" s="1"/>
  <c r="J299" i="7"/>
  <c r="I299" i="7" s="1"/>
  <c r="F262" i="7"/>
  <c r="E262" i="7" s="1"/>
  <c r="D294" i="7"/>
  <c r="C294" i="7" s="1"/>
  <c r="L196" i="7"/>
  <c r="K196" i="7" s="1"/>
  <c r="L103" i="7"/>
  <c r="K103" i="7" s="1"/>
  <c r="J116" i="7"/>
  <c r="I116" i="7" s="1"/>
  <c r="F213" i="7"/>
  <c r="E213" i="7" s="1"/>
  <c r="J146" i="7"/>
  <c r="I146" i="7" s="1"/>
  <c r="H287" i="7"/>
  <c r="G287" i="7" s="1"/>
  <c r="D133" i="7"/>
  <c r="C133" i="7" s="1"/>
  <c r="J133" i="7"/>
  <c r="I133" i="7" s="1"/>
  <c r="J125" i="7"/>
  <c r="I125" i="7" s="1"/>
  <c r="H101" i="7"/>
  <c r="G101" i="7" s="1"/>
  <c r="F101" i="7"/>
  <c r="E101" i="7" s="1"/>
  <c r="L208" i="7"/>
  <c r="K208" i="7" s="1"/>
  <c r="J176" i="7"/>
  <c r="I176" i="7" s="1"/>
  <c r="D211" i="7"/>
  <c r="C211" i="7" s="1"/>
  <c r="F139" i="7"/>
  <c r="E139" i="7" s="1"/>
  <c r="F99" i="7"/>
  <c r="E99" i="7" s="1"/>
  <c r="J236" i="7"/>
  <c r="I236" i="7" s="1"/>
  <c r="F241" i="7"/>
  <c r="E241" i="7" s="1"/>
  <c r="L158" i="7"/>
  <c r="K158" i="7" s="1"/>
  <c r="F282" i="7"/>
  <c r="E282" i="7" s="1"/>
  <c r="J282" i="7"/>
  <c r="I282" i="7" s="1"/>
  <c r="J250" i="7"/>
  <c r="I250" i="7" s="1"/>
  <c r="J138" i="7"/>
  <c r="I138" i="7" s="1"/>
  <c r="L65" i="7"/>
  <c r="K65" i="7" s="1"/>
  <c r="D88" i="7"/>
  <c r="C88" i="7" s="1"/>
  <c r="F238" i="7"/>
  <c r="E238" i="7" s="1"/>
  <c r="H231" i="7"/>
  <c r="G231" i="7" s="1"/>
  <c r="D125" i="7"/>
  <c r="C125" i="7" s="1"/>
  <c r="J227" i="7"/>
  <c r="I227" i="7" s="1"/>
  <c r="H139" i="7"/>
  <c r="G139" i="7" s="1"/>
  <c r="J76" i="7"/>
  <c r="I76" i="7" s="1"/>
  <c r="J68" i="7"/>
  <c r="I68" i="7" s="1"/>
  <c r="D241" i="7"/>
  <c r="C241" i="7" s="1"/>
  <c r="L217" i="7"/>
  <c r="K217" i="7" s="1"/>
  <c r="H250" i="7"/>
  <c r="G250" i="7" s="1"/>
  <c r="J130" i="7"/>
  <c r="I130" i="7" s="1"/>
  <c r="D202" i="7"/>
  <c r="C202" i="7" s="1"/>
  <c r="H91" i="7"/>
  <c r="G91" i="7" s="1"/>
  <c r="F252" i="7"/>
  <c r="E252" i="7" s="1"/>
  <c r="F96" i="7"/>
  <c r="E96" i="7" s="1"/>
  <c r="H227" i="7"/>
  <c r="G227" i="7" s="1"/>
  <c r="H130" i="7"/>
  <c r="G130" i="7" s="1"/>
  <c r="F255" i="7"/>
  <c r="E255" i="7" s="1"/>
  <c r="H255" i="7"/>
  <c r="G255" i="7" s="1"/>
  <c r="F180" i="7"/>
  <c r="E180" i="7" s="1"/>
  <c r="J180" i="7"/>
  <c r="I180" i="7" s="1"/>
  <c r="H135" i="7"/>
  <c r="G135" i="7" s="1"/>
  <c r="D103" i="7"/>
  <c r="C103" i="7" s="1"/>
  <c r="H224" i="7"/>
  <c r="G224" i="7" s="1"/>
  <c r="J224" i="7"/>
  <c r="I224" i="7" s="1"/>
  <c r="J201" i="7"/>
  <c r="I201" i="7" s="1"/>
  <c r="D199" i="7"/>
  <c r="C199" i="7" s="1"/>
  <c r="L199" i="7"/>
  <c r="K199" i="7" s="1"/>
  <c r="F298" i="7"/>
  <c r="E298" i="7" s="1"/>
  <c r="H298" i="7"/>
  <c r="G298" i="7" s="1"/>
  <c r="L298" i="7"/>
  <c r="K298" i="7" s="1"/>
  <c r="D278" i="7"/>
  <c r="C278" i="7" s="1"/>
  <c r="J278" i="7"/>
  <c r="I278" i="7" s="1"/>
  <c r="H71" i="7"/>
  <c r="G71" i="7" s="1"/>
  <c r="J71" i="7"/>
  <c r="I71" i="7" s="1"/>
  <c r="L127" i="7"/>
  <c r="K127" i="7" s="1"/>
  <c r="J127" i="7"/>
  <c r="I127" i="7" s="1"/>
  <c r="L232" i="7"/>
  <c r="K232" i="7" s="1"/>
  <c r="J232" i="7"/>
  <c r="I232" i="7" s="1"/>
  <c r="L83" i="7"/>
  <c r="K83" i="7" s="1"/>
  <c r="D83" i="7"/>
  <c r="C83" i="7" s="1"/>
  <c r="F83" i="7"/>
  <c r="E83" i="7" s="1"/>
  <c r="J210" i="7"/>
  <c r="I210" i="7" s="1"/>
  <c r="H210" i="7"/>
  <c r="G210" i="7" s="1"/>
  <c r="H148" i="7"/>
  <c r="G148" i="7" s="1"/>
  <c r="D148" i="7"/>
  <c r="C148" i="7" s="1"/>
  <c r="D232" i="7"/>
  <c r="C232" i="7" s="1"/>
  <c r="D201" i="7"/>
  <c r="C201" i="7" s="1"/>
  <c r="F201" i="7"/>
  <c r="E201" i="7" s="1"/>
  <c r="J167" i="7"/>
  <c r="I167" i="7" s="1"/>
  <c r="F167" i="7"/>
  <c r="E167" i="7" s="1"/>
  <c r="H167" i="7"/>
  <c r="G167" i="7" s="1"/>
  <c r="J140" i="7"/>
  <c r="I140" i="7" s="1"/>
  <c r="H140" i="7"/>
  <c r="G140" i="7" s="1"/>
  <c r="D214" i="7"/>
  <c r="C214" i="7" s="1"/>
  <c r="J214" i="7"/>
  <c r="I214" i="7" s="1"/>
  <c r="D102" i="7"/>
  <c r="C102" i="7" s="1"/>
  <c r="J102" i="7"/>
  <c r="I102" i="7" s="1"/>
  <c r="D247" i="7"/>
  <c r="C247" i="7" s="1"/>
  <c r="J135" i="7"/>
  <c r="I135" i="7" s="1"/>
  <c r="D135" i="7"/>
  <c r="C135" i="7" s="1"/>
  <c r="H103" i="7"/>
  <c r="G103" i="7" s="1"/>
  <c r="H256" i="7"/>
  <c r="G256" i="7" s="1"/>
  <c r="D256" i="7"/>
  <c r="C256" i="7" s="1"/>
  <c r="F140" i="7"/>
  <c r="E140" i="7" s="1"/>
  <c r="H179" i="7"/>
  <c r="G179" i="7" s="1"/>
  <c r="F179" i="7"/>
  <c r="E179" i="7" s="1"/>
  <c r="D179" i="7"/>
  <c r="C179" i="7" s="1"/>
  <c r="H83" i="7"/>
  <c r="G83" i="7" s="1"/>
  <c r="F261" i="7"/>
  <c r="E261" i="7" s="1"/>
  <c r="H261" i="7"/>
  <c r="G261" i="7" s="1"/>
  <c r="L261" i="7"/>
  <c r="K261" i="7" s="1"/>
  <c r="L221" i="7"/>
  <c r="K221" i="7" s="1"/>
  <c r="H221" i="7"/>
  <c r="G221" i="7" s="1"/>
  <c r="L162" i="7"/>
  <c r="K162" i="7" s="1"/>
  <c r="D162" i="7"/>
  <c r="C162" i="7" s="1"/>
  <c r="J162" i="7"/>
  <c r="I162" i="7" s="1"/>
  <c r="L230" i="7"/>
  <c r="K230" i="7" s="1"/>
  <c r="J230" i="7"/>
  <c r="I230" i="7" s="1"/>
  <c r="F214" i="7"/>
  <c r="E214" i="7" s="1"/>
  <c r="F71" i="7"/>
  <c r="E71" i="7" s="1"/>
  <c r="D71" i="7"/>
  <c r="C71" i="7" s="1"/>
  <c r="L279" i="7"/>
  <c r="K279" i="7" s="1"/>
  <c r="D279" i="7"/>
  <c r="C279" i="7" s="1"/>
  <c r="H127" i="7"/>
  <c r="G127" i="7" s="1"/>
  <c r="F127" i="7"/>
  <c r="E127" i="7" s="1"/>
  <c r="J103" i="7"/>
  <c r="I103" i="7" s="1"/>
  <c r="L95" i="7"/>
  <c r="K95" i="7" s="1"/>
  <c r="F95" i="7"/>
  <c r="E95" i="7" s="1"/>
  <c r="H95" i="7"/>
  <c r="G95" i="7" s="1"/>
  <c r="D280" i="7"/>
  <c r="C280" i="7" s="1"/>
  <c r="L280" i="7"/>
  <c r="K280" i="7" s="1"/>
  <c r="H232" i="7"/>
  <c r="G232" i="7" s="1"/>
  <c r="H201" i="7"/>
  <c r="G201" i="7" s="1"/>
  <c r="L167" i="7"/>
  <c r="K167" i="7" s="1"/>
  <c r="H92" i="7"/>
  <c r="G92" i="7" s="1"/>
  <c r="J92" i="7"/>
  <c r="I92" i="7" s="1"/>
  <c r="J83" i="7"/>
  <c r="I83" i="7" s="1"/>
  <c r="L253" i="7"/>
  <c r="K253" i="7" s="1"/>
  <c r="D253" i="7"/>
  <c r="C253" i="7" s="1"/>
  <c r="F253" i="7"/>
  <c r="E253" i="7" s="1"/>
  <c r="H253" i="7"/>
  <c r="G253" i="7" s="1"/>
  <c r="F210" i="7"/>
  <c r="E210" i="7" s="1"/>
  <c r="D194" i="7"/>
  <c r="C194" i="7" s="1"/>
  <c r="H162" i="7"/>
  <c r="G162" i="7" s="1"/>
  <c r="D230" i="7"/>
  <c r="C230" i="7" s="1"/>
  <c r="D70" i="7"/>
  <c r="C70" i="7" s="1"/>
  <c r="J70" i="7"/>
  <c r="I70" i="7" s="1"/>
  <c r="F70" i="7"/>
  <c r="E70" i="7" s="1"/>
  <c r="H116" i="7"/>
  <c r="G116" i="7" s="1"/>
  <c r="H213" i="7"/>
  <c r="G213" i="7" s="1"/>
  <c r="D101" i="7"/>
  <c r="C101" i="7" s="1"/>
  <c r="J93" i="7"/>
  <c r="I93" i="7" s="1"/>
  <c r="D222" i="7"/>
  <c r="C222" i="7" s="1"/>
  <c r="D155" i="7"/>
  <c r="C155" i="7" s="1"/>
  <c r="F155" i="7"/>
  <c r="E155" i="7" s="1"/>
  <c r="D283" i="7"/>
  <c r="C283" i="7" s="1"/>
  <c r="F283" i="7"/>
  <c r="E283" i="7" s="1"/>
  <c r="D267" i="7"/>
  <c r="C267" i="7" s="1"/>
  <c r="J235" i="7"/>
  <c r="I235" i="7" s="1"/>
  <c r="J192" i="7"/>
  <c r="I192" i="7" s="1"/>
  <c r="D192" i="7"/>
  <c r="C192" i="7" s="1"/>
  <c r="F176" i="7"/>
  <c r="E176" i="7" s="1"/>
  <c r="H176" i="7"/>
  <c r="G176" i="7" s="1"/>
  <c r="J160" i="7"/>
  <c r="I160" i="7" s="1"/>
  <c r="D160" i="7"/>
  <c r="C160" i="7" s="1"/>
  <c r="F144" i="7"/>
  <c r="E144" i="7" s="1"/>
  <c r="D289" i="7"/>
  <c r="C289" i="7" s="1"/>
  <c r="H211" i="7"/>
  <c r="G211" i="7" s="1"/>
  <c r="D153" i="7"/>
  <c r="C153" i="7" s="1"/>
  <c r="F153" i="7"/>
  <c r="E153" i="7" s="1"/>
  <c r="F131" i="7"/>
  <c r="E131" i="7" s="1"/>
  <c r="H115" i="7"/>
  <c r="G115" i="7" s="1"/>
  <c r="H99" i="7"/>
  <c r="G99" i="7" s="1"/>
  <c r="J276" i="7"/>
  <c r="I276" i="7" s="1"/>
  <c r="J260" i="7"/>
  <c r="I260" i="7" s="1"/>
  <c r="D244" i="7"/>
  <c r="C244" i="7" s="1"/>
  <c r="D236" i="7"/>
  <c r="C236" i="7" s="1"/>
  <c r="J212" i="7"/>
  <c r="I212" i="7" s="1"/>
  <c r="F183" i="7"/>
  <c r="E183" i="7" s="1"/>
  <c r="H76" i="7"/>
  <c r="G76" i="7" s="1"/>
  <c r="D149" i="7"/>
  <c r="C149" i="7" s="1"/>
  <c r="F149" i="7"/>
  <c r="E149" i="7" s="1"/>
  <c r="J120" i="7"/>
  <c r="I120" i="7" s="1"/>
  <c r="D73" i="7"/>
  <c r="C73" i="7" s="1"/>
  <c r="L249" i="7"/>
  <c r="K249" i="7" s="1"/>
  <c r="J217" i="7"/>
  <c r="I217" i="7" s="1"/>
  <c r="D291" i="7"/>
  <c r="C291" i="7" s="1"/>
  <c r="F206" i="7"/>
  <c r="E206" i="7" s="1"/>
  <c r="L282" i="7"/>
  <c r="K282" i="7" s="1"/>
  <c r="H177" i="7"/>
  <c r="G177" i="7" s="1"/>
  <c r="F121" i="7"/>
  <c r="E121" i="7" s="1"/>
  <c r="D295" i="7"/>
  <c r="C295" i="7" s="1"/>
  <c r="D258" i="7"/>
  <c r="C258" i="7" s="1"/>
  <c r="D250" i="7"/>
  <c r="C250" i="7" s="1"/>
  <c r="L283" i="7"/>
  <c r="K283" i="7" s="1"/>
  <c r="D200" i="7"/>
  <c r="C200" i="7" s="1"/>
  <c r="F200" i="7"/>
  <c r="E200" i="7" s="1"/>
  <c r="F107" i="7"/>
  <c r="E107" i="7" s="1"/>
  <c r="J183" i="7"/>
  <c r="I183" i="7" s="1"/>
  <c r="L149" i="7"/>
  <c r="K149" i="7" s="1"/>
  <c r="F166" i="7"/>
  <c r="E166" i="7" s="1"/>
  <c r="J166" i="7"/>
  <c r="I166" i="7" s="1"/>
  <c r="D121" i="7"/>
  <c r="C121" i="7" s="1"/>
  <c r="J121" i="7"/>
  <c r="I121" i="7" s="1"/>
  <c r="H267" i="7"/>
  <c r="G267" i="7" s="1"/>
  <c r="F267" i="7"/>
  <c r="E267" i="7" s="1"/>
  <c r="F227" i="7"/>
  <c r="E227" i="7" s="1"/>
  <c r="D168" i="7"/>
  <c r="C168" i="7" s="1"/>
  <c r="H107" i="7"/>
  <c r="G107" i="7" s="1"/>
  <c r="J268" i="7"/>
  <c r="I268" i="7" s="1"/>
  <c r="H183" i="7"/>
  <c r="G183" i="7" s="1"/>
  <c r="F76" i="7"/>
  <c r="E76" i="7" s="1"/>
  <c r="D68" i="7"/>
  <c r="C68" i="7" s="1"/>
  <c r="F73" i="7"/>
  <c r="E73" i="7" s="1"/>
  <c r="D177" i="7"/>
  <c r="C177" i="7" s="1"/>
  <c r="H82" i="7"/>
  <c r="G82" i="7" s="1"/>
  <c r="F82" i="7"/>
  <c r="E82" i="7" s="1"/>
  <c r="J74" i="7"/>
  <c r="I74" i="7" s="1"/>
  <c r="D74" i="7"/>
  <c r="C74" i="7" s="1"/>
  <c r="D122" i="7"/>
  <c r="C122" i="7" s="1"/>
  <c r="D130" i="7"/>
  <c r="C130" i="7" s="1"/>
  <c r="J81" i="7"/>
  <c r="I81" i="7" s="1"/>
  <c r="L82" i="7"/>
  <c r="K82" i="7" s="1"/>
  <c r="H122" i="7"/>
  <c r="G122" i="7" s="1"/>
  <c r="H119" i="7"/>
  <c r="G119" i="7" s="1"/>
  <c r="J223" i="7"/>
  <c r="I223" i="7" s="1"/>
  <c r="J215" i="7"/>
  <c r="I215" i="7" s="1"/>
  <c r="L300" i="7"/>
  <c r="K300" i="7" s="1"/>
  <c r="L294" i="7"/>
  <c r="K294" i="7" s="1"/>
  <c r="J294" i="7"/>
  <c r="I294" i="7" s="1"/>
  <c r="J279" i="7"/>
  <c r="I279" i="7" s="1"/>
  <c r="H263" i="7"/>
  <c r="G263" i="7" s="1"/>
  <c r="D255" i="7"/>
  <c r="C255" i="7" s="1"/>
  <c r="J255" i="7"/>
  <c r="I255" i="7" s="1"/>
  <c r="J247" i="7"/>
  <c r="I247" i="7" s="1"/>
  <c r="L223" i="7"/>
  <c r="K223" i="7" s="1"/>
  <c r="D215" i="7"/>
  <c r="C215" i="7" s="1"/>
  <c r="F148" i="7"/>
  <c r="E148" i="7" s="1"/>
  <c r="J148" i="7"/>
  <c r="I148" i="7" s="1"/>
  <c r="H297" i="7"/>
  <c r="G297" i="7" s="1"/>
  <c r="D296" i="7"/>
  <c r="C296" i="7" s="1"/>
  <c r="L143" i="7"/>
  <c r="K143" i="7" s="1"/>
  <c r="L111" i="7"/>
  <c r="K111" i="7" s="1"/>
  <c r="J264" i="7"/>
  <c r="I264" i="7" s="1"/>
  <c r="J256" i="7"/>
  <c r="I256" i="7" s="1"/>
  <c r="L72" i="7"/>
  <c r="K72" i="7" s="1"/>
  <c r="H124" i="7"/>
  <c r="G124" i="7" s="1"/>
  <c r="J124" i="7"/>
  <c r="I124" i="7" s="1"/>
  <c r="L262" i="7"/>
  <c r="K262" i="7" s="1"/>
  <c r="D262" i="7"/>
  <c r="C262" i="7" s="1"/>
  <c r="J262" i="7"/>
  <c r="I262" i="7" s="1"/>
  <c r="J86" i="7"/>
  <c r="I86" i="7" s="1"/>
  <c r="L86" i="7"/>
  <c r="K86" i="7" s="1"/>
  <c r="F86" i="7"/>
  <c r="E86" i="7" s="1"/>
  <c r="H86" i="7"/>
  <c r="G86" i="7" s="1"/>
  <c r="J78" i="7"/>
  <c r="I78" i="7" s="1"/>
  <c r="H78" i="7"/>
  <c r="G78" i="7" s="1"/>
  <c r="F78" i="7"/>
  <c r="E78" i="7" s="1"/>
  <c r="D78" i="7"/>
  <c r="C78" i="7" s="1"/>
  <c r="J189" i="7"/>
  <c r="I189" i="7" s="1"/>
  <c r="D189" i="7"/>
  <c r="C189" i="7" s="1"/>
  <c r="F189" i="7"/>
  <c r="E189" i="7" s="1"/>
  <c r="H189" i="7"/>
  <c r="G189" i="7" s="1"/>
  <c r="J286" i="7"/>
  <c r="I286" i="7" s="1"/>
  <c r="F286" i="7"/>
  <c r="E286" i="7" s="1"/>
  <c r="J151" i="7"/>
  <c r="I151" i="7" s="1"/>
  <c r="F151" i="7"/>
  <c r="E151" i="7" s="1"/>
  <c r="L245" i="7"/>
  <c r="K245" i="7" s="1"/>
  <c r="D245" i="7"/>
  <c r="C245" i="7" s="1"/>
  <c r="L154" i="7"/>
  <c r="K154" i="7" s="1"/>
  <c r="H154" i="7"/>
  <c r="G154" i="7" s="1"/>
  <c r="F154" i="7"/>
  <c r="E154" i="7" s="1"/>
  <c r="H193" i="7"/>
  <c r="G193" i="7" s="1"/>
  <c r="J193" i="7"/>
  <c r="I193" i="7" s="1"/>
  <c r="L193" i="7"/>
  <c r="K193" i="7" s="1"/>
  <c r="F193" i="7"/>
  <c r="E193" i="7" s="1"/>
  <c r="D193" i="7"/>
  <c r="C193" i="7" s="1"/>
  <c r="J161" i="7"/>
  <c r="I161" i="7" s="1"/>
  <c r="L161" i="7"/>
  <c r="K161" i="7" s="1"/>
  <c r="F161" i="7"/>
  <c r="E161" i="7" s="1"/>
  <c r="D161" i="7"/>
  <c r="C161" i="7" s="1"/>
  <c r="L118" i="7"/>
  <c r="K118" i="7" s="1"/>
  <c r="D118" i="7"/>
  <c r="C118" i="7" s="1"/>
  <c r="J118" i="7"/>
  <c r="I118" i="7" s="1"/>
  <c r="J251" i="7"/>
  <c r="I251" i="7" s="1"/>
  <c r="F251" i="7"/>
  <c r="E251" i="7" s="1"/>
  <c r="D228" i="7"/>
  <c r="C228" i="7" s="1"/>
  <c r="J228" i="7"/>
  <c r="I228" i="7" s="1"/>
  <c r="L296" i="7"/>
  <c r="K296" i="7" s="1"/>
  <c r="H300" i="7"/>
  <c r="G300" i="7" s="1"/>
  <c r="L263" i="7"/>
  <c r="K263" i="7" s="1"/>
  <c r="F223" i="7"/>
  <c r="E223" i="7" s="1"/>
  <c r="H215" i="7"/>
  <c r="G215" i="7" s="1"/>
  <c r="F215" i="7"/>
  <c r="E215" i="7" s="1"/>
  <c r="D180" i="7"/>
  <c r="C180" i="7" s="1"/>
  <c r="L172" i="7"/>
  <c r="K172" i="7" s="1"/>
  <c r="L148" i="7"/>
  <c r="K148" i="7" s="1"/>
  <c r="F296" i="7"/>
  <c r="E296" i="7" s="1"/>
  <c r="H143" i="7"/>
  <c r="G143" i="7" s="1"/>
  <c r="H111" i="7"/>
  <c r="G111" i="7" s="1"/>
  <c r="H272" i="7"/>
  <c r="G272" i="7" s="1"/>
  <c r="H264" i="7"/>
  <c r="G264" i="7" s="1"/>
  <c r="H88" i="7"/>
  <c r="G88" i="7" s="1"/>
  <c r="F88" i="7"/>
  <c r="E88" i="7" s="1"/>
  <c r="L100" i="7"/>
  <c r="K100" i="7" s="1"/>
  <c r="D116" i="7"/>
  <c r="C116" i="7" s="1"/>
  <c r="D75" i="7"/>
  <c r="C75" i="7" s="1"/>
  <c r="F75" i="7"/>
  <c r="E75" i="7" s="1"/>
  <c r="F245" i="7"/>
  <c r="E245" i="7" s="1"/>
  <c r="H237" i="7"/>
  <c r="G237" i="7" s="1"/>
  <c r="J221" i="7"/>
  <c r="I221" i="7" s="1"/>
  <c r="J194" i="7"/>
  <c r="I194" i="7" s="1"/>
  <c r="L194" i="7"/>
  <c r="K194" i="7" s="1"/>
  <c r="L186" i="7"/>
  <c r="K186" i="7" s="1"/>
  <c r="D186" i="7"/>
  <c r="C186" i="7" s="1"/>
  <c r="J186" i="7"/>
  <c r="I186" i="7" s="1"/>
  <c r="D154" i="7"/>
  <c r="C154" i="7" s="1"/>
  <c r="H254" i="7"/>
  <c r="G254" i="7" s="1"/>
  <c r="D254" i="7"/>
  <c r="C254" i="7" s="1"/>
  <c r="J254" i="7"/>
  <c r="I254" i="7" s="1"/>
  <c r="H118" i="7"/>
  <c r="G118" i="7" s="1"/>
  <c r="J219" i="7"/>
  <c r="I219" i="7" s="1"/>
  <c r="F219" i="7"/>
  <c r="E219" i="7" s="1"/>
  <c r="H294" i="7"/>
  <c r="G294" i="7" s="1"/>
  <c r="H279" i="7"/>
  <c r="G279" i="7" s="1"/>
  <c r="F279" i="7"/>
  <c r="E279" i="7" s="1"/>
  <c r="H271" i="7"/>
  <c r="G271" i="7" s="1"/>
  <c r="H247" i="7"/>
  <c r="G247" i="7" s="1"/>
  <c r="F247" i="7"/>
  <c r="E247" i="7" s="1"/>
  <c r="L180" i="7"/>
  <c r="K180" i="7" s="1"/>
  <c r="H296" i="7"/>
  <c r="G296" i="7" s="1"/>
  <c r="L88" i="7"/>
  <c r="K88" i="7" s="1"/>
  <c r="F72" i="7"/>
  <c r="E72" i="7" s="1"/>
  <c r="J72" i="7"/>
  <c r="I72" i="7" s="1"/>
  <c r="L75" i="7"/>
  <c r="K75" i="7" s="1"/>
  <c r="J75" i="7"/>
  <c r="I75" i="7" s="1"/>
  <c r="L293" i="7"/>
  <c r="K293" i="7" s="1"/>
  <c r="D293" i="7"/>
  <c r="C293" i="7" s="1"/>
  <c r="L277" i="7"/>
  <c r="K277" i="7" s="1"/>
  <c r="D277" i="7"/>
  <c r="C277" i="7" s="1"/>
  <c r="H245" i="7"/>
  <c r="G245" i="7" s="1"/>
  <c r="J245" i="7"/>
  <c r="I245" i="7" s="1"/>
  <c r="D221" i="7"/>
  <c r="C221" i="7" s="1"/>
  <c r="L213" i="7"/>
  <c r="K213" i="7" s="1"/>
  <c r="D213" i="7"/>
  <c r="C213" i="7" s="1"/>
  <c r="H178" i="7"/>
  <c r="G178" i="7" s="1"/>
  <c r="J178" i="7"/>
  <c r="I178" i="7" s="1"/>
  <c r="J154" i="7"/>
  <c r="I154" i="7" s="1"/>
  <c r="J117" i="7"/>
  <c r="I117" i="7" s="1"/>
  <c r="H117" i="7"/>
  <c r="G117" i="7" s="1"/>
  <c r="F117" i="7"/>
  <c r="E117" i="7" s="1"/>
  <c r="L159" i="7"/>
  <c r="K159" i="7" s="1"/>
  <c r="J159" i="7"/>
  <c r="I159" i="7" s="1"/>
  <c r="D159" i="7"/>
  <c r="C159" i="7" s="1"/>
  <c r="H134" i="7"/>
  <c r="G134" i="7" s="1"/>
  <c r="D134" i="7"/>
  <c r="C134" i="7" s="1"/>
  <c r="J134" i="7"/>
  <c r="I134" i="7" s="1"/>
  <c r="L205" i="7"/>
  <c r="K205" i="7" s="1"/>
  <c r="H205" i="7"/>
  <c r="G205" i="7" s="1"/>
  <c r="J205" i="7"/>
  <c r="I205" i="7" s="1"/>
  <c r="J200" i="7"/>
  <c r="I200" i="7" s="1"/>
  <c r="L200" i="7"/>
  <c r="K200" i="7" s="1"/>
  <c r="H206" i="7"/>
  <c r="G206" i="7" s="1"/>
  <c r="F174" i="7"/>
  <c r="E174" i="7" s="1"/>
  <c r="J174" i="7"/>
  <c r="I174" i="7" s="1"/>
  <c r="D166" i="7"/>
  <c r="C166" i="7" s="1"/>
  <c r="H282" i="7"/>
  <c r="G282" i="7" s="1"/>
  <c r="F203" i="7"/>
  <c r="E203" i="7" s="1"/>
  <c r="D203" i="7"/>
  <c r="C203" i="7" s="1"/>
  <c r="L177" i="7"/>
  <c r="K177" i="7" s="1"/>
  <c r="F177" i="7"/>
  <c r="E177" i="7" s="1"/>
  <c r="D145" i="7"/>
  <c r="C145" i="7" s="1"/>
  <c r="F145" i="7"/>
  <c r="E145" i="7" s="1"/>
  <c r="H129" i="7"/>
  <c r="G129" i="7" s="1"/>
  <c r="F113" i="7"/>
  <c r="E113" i="7" s="1"/>
  <c r="H97" i="7"/>
  <c r="G97" i="7" s="1"/>
  <c r="D226" i="7"/>
  <c r="C226" i="7" s="1"/>
  <c r="D218" i="7"/>
  <c r="C218" i="7" s="1"/>
  <c r="J90" i="7"/>
  <c r="I90" i="7" s="1"/>
  <c r="D207" i="7"/>
  <c r="C207" i="7" s="1"/>
  <c r="J87" i="7"/>
  <c r="I87" i="7" s="1"/>
  <c r="H87" i="7"/>
  <c r="G87" i="7" s="1"/>
  <c r="D98" i="7"/>
  <c r="C98" i="7" s="1"/>
  <c r="D67" i="7"/>
  <c r="C67" i="7" s="1"/>
  <c r="F67" i="7"/>
  <c r="E67" i="7" s="1"/>
  <c r="J65" i="7"/>
  <c r="I65" i="7" s="1"/>
  <c r="H230" i="7"/>
  <c r="G230" i="7" s="1"/>
  <c r="H70" i="7"/>
  <c r="G70" i="7" s="1"/>
  <c r="D259" i="7"/>
  <c r="C259" i="7" s="1"/>
  <c r="D227" i="7"/>
  <c r="C227" i="7" s="1"/>
  <c r="F168" i="7"/>
  <c r="E168" i="7" s="1"/>
  <c r="H168" i="7"/>
  <c r="G168" i="7" s="1"/>
  <c r="J153" i="7"/>
  <c r="I153" i="7" s="1"/>
  <c r="J139" i="7"/>
  <c r="I139" i="7" s="1"/>
  <c r="D115" i="7"/>
  <c r="C115" i="7" s="1"/>
  <c r="J115" i="7"/>
  <c r="I115" i="7" s="1"/>
  <c r="J107" i="7"/>
  <c r="I107" i="7" s="1"/>
  <c r="D276" i="7"/>
  <c r="C276" i="7" s="1"/>
  <c r="D268" i="7"/>
  <c r="C268" i="7" s="1"/>
  <c r="D212" i="7"/>
  <c r="C212" i="7" s="1"/>
  <c r="D183" i="7"/>
  <c r="C183" i="7" s="1"/>
  <c r="F68" i="7"/>
  <c r="E68" i="7" s="1"/>
  <c r="H68" i="7"/>
  <c r="G68" i="7" s="1"/>
  <c r="J104" i="7"/>
  <c r="I104" i="7" s="1"/>
  <c r="J112" i="7"/>
  <c r="I112" i="7" s="1"/>
  <c r="F265" i="7"/>
  <c r="E265" i="7" s="1"/>
  <c r="H249" i="7"/>
  <c r="G249" i="7" s="1"/>
  <c r="F233" i="7"/>
  <c r="E233" i="7" s="1"/>
  <c r="D174" i="7"/>
  <c r="C174" i="7" s="1"/>
  <c r="L166" i="7"/>
  <c r="K166" i="7" s="1"/>
  <c r="J203" i="7"/>
  <c r="I203" i="7" s="1"/>
  <c r="L145" i="7"/>
  <c r="K145" i="7" s="1"/>
  <c r="J129" i="7"/>
  <c r="I129" i="7" s="1"/>
  <c r="H113" i="7"/>
  <c r="G113" i="7" s="1"/>
  <c r="J97" i="7"/>
  <c r="I97" i="7" s="1"/>
  <c r="H226" i="7"/>
  <c r="G226" i="7" s="1"/>
  <c r="H218" i="7"/>
  <c r="G218" i="7" s="1"/>
  <c r="F207" i="7"/>
  <c r="E207" i="7" s="1"/>
  <c r="H173" i="7"/>
  <c r="G173" i="7" s="1"/>
  <c r="F173" i="7"/>
  <c r="E173" i="7" s="1"/>
  <c r="L87" i="7"/>
  <c r="K87" i="7" s="1"/>
  <c r="H98" i="7"/>
  <c r="G98" i="7" s="1"/>
  <c r="L67" i="7"/>
  <c r="K67" i="7" s="1"/>
  <c r="D65" i="7"/>
  <c r="C65" i="7" s="1"/>
  <c r="D139" i="7"/>
  <c r="C139" i="7" s="1"/>
  <c r="D107" i="7"/>
  <c r="C107" i="7" s="1"/>
  <c r="H276" i="7"/>
  <c r="G276" i="7" s="1"/>
  <c r="H212" i="7"/>
  <c r="G212" i="7" s="1"/>
  <c r="D104" i="7"/>
  <c r="C104" i="7" s="1"/>
  <c r="D112" i="7"/>
  <c r="C112" i="7" s="1"/>
  <c r="J249" i="7"/>
  <c r="I249" i="7" s="1"/>
  <c r="H104" i="7"/>
  <c r="G104" i="7" s="1"/>
  <c r="D249" i="7"/>
  <c r="C249" i="7" s="1"/>
  <c r="J274" i="7"/>
  <c r="I274" i="7" s="1"/>
  <c r="J218" i="7"/>
  <c r="I218" i="7" s="1"/>
  <c r="F87" i="7"/>
  <c r="E87" i="7" s="1"/>
  <c r="J98" i="7"/>
  <c r="I98" i="7" s="1"/>
  <c r="J106" i="7"/>
  <c r="I106" i="7" s="1"/>
  <c r="F216" i="7"/>
  <c r="E216" i="7" s="1"/>
  <c r="F188" i="7"/>
  <c r="E188" i="7" s="1"/>
  <c r="F297" i="7"/>
  <c r="E297" i="7" s="1"/>
  <c r="L297" i="7"/>
  <c r="K297" i="7" s="1"/>
  <c r="J280" i="7"/>
  <c r="I280" i="7" s="1"/>
  <c r="J248" i="7"/>
  <c r="I248" i="7" s="1"/>
  <c r="F240" i="7"/>
  <c r="E240" i="7" s="1"/>
  <c r="L240" i="7"/>
  <c r="K240" i="7" s="1"/>
  <c r="L108" i="7"/>
  <c r="K108" i="7" s="1"/>
  <c r="L140" i="7"/>
  <c r="K140" i="7" s="1"/>
  <c r="D89" i="7"/>
  <c r="C89" i="7" s="1"/>
  <c r="J300" i="7"/>
  <c r="I300" i="7" s="1"/>
  <c r="L271" i="7"/>
  <c r="K271" i="7" s="1"/>
  <c r="D263" i="7"/>
  <c r="C263" i="7" s="1"/>
  <c r="J263" i="7"/>
  <c r="I263" i="7" s="1"/>
  <c r="L239" i="7"/>
  <c r="K239" i="7" s="1"/>
  <c r="D231" i="7"/>
  <c r="C231" i="7" s="1"/>
  <c r="J231" i="7"/>
  <c r="I231" i="7" s="1"/>
  <c r="D284" i="7"/>
  <c r="C284" i="7" s="1"/>
  <c r="L204" i="7"/>
  <c r="K204" i="7" s="1"/>
  <c r="J204" i="7"/>
  <c r="I204" i="7" s="1"/>
  <c r="J188" i="7"/>
  <c r="I188" i="7" s="1"/>
  <c r="H172" i="7"/>
  <c r="G172" i="7" s="1"/>
  <c r="D164" i="7"/>
  <c r="C164" i="7" s="1"/>
  <c r="J156" i="7"/>
  <c r="I156" i="7" s="1"/>
  <c r="D297" i="7"/>
  <c r="C297" i="7" s="1"/>
  <c r="L195" i="7"/>
  <c r="K195" i="7" s="1"/>
  <c r="H169" i="7"/>
  <c r="G169" i="7" s="1"/>
  <c r="D143" i="7"/>
  <c r="C143" i="7" s="1"/>
  <c r="J143" i="7"/>
  <c r="I143" i="7" s="1"/>
  <c r="L119" i="7"/>
  <c r="K119" i="7" s="1"/>
  <c r="D111" i="7"/>
  <c r="C111" i="7" s="1"/>
  <c r="J111" i="7"/>
  <c r="I111" i="7" s="1"/>
  <c r="F280" i="7"/>
  <c r="E280" i="7" s="1"/>
  <c r="H280" i="7"/>
  <c r="G280" i="7" s="1"/>
  <c r="D272" i="7"/>
  <c r="C272" i="7" s="1"/>
  <c r="L256" i="7"/>
  <c r="K256" i="7" s="1"/>
  <c r="H248" i="7"/>
  <c r="G248" i="7" s="1"/>
  <c r="D240" i="7"/>
  <c r="C240" i="7" s="1"/>
  <c r="L224" i="7"/>
  <c r="K224" i="7" s="1"/>
  <c r="H216" i="7"/>
  <c r="G216" i="7" s="1"/>
  <c r="H72" i="7"/>
  <c r="G72" i="7" s="1"/>
  <c r="D64" i="7"/>
  <c r="C64" i="7" s="1"/>
  <c r="J199" i="7"/>
  <c r="I199" i="7" s="1"/>
  <c r="H199" i="7"/>
  <c r="G199" i="7" s="1"/>
  <c r="L165" i="7"/>
  <c r="K165" i="7" s="1"/>
  <c r="J165" i="7"/>
  <c r="I165" i="7" s="1"/>
  <c r="L92" i="7"/>
  <c r="K92" i="7" s="1"/>
  <c r="H100" i="7"/>
  <c r="G100" i="7" s="1"/>
  <c r="D108" i="7"/>
  <c r="C108" i="7" s="1"/>
  <c r="L124" i="7"/>
  <c r="K124" i="7" s="1"/>
  <c r="H132" i="7"/>
  <c r="G132" i="7" s="1"/>
  <c r="D140" i="7"/>
  <c r="C140" i="7" s="1"/>
  <c r="L89" i="7"/>
  <c r="K89" i="7" s="1"/>
  <c r="H142" i="7"/>
  <c r="G142" i="7" s="1"/>
  <c r="H163" i="7"/>
  <c r="G163" i="7" s="1"/>
  <c r="D298" i="7"/>
  <c r="C298" i="7" s="1"/>
  <c r="J298" i="7"/>
  <c r="I298" i="7" s="1"/>
  <c r="L269" i="7"/>
  <c r="K269" i="7" s="1"/>
  <c r="D261" i="7"/>
  <c r="C261" i="7" s="1"/>
  <c r="J261" i="7"/>
  <c r="I261" i="7" s="1"/>
  <c r="L237" i="7"/>
  <c r="K237" i="7" s="1"/>
  <c r="D229" i="7"/>
  <c r="C229" i="7" s="1"/>
  <c r="J229" i="7"/>
  <c r="I229" i="7" s="1"/>
  <c r="L202" i="7"/>
  <c r="K202" i="7" s="1"/>
  <c r="J202" i="7"/>
  <c r="I202" i="7" s="1"/>
  <c r="L178" i="7"/>
  <c r="K178" i="7" s="1"/>
  <c r="F170" i="7"/>
  <c r="E170" i="7" s="1"/>
  <c r="H170" i="7"/>
  <c r="G170" i="7" s="1"/>
  <c r="L146" i="7"/>
  <c r="K146" i="7" s="1"/>
  <c r="J290" i="7"/>
  <c r="I290" i="7" s="1"/>
  <c r="H161" i="7"/>
  <c r="G161" i="7" s="1"/>
  <c r="D141" i="7"/>
  <c r="C141" i="7" s="1"/>
  <c r="J141" i="7"/>
  <c r="I141" i="7" s="1"/>
  <c r="L117" i="7"/>
  <c r="K117" i="7" s="1"/>
  <c r="D109" i="7"/>
  <c r="C109" i="7" s="1"/>
  <c r="J109" i="7"/>
  <c r="I109" i="7" s="1"/>
  <c r="H278" i="7"/>
  <c r="G278" i="7" s="1"/>
  <c r="D270" i="7"/>
  <c r="C270" i="7" s="1"/>
  <c r="L254" i="7"/>
  <c r="K254" i="7" s="1"/>
  <c r="H246" i="7"/>
  <c r="G246" i="7" s="1"/>
  <c r="D238" i="7"/>
  <c r="C238" i="7" s="1"/>
  <c r="L222" i="7"/>
  <c r="K222" i="7" s="1"/>
  <c r="H214" i="7"/>
  <c r="G214" i="7" s="1"/>
  <c r="D191" i="7"/>
  <c r="C191" i="7" s="1"/>
  <c r="J191" i="7"/>
  <c r="I191" i="7" s="1"/>
  <c r="L157" i="7"/>
  <c r="K157" i="7" s="1"/>
  <c r="J157" i="7"/>
  <c r="I157" i="7" s="1"/>
  <c r="L94" i="7"/>
  <c r="K94" i="7" s="1"/>
  <c r="H102" i="7"/>
  <c r="G102" i="7" s="1"/>
  <c r="D110" i="7"/>
  <c r="C110" i="7" s="1"/>
  <c r="L134" i="7"/>
  <c r="K134" i="7" s="1"/>
  <c r="H155" i="7"/>
  <c r="G155" i="7" s="1"/>
  <c r="J77" i="7"/>
  <c r="I77" i="7" s="1"/>
  <c r="H77" i="7"/>
  <c r="G77" i="7" s="1"/>
  <c r="D286" i="7"/>
  <c r="C286" i="7" s="1"/>
  <c r="D275" i="7"/>
  <c r="C275" i="7" s="1"/>
  <c r="J275" i="7"/>
  <c r="I275" i="7" s="1"/>
  <c r="L251" i="7"/>
  <c r="K251" i="7" s="1"/>
  <c r="D243" i="7"/>
  <c r="C243" i="7" s="1"/>
  <c r="J243" i="7"/>
  <c r="I243" i="7" s="1"/>
  <c r="L219" i="7"/>
  <c r="K219" i="7" s="1"/>
  <c r="J292" i="7"/>
  <c r="I292" i="7" s="1"/>
  <c r="L192" i="7"/>
  <c r="K192" i="7" s="1"/>
  <c r="F184" i="7"/>
  <c r="E184" i="7" s="1"/>
  <c r="H184" i="7"/>
  <c r="G184" i="7" s="1"/>
  <c r="L160" i="7"/>
  <c r="K160" i="7" s="1"/>
  <c r="F152" i="7"/>
  <c r="E152" i="7" s="1"/>
  <c r="H152" i="7"/>
  <c r="G152" i="7" s="1"/>
  <c r="J289" i="7"/>
  <c r="I289" i="7" s="1"/>
  <c r="L289" i="7"/>
  <c r="K289" i="7" s="1"/>
  <c r="J211" i="7"/>
  <c r="I211" i="7" s="1"/>
  <c r="J185" i="7"/>
  <c r="I185" i="7" s="1"/>
  <c r="L131" i="7"/>
  <c r="K131" i="7" s="1"/>
  <c r="D123" i="7"/>
  <c r="C123" i="7" s="1"/>
  <c r="J123" i="7"/>
  <c r="I123" i="7" s="1"/>
  <c r="L99" i="7"/>
  <c r="K99" i="7" s="1"/>
  <c r="D91" i="7"/>
  <c r="C91" i="7" s="1"/>
  <c r="J91" i="7"/>
  <c r="I91" i="7" s="1"/>
  <c r="L268" i="7"/>
  <c r="K268" i="7" s="1"/>
  <c r="H260" i="7"/>
  <c r="G260" i="7" s="1"/>
  <c r="D252" i="7"/>
  <c r="C252" i="7" s="1"/>
  <c r="L236" i="7"/>
  <c r="K236" i="7" s="1"/>
  <c r="H228" i="7"/>
  <c r="G228" i="7" s="1"/>
  <c r="D220" i="7"/>
  <c r="C220" i="7" s="1"/>
  <c r="L151" i="7"/>
  <c r="K151" i="7" s="1"/>
  <c r="L84" i="7"/>
  <c r="K84" i="7" s="1"/>
  <c r="J84" i="7"/>
  <c r="I84" i="7" s="1"/>
  <c r="J79" i="7"/>
  <c r="I79" i="7" s="1"/>
  <c r="H79" i="7"/>
  <c r="G79" i="7" s="1"/>
  <c r="D96" i="7"/>
  <c r="C96" i="7" s="1"/>
  <c r="L112" i="7"/>
  <c r="K112" i="7" s="1"/>
  <c r="H120" i="7"/>
  <c r="G120" i="7" s="1"/>
  <c r="D128" i="7"/>
  <c r="C128" i="7" s="1"/>
  <c r="L197" i="7"/>
  <c r="K197" i="7" s="1"/>
  <c r="L171" i="7"/>
  <c r="K171" i="7" s="1"/>
  <c r="H281" i="7"/>
  <c r="G281" i="7" s="1"/>
  <c r="J281" i="7"/>
  <c r="I281" i="7" s="1"/>
  <c r="L265" i="7"/>
  <c r="K265" i="7" s="1"/>
  <c r="D257" i="7"/>
  <c r="C257" i="7" s="1"/>
  <c r="J257" i="7"/>
  <c r="I257" i="7" s="1"/>
  <c r="L233" i="7"/>
  <c r="K233" i="7" s="1"/>
  <c r="D225" i="7"/>
  <c r="C225" i="7" s="1"/>
  <c r="J225" i="7"/>
  <c r="I225" i="7" s="1"/>
  <c r="F291" i="7"/>
  <c r="E291" i="7" s="1"/>
  <c r="L291" i="7"/>
  <c r="K291" i="7" s="1"/>
  <c r="L198" i="7"/>
  <c r="K198" i="7" s="1"/>
  <c r="J198" i="7"/>
  <c r="I198" i="7" s="1"/>
  <c r="D190" i="7"/>
  <c r="C190" i="7" s="1"/>
  <c r="F182" i="7"/>
  <c r="E182" i="7" s="1"/>
  <c r="J182" i="7"/>
  <c r="I182" i="7" s="1"/>
  <c r="L174" i="7"/>
  <c r="K174" i="7" s="1"/>
  <c r="D158" i="7"/>
  <c r="C158" i="7" s="1"/>
  <c r="F150" i="7"/>
  <c r="E150" i="7" s="1"/>
  <c r="J150" i="7"/>
  <c r="I150" i="7" s="1"/>
  <c r="H299" i="7"/>
  <c r="G299" i="7" s="1"/>
  <c r="H145" i="7"/>
  <c r="G145" i="7" s="1"/>
  <c r="D137" i="7"/>
  <c r="C137" i="7" s="1"/>
  <c r="J137" i="7"/>
  <c r="I137" i="7" s="1"/>
  <c r="L113" i="7"/>
  <c r="K113" i="7" s="1"/>
  <c r="D105" i="7"/>
  <c r="C105" i="7" s="1"/>
  <c r="J105" i="7"/>
  <c r="I105" i="7" s="1"/>
  <c r="F295" i="7"/>
  <c r="E295" i="7" s="1"/>
  <c r="L295" i="7"/>
  <c r="K295" i="7" s="1"/>
  <c r="H274" i="7"/>
  <c r="G274" i="7" s="1"/>
  <c r="D266" i="7"/>
  <c r="C266" i="7" s="1"/>
  <c r="J258" i="7"/>
  <c r="I258" i="7" s="1"/>
  <c r="H242" i="7"/>
  <c r="G242" i="7" s="1"/>
  <c r="D234" i="7"/>
  <c r="C234" i="7" s="1"/>
  <c r="J226" i="7"/>
  <c r="I226" i="7" s="1"/>
  <c r="J209" i="7"/>
  <c r="I209" i="7" s="1"/>
  <c r="H209" i="7"/>
  <c r="G209" i="7" s="1"/>
  <c r="D175" i="7"/>
  <c r="C175" i="7" s="1"/>
  <c r="J175" i="7"/>
  <c r="I175" i="7" s="1"/>
  <c r="H90" i="7"/>
  <c r="G90" i="7" s="1"/>
  <c r="L74" i="7"/>
  <c r="K74" i="7" s="1"/>
  <c r="F66" i="7"/>
  <c r="E66" i="7" s="1"/>
  <c r="H66" i="7"/>
  <c r="G66" i="7" s="1"/>
  <c r="L207" i="7"/>
  <c r="K207" i="7" s="1"/>
  <c r="H106" i="7"/>
  <c r="G106" i="7" s="1"/>
  <c r="D114" i="7"/>
  <c r="C114" i="7" s="1"/>
  <c r="J122" i="7"/>
  <c r="I122" i="7" s="1"/>
  <c r="H138" i="7"/>
  <c r="G138" i="7" s="1"/>
  <c r="H288" i="7"/>
  <c r="G288" i="7" s="1"/>
  <c r="J288" i="7"/>
  <c r="I288" i="7" s="1"/>
  <c r="J147" i="7"/>
  <c r="I147" i="7" s="1"/>
  <c r="H67" i="7"/>
  <c r="G67" i="7" s="1"/>
  <c r="D126" i="7"/>
  <c r="C126" i="7" s="1"/>
  <c r="H65" i="7"/>
  <c r="G65" i="7" s="1"/>
  <c r="D136" i="7"/>
  <c r="C136" i="7" s="1"/>
  <c r="D188" i="7"/>
  <c r="C188" i="7" s="1"/>
  <c r="L169" i="7"/>
  <c r="K169" i="7" s="1"/>
  <c r="L142" i="7"/>
  <c r="K142" i="7" s="1"/>
  <c r="L229" i="7"/>
  <c r="K229" i="7" s="1"/>
  <c r="L170" i="7"/>
  <c r="K170" i="7" s="1"/>
  <c r="D290" i="7"/>
  <c r="C290" i="7" s="1"/>
  <c r="L141" i="7"/>
  <c r="K141" i="7" s="1"/>
  <c r="L109" i="7"/>
  <c r="K109" i="7" s="1"/>
  <c r="L278" i="7"/>
  <c r="K278" i="7" s="1"/>
  <c r="H270" i="7"/>
  <c r="G270" i="7" s="1"/>
  <c r="L246" i="7"/>
  <c r="K246" i="7" s="1"/>
  <c r="H238" i="7"/>
  <c r="G238" i="7" s="1"/>
  <c r="L214" i="7"/>
  <c r="K214" i="7" s="1"/>
  <c r="L191" i="7"/>
  <c r="K191" i="7" s="1"/>
  <c r="L102" i="7"/>
  <c r="K102" i="7" s="1"/>
  <c r="H110" i="7"/>
  <c r="G110" i="7" s="1"/>
  <c r="L77" i="7"/>
  <c r="K77" i="7" s="1"/>
  <c r="L275" i="7"/>
  <c r="K275" i="7" s="1"/>
  <c r="L243" i="7"/>
  <c r="K243" i="7" s="1"/>
  <c r="D292" i="7"/>
  <c r="C292" i="7" s="1"/>
  <c r="L184" i="7"/>
  <c r="K184" i="7" s="1"/>
  <c r="L152" i="7"/>
  <c r="K152" i="7" s="1"/>
  <c r="H185" i="7"/>
  <c r="G185" i="7" s="1"/>
  <c r="L123" i="7"/>
  <c r="K123" i="7" s="1"/>
  <c r="L91" i="7"/>
  <c r="K91" i="7" s="1"/>
  <c r="L260" i="7"/>
  <c r="K260" i="7" s="1"/>
  <c r="H252" i="7"/>
  <c r="G252" i="7" s="1"/>
  <c r="L228" i="7"/>
  <c r="K228" i="7" s="1"/>
  <c r="H220" i="7"/>
  <c r="G220" i="7" s="1"/>
  <c r="L79" i="7"/>
  <c r="K79" i="7" s="1"/>
  <c r="H96" i="7"/>
  <c r="G96" i="7" s="1"/>
  <c r="L120" i="7"/>
  <c r="K120" i="7" s="1"/>
  <c r="H128" i="7"/>
  <c r="G128" i="7" s="1"/>
  <c r="L257" i="7"/>
  <c r="K257" i="7" s="1"/>
  <c r="L225" i="7"/>
  <c r="K225" i="7" s="1"/>
  <c r="H190" i="7"/>
  <c r="G190" i="7" s="1"/>
  <c r="D182" i="7"/>
  <c r="C182" i="7" s="1"/>
  <c r="H158" i="7"/>
  <c r="G158" i="7" s="1"/>
  <c r="D150" i="7"/>
  <c r="C150" i="7" s="1"/>
  <c r="L299" i="7"/>
  <c r="K299" i="7" s="1"/>
  <c r="L137" i="7"/>
  <c r="K137" i="7" s="1"/>
  <c r="L105" i="7"/>
  <c r="K105" i="7" s="1"/>
  <c r="L274" i="7"/>
  <c r="K274" i="7" s="1"/>
  <c r="H266" i="7"/>
  <c r="G266" i="7" s="1"/>
  <c r="L242" i="7"/>
  <c r="K242" i="7" s="1"/>
  <c r="H234" i="7"/>
  <c r="G234" i="7" s="1"/>
  <c r="L209" i="7"/>
  <c r="K209" i="7" s="1"/>
  <c r="L175" i="7"/>
  <c r="K175" i="7" s="1"/>
  <c r="L66" i="7"/>
  <c r="K66" i="7" s="1"/>
  <c r="L106" i="7"/>
  <c r="K106" i="7" s="1"/>
  <c r="H114" i="7"/>
  <c r="G114" i="7" s="1"/>
  <c r="L138" i="7"/>
  <c r="K138" i="7" s="1"/>
  <c r="D288" i="7"/>
  <c r="C288" i="7" s="1"/>
  <c r="H147" i="7"/>
  <c r="G147" i="7" s="1"/>
  <c r="H126" i="7"/>
  <c r="G126" i="7" s="1"/>
  <c r="H136" i="7"/>
  <c r="G136" i="7" s="1"/>
  <c r="H239" i="7"/>
  <c r="G239" i="7" s="1"/>
  <c r="H164" i="7"/>
  <c r="G164" i="7" s="1"/>
  <c r="D156" i="7"/>
  <c r="C156" i="7" s="1"/>
  <c r="L248" i="7"/>
  <c r="K248" i="7" s="1"/>
  <c r="L216" i="7"/>
  <c r="K216" i="7" s="1"/>
  <c r="F284" i="7"/>
  <c r="E284" i="7" s="1"/>
  <c r="H188" i="7"/>
  <c r="G188" i="7" s="1"/>
  <c r="F156" i="7"/>
  <c r="E156" i="7" s="1"/>
  <c r="F195" i="7"/>
  <c r="E195" i="7" s="1"/>
  <c r="D195" i="7"/>
  <c r="C195" i="7" s="1"/>
  <c r="F169" i="7"/>
  <c r="E169" i="7" s="1"/>
  <c r="L272" i="7"/>
  <c r="K272" i="7" s="1"/>
  <c r="J100" i="7"/>
  <c r="I100" i="7" s="1"/>
  <c r="F108" i="7"/>
  <c r="E108" i="7" s="1"/>
  <c r="J132" i="7"/>
  <c r="I132" i="7" s="1"/>
  <c r="F89" i="7"/>
  <c r="E89" i="7" s="1"/>
  <c r="L163" i="7"/>
  <c r="K163" i="7" s="1"/>
  <c r="F163" i="7"/>
  <c r="E163" i="7" s="1"/>
  <c r="F270" i="7"/>
  <c r="E270" i="7" s="1"/>
  <c r="L270" i="7"/>
  <c r="K270" i="7" s="1"/>
  <c r="L110" i="7"/>
  <c r="K110" i="7" s="1"/>
  <c r="L252" i="7"/>
  <c r="K252" i="7" s="1"/>
  <c r="L220" i="7"/>
  <c r="K220" i="7" s="1"/>
  <c r="L96" i="7"/>
  <c r="K96" i="7" s="1"/>
  <c r="L128" i="7"/>
  <c r="K128" i="7" s="1"/>
  <c r="H182" i="7"/>
  <c r="G182" i="7" s="1"/>
  <c r="H150" i="7"/>
  <c r="G150" i="7" s="1"/>
  <c r="L266" i="7"/>
  <c r="K266" i="7" s="1"/>
  <c r="L234" i="7"/>
  <c r="K234" i="7" s="1"/>
  <c r="L114" i="7"/>
  <c r="K114" i="7" s="1"/>
  <c r="L126" i="7"/>
  <c r="K126" i="7" s="1"/>
  <c r="L136" i="7"/>
  <c r="K136" i="7" s="1"/>
  <c r="H64" i="7"/>
  <c r="G64" i="7" s="1"/>
  <c r="F132" i="7"/>
  <c r="E132" i="7" s="1"/>
  <c r="L132" i="7"/>
  <c r="K132" i="7" s="1"/>
  <c r="F271" i="7"/>
  <c r="E271" i="7" s="1"/>
  <c r="F239" i="7"/>
  <c r="E239" i="7" s="1"/>
  <c r="L284" i="7"/>
  <c r="K284" i="7" s="1"/>
  <c r="L164" i="7"/>
  <c r="K164" i="7" s="1"/>
  <c r="H156" i="7"/>
  <c r="G156" i="7" s="1"/>
  <c r="D169" i="7"/>
  <c r="C169" i="7" s="1"/>
  <c r="F119" i="7"/>
  <c r="E119" i="7" s="1"/>
  <c r="F272" i="7"/>
  <c r="E272" i="7" s="1"/>
  <c r="J216" i="7"/>
  <c r="I216" i="7" s="1"/>
  <c r="H80" i="7"/>
  <c r="G80" i="7" s="1"/>
  <c r="F80" i="7"/>
  <c r="E80" i="7" s="1"/>
  <c r="L64" i="7"/>
  <c r="K64" i="7" s="1"/>
  <c r="J142" i="7"/>
  <c r="I142" i="7" s="1"/>
  <c r="F269" i="7"/>
  <c r="E269" i="7" s="1"/>
  <c r="L238" i="7"/>
  <c r="K238" i="7" s="1"/>
  <c r="D300" i="7"/>
  <c r="C300" i="7" s="1"/>
  <c r="D271" i="7"/>
  <c r="C271" i="7" s="1"/>
  <c r="D239" i="7"/>
  <c r="C239" i="7" s="1"/>
  <c r="H204" i="7"/>
  <c r="G204" i="7" s="1"/>
  <c r="F164" i="7"/>
  <c r="E164" i="7" s="1"/>
  <c r="J195" i="7"/>
  <c r="I195" i="7" s="1"/>
  <c r="D119" i="7"/>
  <c r="C119" i="7" s="1"/>
  <c r="L80" i="7"/>
  <c r="K80" i="7" s="1"/>
  <c r="F64" i="7"/>
  <c r="E64" i="7" s="1"/>
  <c r="F199" i="7"/>
  <c r="E199" i="7" s="1"/>
  <c r="D165" i="7"/>
  <c r="C165" i="7" s="1"/>
  <c r="J89" i="7"/>
  <c r="I89" i="7" s="1"/>
  <c r="F293" i="7"/>
  <c r="E293" i="7" s="1"/>
  <c r="D269" i="7"/>
  <c r="C269" i="7" s="1"/>
  <c r="D237" i="7"/>
  <c r="C237" i="7" s="1"/>
  <c r="L210" i="7"/>
  <c r="K210" i="7" s="1"/>
  <c r="H202" i="7"/>
  <c r="G202" i="7" s="1"/>
  <c r="F178" i="7"/>
  <c r="E178" i="7" s="1"/>
  <c r="J170" i="7"/>
  <c r="I170" i="7" s="1"/>
  <c r="F146" i="7"/>
  <c r="E146" i="7" s="1"/>
  <c r="L290" i="7"/>
  <c r="K290" i="7" s="1"/>
  <c r="F287" i="7"/>
  <c r="E287" i="7" s="1"/>
  <c r="D117" i="7"/>
  <c r="C117" i="7" s="1"/>
  <c r="H191" i="7"/>
  <c r="G191" i="7" s="1"/>
  <c r="L78" i="7"/>
  <c r="K78" i="7" s="1"/>
  <c r="L189" i="7"/>
  <c r="K189" i="7" s="1"/>
  <c r="D157" i="7"/>
  <c r="C157" i="7" s="1"/>
  <c r="F77" i="7"/>
  <c r="E77" i="7" s="1"/>
  <c r="L286" i="7"/>
  <c r="K286" i="7" s="1"/>
  <c r="D251" i="7"/>
  <c r="C251" i="7" s="1"/>
  <c r="D219" i="7"/>
  <c r="C219" i="7" s="1"/>
  <c r="L292" i="7"/>
  <c r="K292" i="7" s="1"/>
  <c r="F192" i="7"/>
  <c r="E192" i="7" s="1"/>
  <c r="J184" i="7"/>
  <c r="I184" i="7" s="1"/>
  <c r="F160" i="7"/>
  <c r="E160" i="7" s="1"/>
  <c r="J152" i="7"/>
  <c r="I152" i="7" s="1"/>
  <c r="F211" i="7"/>
  <c r="E211" i="7" s="1"/>
  <c r="L185" i="7"/>
  <c r="K185" i="7" s="1"/>
  <c r="D131" i="7"/>
  <c r="C131" i="7" s="1"/>
  <c r="D99" i="7"/>
  <c r="C99" i="7" s="1"/>
  <c r="D151" i="7"/>
  <c r="C151" i="7" s="1"/>
  <c r="H84" i="7"/>
  <c r="G84" i="7" s="1"/>
  <c r="F79" i="7"/>
  <c r="E79" i="7" s="1"/>
  <c r="J197" i="7"/>
  <c r="I197" i="7" s="1"/>
  <c r="L281" i="7"/>
  <c r="K281" i="7" s="1"/>
  <c r="D265" i="7"/>
  <c r="C265" i="7" s="1"/>
  <c r="D233" i="7"/>
  <c r="C233" i="7" s="1"/>
  <c r="L206" i="7"/>
  <c r="K206" i="7" s="1"/>
  <c r="H198" i="7"/>
  <c r="G198" i="7" s="1"/>
  <c r="F190" i="7"/>
  <c r="E190" i="7" s="1"/>
  <c r="F158" i="7"/>
  <c r="E158" i="7" s="1"/>
  <c r="D113" i="7"/>
  <c r="C113" i="7" s="1"/>
  <c r="F209" i="7"/>
  <c r="E209" i="7" s="1"/>
  <c r="H175" i="7"/>
  <c r="G175" i="7" s="1"/>
  <c r="F74" i="7"/>
  <c r="E74" i="7" s="1"/>
  <c r="J66" i="7"/>
  <c r="I66" i="7" s="1"/>
  <c r="J207" i="7"/>
  <c r="I207" i="7" s="1"/>
  <c r="L173" i="7"/>
  <c r="K173" i="7" s="1"/>
  <c r="L147" i="7"/>
  <c r="K147" i="7" s="1"/>
  <c r="A68" i="5" l="1"/>
  <c r="C68" i="5"/>
  <c r="U44" i="5"/>
  <c r="U34" i="5"/>
  <c r="U61" i="5"/>
  <c r="U50" i="5"/>
  <c r="U24" i="5"/>
  <c r="U12" i="5"/>
  <c r="U45" i="5"/>
  <c r="U6" i="5"/>
  <c r="U67" i="5"/>
  <c r="U16" i="5"/>
  <c r="U60" i="5"/>
  <c r="U51" i="5"/>
  <c r="U26" i="5"/>
  <c r="U10" i="5"/>
  <c r="U25" i="5"/>
  <c r="U9" i="5"/>
  <c r="U64" i="5"/>
  <c r="U62" i="5"/>
  <c r="U52" i="5"/>
  <c r="U40" i="5"/>
  <c r="U19" i="5"/>
  <c r="U63" i="5"/>
  <c r="U47" i="5"/>
  <c r="U28" i="5"/>
  <c r="U32" i="5"/>
  <c r="U11" i="5"/>
  <c r="U57" i="5"/>
  <c r="U41" i="5"/>
  <c r="U20" i="5"/>
  <c r="U37" i="5"/>
  <c r="U21" i="5"/>
  <c r="U66" i="5"/>
  <c r="U56" i="5"/>
  <c r="U54" i="5"/>
  <c r="U38" i="5"/>
  <c r="U35" i="5"/>
  <c r="U14" i="5"/>
  <c r="U59" i="5"/>
  <c r="U43" i="5"/>
  <c r="U23" i="5"/>
  <c r="U27" i="5"/>
  <c r="U53" i="5"/>
  <c r="U36" i="5"/>
  <c r="U15" i="5"/>
  <c r="U33" i="5"/>
  <c r="U17" i="5"/>
  <c r="U58" i="5"/>
  <c r="U46" i="5"/>
  <c r="U42" i="5"/>
  <c r="U48" i="5"/>
  <c r="U30" i="5"/>
  <c r="U7" i="5"/>
  <c r="U55" i="5"/>
  <c r="U39" i="5"/>
  <c r="U18" i="5"/>
  <c r="U22" i="5"/>
  <c r="U65" i="5"/>
  <c r="U49" i="5"/>
  <c r="U31" i="5"/>
  <c r="U8" i="5"/>
  <c r="U29" i="5"/>
  <c r="U13" i="5"/>
  <c r="AC499" i="5"/>
  <c r="AD499" i="5"/>
  <c r="AB499" i="5"/>
  <c r="AF499" i="5"/>
  <c r="AA499" i="5"/>
  <c r="AE499" i="5"/>
  <c r="AC475" i="5"/>
  <c r="AD475" i="5"/>
  <c r="AB475" i="5"/>
  <c r="AF475" i="5"/>
  <c r="AA475" i="5"/>
  <c r="AE475" i="5"/>
  <c r="AC451" i="5"/>
  <c r="AD451" i="5"/>
  <c r="AB451" i="5"/>
  <c r="AF451" i="5"/>
  <c r="AA451" i="5"/>
  <c r="AE451" i="5"/>
  <c r="AE408" i="5"/>
  <c r="AA408" i="5"/>
  <c r="AD408" i="5"/>
  <c r="AC408" i="5"/>
  <c r="AF408" i="5"/>
  <c r="AB408" i="5"/>
  <c r="AC415" i="5"/>
  <c r="AF415" i="5"/>
  <c r="AB415" i="5"/>
  <c r="AE415" i="5"/>
  <c r="AA415" i="5"/>
  <c r="AD415" i="5"/>
  <c r="AC369" i="5"/>
  <c r="AE369" i="5"/>
  <c r="AA369" i="5"/>
  <c r="AD369" i="5"/>
  <c r="AB369" i="5"/>
  <c r="AF369" i="5"/>
  <c r="AE314" i="5"/>
  <c r="AA314" i="5"/>
  <c r="AD314" i="5"/>
  <c r="AC314" i="5"/>
  <c r="AF314" i="5"/>
  <c r="AB314" i="5"/>
  <c r="AE266" i="5"/>
  <c r="AA266" i="5"/>
  <c r="AD266" i="5"/>
  <c r="AC266" i="5"/>
  <c r="AF266" i="5"/>
  <c r="AB266" i="5"/>
  <c r="AC349" i="5"/>
  <c r="AF349" i="5"/>
  <c r="AB349" i="5"/>
  <c r="AE349" i="5"/>
  <c r="AA349" i="5"/>
  <c r="AD349" i="5"/>
  <c r="AC285" i="5"/>
  <c r="AF285" i="5"/>
  <c r="AB285" i="5"/>
  <c r="AE285" i="5"/>
  <c r="AA285" i="5"/>
  <c r="AD285" i="5"/>
  <c r="AC487" i="5"/>
  <c r="AD487" i="5"/>
  <c r="AB487" i="5"/>
  <c r="AF487" i="5"/>
  <c r="AA487" i="5"/>
  <c r="AE487" i="5"/>
  <c r="AC471" i="5"/>
  <c r="AD471" i="5"/>
  <c r="AB471" i="5"/>
  <c r="AF471" i="5"/>
  <c r="AA471" i="5"/>
  <c r="AE471" i="5"/>
  <c r="AC455" i="5"/>
  <c r="AD455" i="5"/>
  <c r="AB455" i="5"/>
  <c r="AF455" i="5"/>
  <c r="AA455" i="5"/>
  <c r="AE455" i="5"/>
  <c r="AE432" i="5"/>
  <c r="AA432" i="5"/>
  <c r="AD432" i="5"/>
  <c r="AC432" i="5"/>
  <c r="AF432" i="5"/>
  <c r="AB432" i="5"/>
  <c r="AE400" i="5"/>
  <c r="AA400" i="5"/>
  <c r="AD400" i="5"/>
  <c r="AC400" i="5"/>
  <c r="AF400" i="5"/>
  <c r="AB400" i="5"/>
  <c r="AC423" i="5"/>
  <c r="AF423" i="5"/>
  <c r="AB423" i="5"/>
  <c r="AE423" i="5"/>
  <c r="AA423" i="5"/>
  <c r="AD423" i="5"/>
  <c r="AE380" i="5"/>
  <c r="AA380" i="5"/>
  <c r="AC380" i="5"/>
  <c r="AB380" i="5"/>
  <c r="AF380" i="5"/>
  <c r="AD380" i="5"/>
  <c r="AE354" i="5"/>
  <c r="AA354" i="5"/>
  <c r="AD354" i="5"/>
  <c r="AC354" i="5"/>
  <c r="AF354" i="5"/>
  <c r="AB354" i="5"/>
  <c r="AE322" i="5"/>
  <c r="AA322" i="5"/>
  <c r="AD322" i="5"/>
  <c r="AC322" i="5"/>
  <c r="AF322" i="5"/>
  <c r="AB322" i="5"/>
  <c r="AE290" i="5"/>
  <c r="AA290" i="5"/>
  <c r="AD290" i="5"/>
  <c r="AC290" i="5"/>
  <c r="AF290" i="5"/>
  <c r="AB290" i="5"/>
  <c r="AC391" i="5"/>
  <c r="AF391" i="5"/>
  <c r="AB391" i="5"/>
  <c r="AE391" i="5"/>
  <c r="AA391" i="5"/>
  <c r="AD391" i="5"/>
  <c r="AE358" i="5"/>
  <c r="AA358" i="5"/>
  <c r="AB358" i="5"/>
  <c r="AF358" i="5"/>
  <c r="AD358" i="5"/>
  <c r="AC358" i="5"/>
  <c r="AC325" i="5"/>
  <c r="AF325" i="5"/>
  <c r="AB325" i="5"/>
  <c r="AE325" i="5"/>
  <c r="AA325" i="5"/>
  <c r="AD325" i="5"/>
  <c r="AC293" i="5"/>
  <c r="AF293" i="5"/>
  <c r="AB293" i="5"/>
  <c r="AE293" i="5"/>
  <c r="AA293" i="5"/>
  <c r="AD293" i="5"/>
  <c r="AC277" i="5"/>
  <c r="AF277" i="5"/>
  <c r="AB277" i="5"/>
  <c r="AE277" i="5"/>
  <c r="AA277" i="5"/>
  <c r="AD277" i="5"/>
  <c r="AC261" i="5"/>
  <c r="AF261" i="5"/>
  <c r="AB261" i="5"/>
  <c r="AE261" i="5"/>
  <c r="AA261" i="5"/>
  <c r="AD261" i="5"/>
  <c r="AC243" i="5"/>
  <c r="AE243" i="5"/>
  <c r="AA243" i="5"/>
  <c r="AB243" i="5"/>
  <c r="AF243" i="5"/>
  <c r="AD243" i="5"/>
  <c r="AC211" i="5"/>
  <c r="AE211" i="5"/>
  <c r="AA211" i="5"/>
  <c r="AB211" i="5"/>
  <c r="AF211" i="5"/>
  <c r="AD211" i="5"/>
  <c r="AC179" i="5"/>
  <c r="AE179" i="5"/>
  <c r="AA179" i="5"/>
  <c r="AB179" i="5"/>
  <c r="AF179" i="5"/>
  <c r="AD179" i="5"/>
  <c r="AC148" i="5"/>
  <c r="AD148" i="5"/>
  <c r="AB148" i="5"/>
  <c r="AF148" i="5"/>
  <c r="AA148" i="5"/>
  <c r="AE148" i="5"/>
  <c r="AE258" i="5"/>
  <c r="AA258" i="5"/>
  <c r="AC258" i="5"/>
  <c r="AF258" i="5"/>
  <c r="AB258" i="5"/>
  <c r="AD258" i="5"/>
  <c r="AE220" i="5"/>
  <c r="AA220" i="5"/>
  <c r="AC220" i="5"/>
  <c r="AD220" i="5"/>
  <c r="AB220" i="5"/>
  <c r="AF220" i="5"/>
  <c r="AE188" i="5"/>
  <c r="AA188" i="5"/>
  <c r="AC188" i="5"/>
  <c r="AD188" i="5"/>
  <c r="AB188" i="5"/>
  <c r="AF188" i="5"/>
  <c r="AC154" i="5"/>
  <c r="AE154" i="5"/>
  <c r="AD154" i="5"/>
  <c r="AB154" i="5"/>
  <c r="AF154" i="5"/>
  <c r="AA154" i="5"/>
  <c r="AC122" i="5"/>
  <c r="AE122" i="5"/>
  <c r="AD122" i="5"/>
  <c r="AB122" i="5"/>
  <c r="AF122" i="5"/>
  <c r="AA122" i="5"/>
  <c r="AE107" i="5"/>
  <c r="AA107" i="5"/>
  <c r="AD107" i="5"/>
  <c r="AC107" i="5"/>
  <c r="AF107" i="5"/>
  <c r="AB107" i="5"/>
  <c r="AE91" i="5"/>
  <c r="AA91" i="5"/>
  <c r="AD91" i="5"/>
  <c r="AC91" i="5"/>
  <c r="AF91" i="5"/>
  <c r="AE75" i="5"/>
  <c r="AA75" i="5"/>
  <c r="AD75" i="5"/>
  <c r="AC75" i="5"/>
  <c r="AF75" i="5"/>
  <c r="AB75" i="5"/>
  <c r="AE43" i="5"/>
  <c r="AA43" i="5"/>
  <c r="AD43" i="5"/>
  <c r="AC43" i="5"/>
  <c r="AF43" i="5"/>
  <c r="AC229" i="5"/>
  <c r="AE229" i="5"/>
  <c r="AA229" i="5"/>
  <c r="AF229" i="5"/>
  <c r="AD229" i="5"/>
  <c r="AB229" i="5"/>
  <c r="AC197" i="5"/>
  <c r="AE197" i="5"/>
  <c r="AA197" i="5"/>
  <c r="AF197" i="5"/>
  <c r="AD197" i="5"/>
  <c r="AB197" i="5"/>
  <c r="AC160" i="5"/>
  <c r="AF160" i="5"/>
  <c r="AA160" i="5"/>
  <c r="AE160" i="5"/>
  <c r="AD160" i="5"/>
  <c r="AB160" i="5"/>
  <c r="AC128" i="5"/>
  <c r="AF128" i="5"/>
  <c r="AA128" i="5"/>
  <c r="AE128" i="5"/>
  <c r="AD128" i="5"/>
  <c r="AB128" i="5"/>
  <c r="AE230" i="5"/>
  <c r="AA230" i="5"/>
  <c r="AC230" i="5"/>
  <c r="AF230" i="5"/>
  <c r="AD230" i="5"/>
  <c r="AB230" i="5"/>
  <c r="AE198" i="5"/>
  <c r="AA198" i="5"/>
  <c r="AC198" i="5"/>
  <c r="AF198" i="5"/>
  <c r="AD198" i="5"/>
  <c r="AB198" i="5"/>
  <c r="AE166" i="5"/>
  <c r="AA166" i="5"/>
  <c r="AC166" i="5"/>
  <c r="AF166" i="5"/>
  <c r="AD166" i="5"/>
  <c r="AB166" i="5"/>
  <c r="AC134" i="5"/>
  <c r="AB134" i="5"/>
  <c r="AF134" i="5"/>
  <c r="AA134" i="5"/>
  <c r="AE134" i="5"/>
  <c r="AD134" i="5"/>
  <c r="AC112" i="5"/>
  <c r="AF112" i="5"/>
  <c r="AB112" i="5"/>
  <c r="AE112" i="5"/>
  <c r="AA112" i="5"/>
  <c r="AD112" i="5"/>
  <c r="AC96" i="5"/>
  <c r="AF96" i="5"/>
  <c r="AE96" i="5"/>
  <c r="AC80" i="5"/>
  <c r="AF80" i="5"/>
  <c r="AE80" i="5"/>
  <c r="AA80" i="5"/>
  <c r="AD80" i="5"/>
  <c r="AE490" i="5"/>
  <c r="AA490" i="5"/>
  <c r="AC490" i="5"/>
  <c r="AB490" i="5"/>
  <c r="AF490" i="5"/>
  <c r="AD490" i="5"/>
  <c r="AE474" i="5"/>
  <c r="AA474" i="5"/>
  <c r="AC474" i="5"/>
  <c r="AB474" i="5"/>
  <c r="AF474" i="5"/>
  <c r="AD474" i="5"/>
  <c r="AE458" i="5"/>
  <c r="AA458" i="5"/>
  <c r="AC458" i="5"/>
  <c r="AB458" i="5"/>
  <c r="AF458" i="5"/>
  <c r="AD458" i="5"/>
  <c r="AE442" i="5"/>
  <c r="AA442" i="5"/>
  <c r="AC442" i="5"/>
  <c r="AB442" i="5"/>
  <c r="AF442" i="5"/>
  <c r="AD442" i="5"/>
  <c r="AE414" i="5"/>
  <c r="AA414" i="5"/>
  <c r="AD414" i="5"/>
  <c r="AC414" i="5"/>
  <c r="AF414" i="5"/>
  <c r="AB414" i="5"/>
  <c r="AC437" i="5"/>
  <c r="AF437" i="5"/>
  <c r="AB437" i="5"/>
  <c r="AE437" i="5"/>
  <c r="AA437" i="5"/>
  <c r="AD437" i="5"/>
  <c r="AC405" i="5"/>
  <c r="AF405" i="5"/>
  <c r="AB405" i="5"/>
  <c r="AE405" i="5"/>
  <c r="AA405" i="5"/>
  <c r="AD405" i="5"/>
  <c r="AC381" i="5"/>
  <c r="AE381" i="5"/>
  <c r="AA381" i="5"/>
  <c r="AD381" i="5"/>
  <c r="AB381" i="5"/>
  <c r="AF381" i="5"/>
  <c r="AE336" i="5"/>
  <c r="AA336" i="5"/>
  <c r="AD336" i="5"/>
  <c r="AC336" i="5"/>
  <c r="AF336" i="5"/>
  <c r="AB336" i="5"/>
  <c r="AE304" i="5"/>
  <c r="AA304" i="5"/>
  <c r="AD304" i="5"/>
  <c r="AC304" i="5"/>
  <c r="AF304" i="5"/>
  <c r="AB304" i="5"/>
  <c r="AE272" i="5"/>
  <c r="AA272" i="5"/>
  <c r="AD272" i="5"/>
  <c r="AC272" i="5"/>
  <c r="AF272" i="5"/>
  <c r="AB272" i="5"/>
  <c r="AC389" i="5"/>
  <c r="AF389" i="5"/>
  <c r="AB389" i="5"/>
  <c r="AE389" i="5"/>
  <c r="AA389" i="5"/>
  <c r="AD389" i="5"/>
  <c r="AC339" i="5"/>
  <c r="AF339" i="5"/>
  <c r="AB339" i="5"/>
  <c r="AE339" i="5"/>
  <c r="AA339" i="5"/>
  <c r="AD339" i="5"/>
  <c r="AC307" i="5"/>
  <c r="AF307" i="5"/>
  <c r="AB307" i="5"/>
  <c r="AE307" i="5"/>
  <c r="AA307" i="5"/>
  <c r="AD307" i="5"/>
  <c r="AC275" i="5"/>
  <c r="AF275" i="5"/>
  <c r="AB275" i="5"/>
  <c r="AE275" i="5"/>
  <c r="AA275" i="5"/>
  <c r="AD275" i="5"/>
  <c r="AC239" i="5"/>
  <c r="AE239" i="5"/>
  <c r="AA239" i="5"/>
  <c r="AB239" i="5"/>
  <c r="AF239" i="5"/>
  <c r="AD239" i="5"/>
  <c r="AC175" i="5"/>
  <c r="AE175" i="5"/>
  <c r="AA175" i="5"/>
  <c r="AB175" i="5"/>
  <c r="AF175" i="5"/>
  <c r="AD175" i="5"/>
  <c r="AE248" i="5"/>
  <c r="AA248" i="5"/>
  <c r="AC248" i="5"/>
  <c r="AD248" i="5"/>
  <c r="AB248" i="5"/>
  <c r="AF248" i="5"/>
  <c r="AE184" i="5"/>
  <c r="AA184" i="5"/>
  <c r="AC184" i="5"/>
  <c r="AD184" i="5"/>
  <c r="AB184" i="5"/>
  <c r="AF184" i="5"/>
  <c r="AE121" i="5"/>
  <c r="AA121" i="5"/>
  <c r="AD121" i="5"/>
  <c r="AC121" i="5"/>
  <c r="AB121" i="5"/>
  <c r="AF121" i="5"/>
  <c r="AE89" i="5"/>
  <c r="AA89" i="5"/>
  <c r="AD89" i="5"/>
  <c r="AC89" i="5"/>
  <c r="AF89" i="5"/>
  <c r="AB89" i="5"/>
  <c r="AC225" i="5"/>
  <c r="AE225" i="5"/>
  <c r="AA225" i="5"/>
  <c r="AF225" i="5"/>
  <c r="AD225" i="5"/>
  <c r="AB225" i="5"/>
  <c r="AE159" i="5"/>
  <c r="AA159" i="5"/>
  <c r="AF159" i="5"/>
  <c r="AD159" i="5"/>
  <c r="AC159" i="5"/>
  <c r="AB159" i="5"/>
  <c r="AE226" i="5"/>
  <c r="AA226" i="5"/>
  <c r="AC226" i="5"/>
  <c r="AF226" i="5"/>
  <c r="AD226" i="5"/>
  <c r="AB226" i="5"/>
  <c r="AE165" i="5"/>
  <c r="AA165" i="5"/>
  <c r="AB165" i="5"/>
  <c r="AF165" i="5"/>
  <c r="AD165" i="5"/>
  <c r="AC165" i="5"/>
  <c r="AE500" i="5"/>
  <c r="AA500" i="5"/>
  <c r="AC500" i="5"/>
  <c r="AB500" i="5"/>
  <c r="AF500" i="5"/>
  <c r="AD500" i="5"/>
  <c r="AE492" i="5"/>
  <c r="AA492" i="5"/>
  <c r="AC492" i="5"/>
  <c r="AB492" i="5"/>
  <c r="AF492" i="5"/>
  <c r="AD492" i="5"/>
  <c r="AE484" i="5"/>
  <c r="AA484" i="5"/>
  <c r="AC484" i="5"/>
  <c r="AB484" i="5"/>
  <c r="AF484" i="5"/>
  <c r="AD484" i="5"/>
  <c r="AE476" i="5"/>
  <c r="AA476" i="5"/>
  <c r="AC476" i="5"/>
  <c r="AB476" i="5"/>
  <c r="AF476" i="5"/>
  <c r="AD476" i="5"/>
  <c r="AE468" i="5"/>
  <c r="AA468" i="5"/>
  <c r="AC468" i="5"/>
  <c r="AB468" i="5"/>
  <c r="AF468" i="5"/>
  <c r="AD468" i="5"/>
  <c r="AE460" i="5"/>
  <c r="AA460" i="5"/>
  <c r="AC460" i="5"/>
  <c r="AB460" i="5"/>
  <c r="AF460" i="5"/>
  <c r="AD460" i="5"/>
  <c r="AE452" i="5"/>
  <c r="AA452" i="5"/>
  <c r="AC452" i="5"/>
  <c r="AB452" i="5"/>
  <c r="AF452" i="5"/>
  <c r="AD452" i="5"/>
  <c r="AE444" i="5"/>
  <c r="AA444" i="5"/>
  <c r="AC444" i="5"/>
  <c r="AB444" i="5"/>
  <c r="AF444" i="5"/>
  <c r="AD444" i="5"/>
  <c r="AE434" i="5"/>
  <c r="AA434" i="5"/>
  <c r="AD434" i="5"/>
  <c r="AC434" i="5"/>
  <c r="AF434" i="5"/>
  <c r="AB434" i="5"/>
  <c r="AE418" i="5"/>
  <c r="AA418" i="5"/>
  <c r="AD418" i="5"/>
  <c r="AC418" i="5"/>
  <c r="AF418" i="5"/>
  <c r="AB418" i="5"/>
  <c r="AE402" i="5"/>
  <c r="AA402" i="5"/>
  <c r="AD402" i="5"/>
  <c r="AC402" i="5"/>
  <c r="AF402" i="5"/>
  <c r="AB402" i="5"/>
  <c r="AE386" i="5"/>
  <c r="AA386" i="5"/>
  <c r="AD386" i="5"/>
  <c r="AC386" i="5"/>
  <c r="AF386" i="5"/>
  <c r="AB386" i="5"/>
  <c r="AC425" i="5"/>
  <c r="AF425" i="5"/>
  <c r="AB425" i="5"/>
  <c r="AE425" i="5"/>
  <c r="AA425" i="5"/>
  <c r="AD425" i="5"/>
  <c r="AC409" i="5"/>
  <c r="AF409" i="5"/>
  <c r="AB409" i="5"/>
  <c r="AE409" i="5"/>
  <c r="AA409" i="5"/>
  <c r="AD409" i="5"/>
  <c r="AE384" i="5"/>
  <c r="AA384" i="5"/>
  <c r="AC384" i="5"/>
  <c r="AB384" i="5"/>
  <c r="AF384" i="5"/>
  <c r="AD384" i="5"/>
  <c r="AC393" i="5"/>
  <c r="AF393" i="5"/>
  <c r="AB393" i="5"/>
  <c r="AE393" i="5"/>
  <c r="AA393" i="5"/>
  <c r="AD393" i="5"/>
  <c r="AE356" i="5"/>
  <c r="AA356" i="5"/>
  <c r="AC356" i="5"/>
  <c r="AB356" i="5"/>
  <c r="AF356" i="5"/>
  <c r="AD356" i="5"/>
  <c r="AE340" i="5"/>
  <c r="AA340" i="5"/>
  <c r="AD340" i="5"/>
  <c r="AC340" i="5"/>
  <c r="AF340" i="5"/>
  <c r="AB340" i="5"/>
  <c r="AE324" i="5"/>
  <c r="AA324" i="5"/>
  <c r="AD324" i="5"/>
  <c r="AC324" i="5"/>
  <c r="AF324" i="5"/>
  <c r="AB324" i="5"/>
  <c r="AE308" i="5"/>
  <c r="AA308" i="5"/>
  <c r="AD308" i="5"/>
  <c r="AC308" i="5"/>
  <c r="AF308" i="5"/>
  <c r="AB308" i="5"/>
  <c r="AE292" i="5"/>
  <c r="AA292" i="5"/>
  <c r="AD292" i="5"/>
  <c r="AC292" i="5"/>
  <c r="AF292" i="5"/>
  <c r="AB292" i="5"/>
  <c r="AE276" i="5"/>
  <c r="AA276" i="5"/>
  <c r="AD276" i="5"/>
  <c r="AC276" i="5"/>
  <c r="AF276" i="5"/>
  <c r="AB276" i="5"/>
  <c r="AE260" i="5"/>
  <c r="AA260" i="5"/>
  <c r="AD260" i="5"/>
  <c r="AC260" i="5"/>
  <c r="AF260" i="5"/>
  <c r="AB260" i="5"/>
  <c r="AE360" i="5"/>
  <c r="AA360" i="5"/>
  <c r="AF360" i="5"/>
  <c r="AD360" i="5"/>
  <c r="AC360" i="5"/>
  <c r="AB360" i="5"/>
  <c r="AC359" i="5"/>
  <c r="AB359" i="5"/>
  <c r="AF359" i="5"/>
  <c r="AA359" i="5"/>
  <c r="AE359" i="5"/>
  <c r="AD359" i="5"/>
  <c r="AC343" i="5"/>
  <c r="AF343" i="5"/>
  <c r="AB343" i="5"/>
  <c r="AE343" i="5"/>
  <c r="AA343" i="5"/>
  <c r="AD343" i="5"/>
  <c r="AC327" i="5"/>
  <c r="AF327" i="5"/>
  <c r="AB327" i="5"/>
  <c r="AE327" i="5"/>
  <c r="AA327" i="5"/>
  <c r="AD327" i="5"/>
  <c r="AC311" i="5"/>
  <c r="AF311" i="5"/>
  <c r="AB311" i="5"/>
  <c r="AE311" i="5"/>
  <c r="AA311" i="5"/>
  <c r="AD311" i="5"/>
  <c r="AC295" i="5"/>
  <c r="AF295" i="5"/>
  <c r="AB295" i="5"/>
  <c r="AE295" i="5"/>
  <c r="AA295" i="5"/>
  <c r="AD295" i="5"/>
  <c r="AC279" i="5"/>
  <c r="AF279" i="5"/>
  <c r="AB279" i="5"/>
  <c r="AE279" i="5"/>
  <c r="AA279" i="5"/>
  <c r="AD279" i="5"/>
  <c r="AC263" i="5"/>
  <c r="AF263" i="5"/>
  <c r="AB263" i="5"/>
  <c r="AE263" i="5"/>
  <c r="AA263" i="5"/>
  <c r="AD263" i="5"/>
  <c r="AC247" i="5"/>
  <c r="AE247" i="5"/>
  <c r="AA247" i="5"/>
  <c r="AB247" i="5"/>
  <c r="AF247" i="5"/>
  <c r="AD247" i="5"/>
  <c r="AC215" i="5"/>
  <c r="AE215" i="5"/>
  <c r="AA215" i="5"/>
  <c r="AB215" i="5"/>
  <c r="AF215" i="5"/>
  <c r="AD215" i="5"/>
  <c r="AC183" i="5"/>
  <c r="AE183" i="5"/>
  <c r="AA183" i="5"/>
  <c r="AB183" i="5"/>
  <c r="AF183" i="5"/>
  <c r="AD183" i="5"/>
  <c r="AE155" i="5"/>
  <c r="AA155" i="5"/>
  <c r="AC155" i="5"/>
  <c r="AB155" i="5"/>
  <c r="AF155" i="5"/>
  <c r="AD155" i="5"/>
  <c r="AE123" i="5"/>
  <c r="AA123" i="5"/>
  <c r="AC123" i="5"/>
  <c r="AB123" i="5"/>
  <c r="AF123" i="5"/>
  <c r="AD123" i="5"/>
  <c r="AE224" i="5"/>
  <c r="AA224" i="5"/>
  <c r="AC224" i="5"/>
  <c r="AD224" i="5"/>
  <c r="AB224" i="5"/>
  <c r="AF224" i="5"/>
  <c r="AE192" i="5"/>
  <c r="AA192" i="5"/>
  <c r="AC192" i="5"/>
  <c r="AD192" i="5"/>
  <c r="AB192" i="5"/>
  <c r="AF192" i="5"/>
  <c r="AE161" i="5"/>
  <c r="AA161" i="5"/>
  <c r="AD161" i="5"/>
  <c r="AC161" i="5"/>
  <c r="AB161" i="5"/>
  <c r="AF161" i="5"/>
  <c r="AE129" i="5"/>
  <c r="AA129" i="5"/>
  <c r="AD129" i="5"/>
  <c r="AC129" i="5"/>
  <c r="AB129" i="5"/>
  <c r="AF129" i="5"/>
  <c r="AE109" i="5"/>
  <c r="AA109" i="5"/>
  <c r="AD109" i="5"/>
  <c r="AC109" i="5"/>
  <c r="AF109" i="5"/>
  <c r="AB109" i="5"/>
  <c r="AE93" i="5"/>
  <c r="AA93" i="5"/>
  <c r="AD93" i="5"/>
  <c r="AC93" i="5"/>
  <c r="AF93" i="5"/>
  <c r="AE77" i="5"/>
  <c r="AA77" i="5"/>
  <c r="AD77" i="5"/>
  <c r="AC77" i="5"/>
  <c r="AF77" i="5"/>
  <c r="AB77" i="5"/>
  <c r="AC233" i="5"/>
  <c r="AE233" i="5"/>
  <c r="AA233" i="5"/>
  <c r="AF233" i="5"/>
  <c r="AD233" i="5"/>
  <c r="AB233" i="5"/>
  <c r="AC201" i="5"/>
  <c r="AE201" i="5"/>
  <c r="AA201" i="5"/>
  <c r="AF201" i="5"/>
  <c r="AD201" i="5"/>
  <c r="AB201" i="5"/>
  <c r="AC169" i="5"/>
  <c r="AE169" i="5"/>
  <c r="AA169" i="5"/>
  <c r="AF169" i="5"/>
  <c r="AD169" i="5"/>
  <c r="AB169" i="5"/>
  <c r="AE135" i="5"/>
  <c r="AA135" i="5"/>
  <c r="AF135" i="5"/>
  <c r="AD135" i="5"/>
  <c r="AC135" i="5"/>
  <c r="AB135" i="5"/>
  <c r="AE234" i="5"/>
  <c r="AA234" i="5"/>
  <c r="AC234" i="5"/>
  <c r="AF234" i="5"/>
  <c r="AD234" i="5"/>
  <c r="AB234" i="5"/>
  <c r="AE202" i="5"/>
  <c r="AA202" i="5"/>
  <c r="AC202" i="5"/>
  <c r="AF202" i="5"/>
  <c r="AD202" i="5"/>
  <c r="AB202" i="5"/>
  <c r="AE170" i="5"/>
  <c r="AA170" i="5"/>
  <c r="AC170" i="5"/>
  <c r="AF170" i="5"/>
  <c r="AD170" i="5"/>
  <c r="AB170" i="5"/>
  <c r="AE141" i="5"/>
  <c r="AA141" i="5"/>
  <c r="AB141" i="5"/>
  <c r="AF141" i="5"/>
  <c r="AD141" i="5"/>
  <c r="AC141" i="5"/>
  <c r="AC114" i="5"/>
  <c r="AF114" i="5"/>
  <c r="AB114" i="5"/>
  <c r="AE114" i="5"/>
  <c r="AA114" i="5"/>
  <c r="AD114" i="5"/>
  <c r="AF98" i="5"/>
  <c r="AB98" i="5"/>
  <c r="AD98" i="5"/>
  <c r="AC82" i="5"/>
  <c r="AF82" i="5"/>
  <c r="AB82" i="5"/>
  <c r="AE82" i="5"/>
  <c r="AA82" i="5"/>
  <c r="AD82" i="5"/>
  <c r="AC34" i="5"/>
  <c r="AF34" i="5"/>
  <c r="AB34" i="5"/>
  <c r="AE34" i="5"/>
  <c r="AA34" i="5"/>
  <c r="AD34" i="5"/>
  <c r="AC483" i="5"/>
  <c r="AD483" i="5"/>
  <c r="AB483" i="5"/>
  <c r="AF483" i="5"/>
  <c r="AA483" i="5"/>
  <c r="AE483" i="5"/>
  <c r="AC459" i="5"/>
  <c r="AD459" i="5"/>
  <c r="AB459" i="5"/>
  <c r="AF459" i="5"/>
  <c r="AA459" i="5"/>
  <c r="AE459" i="5"/>
  <c r="AE424" i="5"/>
  <c r="AA424" i="5"/>
  <c r="AD424" i="5"/>
  <c r="AC424" i="5"/>
  <c r="AF424" i="5"/>
  <c r="AB424" i="5"/>
  <c r="AC431" i="5"/>
  <c r="AF431" i="5"/>
  <c r="AB431" i="5"/>
  <c r="AE431" i="5"/>
  <c r="AA431" i="5"/>
  <c r="AD431" i="5"/>
  <c r="AC365" i="5"/>
  <c r="AE365" i="5"/>
  <c r="AD365" i="5"/>
  <c r="AB365" i="5"/>
  <c r="AA365" i="5"/>
  <c r="AF365" i="5"/>
  <c r="AE330" i="5"/>
  <c r="AA330" i="5"/>
  <c r="AD330" i="5"/>
  <c r="AC330" i="5"/>
  <c r="AF330" i="5"/>
  <c r="AB330" i="5"/>
  <c r="AE282" i="5"/>
  <c r="AA282" i="5"/>
  <c r="AD282" i="5"/>
  <c r="AC282" i="5"/>
  <c r="AF282" i="5"/>
  <c r="AB282" i="5"/>
  <c r="AC375" i="5"/>
  <c r="AE375" i="5"/>
  <c r="AA375" i="5"/>
  <c r="AF375" i="5"/>
  <c r="AD375" i="5"/>
  <c r="AB375" i="5"/>
  <c r="AC317" i="5"/>
  <c r="AF317" i="5"/>
  <c r="AB317" i="5"/>
  <c r="AE317" i="5"/>
  <c r="AA317" i="5"/>
  <c r="AD317" i="5"/>
  <c r="AC269" i="5"/>
  <c r="AF269" i="5"/>
  <c r="AB269" i="5"/>
  <c r="AE269" i="5"/>
  <c r="AA269" i="5"/>
  <c r="AD269" i="5"/>
  <c r="AC227" i="5"/>
  <c r="AE227" i="5"/>
  <c r="AA227" i="5"/>
  <c r="AB227" i="5"/>
  <c r="AF227" i="5"/>
  <c r="AD227" i="5"/>
  <c r="AC164" i="5"/>
  <c r="AD164" i="5"/>
  <c r="AB164" i="5"/>
  <c r="AF164" i="5"/>
  <c r="AA164" i="5"/>
  <c r="AE164" i="5"/>
  <c r="AC132" i="5"/>
  <c r="AD132" i="5"/>
  <c r="AB132" i="5"/>
  <c r="AF132" i="5"/>
  <c r="AA132" i="5"/>
  <c r="AE132" i="5"/>
  <c r="AE204" i="5"/>
  <c r="AA204" i="5"/>
  <c r="AC204" i="5"/>
  <c r="AD204" i="5"/>
  <c r="AB204" i="5"/>
  <c r="AF204" i="5"/>
  <c r="AE172" i="5"/>
  <c r="AA172" i="5"/>
  <c r="AC172" i="5"/>
  <c r="AD172" i="5"/>
  <c r="AB172" i="5"/>
  <c r="AF172" i="5"/>
  <c r="AC138" i="5"/>
  <c r="AE138" i="5"/>
  <c r="AD138" i="5"/>
  <c r="AB138" i="5"/>
  <c r="AF138" i="5"/>
  <c r="AA138" i="5"/>
  <c r="AE115" i="5"/>
  <c r="AA115" i="5"/>
  <c r="AD115" i="5"/>
  <c r="AC115" i="5"/>
  <c r="AF115" i="5"/>
  <c r="AB115" i="5"/>
  <c r="AE99" i="5"/>
  <c r="AA99" i="5"/>
  <c r="AD99" i="5"/>
  <c r="AC99" i="5"/>
  <c r="AF99" i="5"/>
  <c r="AB99" i="5"/>
  <c r="AE83" i="5"/>
  <c r="AA83" i="5"/>
  <c r="AC83" i="5"/>
  <c r="AF83" i="5"/>
  <c r="AC245" i="5"/>
  <c r="AE245" i="5"/>
  <c r="AA245" i="5"/>
  <c r="AF245" i="5"/>
  <c r="AD245" i="5"/>
  <c r="AB245" i="5"/>
  <c r="AC213" i="5"/>
  <c r="AE213" i="5"/>
  <c r="AA213" i="5"/>
  <c r="AF213" i="5"/>
  <c r="AD213" i="5"/>
  <c r="AB213" i="5"/>
  <c r="AC181" i="5"/>
  <c r="AE181" i="5"/>
  <c r="AA181" i="5"/>
  <c r="AF181" i="5"/>
  <c r="AD181" i="5"/>
  <c r="AB181" i="5"/>
  <c r="AC144" i="5"/>
  <c r="AF144" i="5"/>
  <c r="AA144" i="5"/>
  <c r="AE144" i="5"/>
  <c r="AD144" i="5"/>
  <c r="AB144" i="5"/>
  <c r="AE246" i="5"/>
  <c r="AA246" i="5"/>
  <c r="AC246" i="5"/>
  <c r="AF246" i="5"/>
  <c r="AD246" i="5"/>
  <c r="AB246" i="5"/>
  <c r="AE214" i="5"/>
  <c r="AA214" i="5"/>
  <c r="AC214" i="5"/>
  <c r="AF214" i="5"/>
  <c r="AD214" i="5"/>
  <c r="AB214" i="5"/>
  <c r="AE182" i="5"/>
  <c r="AA182" i="5"/>
  <c r="AC182" i="5"/>
  <c r="AF182" i="5"/>
  <c r="AD182" i="5"/>
  <c r="AB182" i="5"/>
  <c r="AC150" i="5"/>
  <c r="AB150" i="5"/>
  <c r="AF150" i="5"/>
  <c r="AA150" i="5"/>
  <c r="AE150" i="5"/>
  <c r="AD150" i="5"/>
  <c r="AC120" i="5"/>
  <c r="AF120" i="5"/>
  <c r="AB120" i="5"/>
  <c r="AE120" i="5"/>
  <c r="AA120" i="5"/>
  <c r="AD120" i="5"/>
  <c r="AC104" i="5"/>
  <c r="AF104" i="5"/>
  <c r="AB104" i="5"/>
  <c r="AE104" i="5"/>
  <c r="AA104" i="5"/>
  <c r="AD104" i="5"/>
  <c r="AF88" i="5"/>
  <c r="AB88" i="5"/>
  <c r="AE88" i="5"/>
  <c r="AA88" i="5"/>
  <c r="AD88" i="5"/>
  <c r="AC72" i="5"/>
  <c r="AF72" i="5"/>
  <c r="AE72" i="5"/>
  <c r="AA72" i="5"/>
  <c r="AE494" i="5"/>
  <c r="AA494" i="5"/>
  <c r="AC494" i="5"/>
  <c r="AB494" i="5"/>
  <c r="AF494" i="5"/>
  <c r="AD494" i="5"/>
  <c r="AE478" i="5"/>
  <c r="AA478" i="5"/>
  <c r="AC478" i="5"/>
  <c r="AB478" i="5"/>
  <c r="AF478" i="5"/>
  <c r="AD478" i="5"/>
  <c r="AE462" i="5"/>
  <c r="AA462" i="5"/>
  <c r="AC462" i="5"/>
  <c r="AB462" i="5"/>
  <c r="AF462" i="5"/>
  <c r="AD462" i="5"/>
  <c r="AE446" i="5"/>
  <c r="AA446" i="5"/>
  <c r="AC446" i="5"/>
  <c r="AB446" i="5"/>
  <c r="AF446" i="5"/>
  <c r="AD446" i="5"/>
  <c r="AE422" i="5"/>
  <c r="AA422" i="5"/>
  <c r="AD422" i="5"/>
  <c r="AC422" i="5"/>
  <c r="AF422" i="5"/>
  <c r="AB422" i="5"/>
  <c r="AE390" i="5"/>
  <c r="AA390" i="5"/>
  <c r="AD390" i="5"/>
  <c r="AC390" i="5"/>
  <c r="AF390" i="5"/>
  <c r="AB390" i="5"/>
  <c r="AC413" i="5"/>
  <c r="AF413" i="5"/>
  <c r="AB413" i="5"/>
  <c r="AE413" i="5"/>
  <c r="AA413" i="5"/>
  <c r="AD413" i="5"/>
  <c r="AE364" i="5"/>
  <c r="AA364" i="5"/>
  <c r="AC364" i="5"/>
  <c r="AB364" i="5"/>
  <c r="AF364" i="5"/>
  <c r="AD364" i="5"/>
  <c r="AE344" i="5"/>
  <c r="AA344" i="5"/>
  <c r="AD344" i="5"/>
  <c r="AC344" i="5"/>
  <c r="AF344" i="5"/>
  <c r="AB344" i="5"/>
  <c r="AE312" i="5"/>
  <c r="AA312" i="5"/>
  <c r="AD312" i="5"/>
  <c r="AC312" i="5"/>
  <c r="AF312" i="5"/>
  <c r="AB312" i="5"/>
  <c r="AE280" i="5"/>
  <c r="AA280" i="5"/>
  <c r="AD280" i="5"/>
  <c r="AC280" i="5"/>
  <c r="AF280" i="5"/>
  <c r="AB280" i="5"/>
  <c r="AE366" i="5"/>
  <c r="AA366" i="5"/>
  <c r="AC366" i="5"/>
  <c r="AF366" i="5"/>
  <c r="AD366" i="5"/>
  <c r="AB366" i="5"/>
  <c r="AC347" i="5"/>
  <c r="AF347" i="5"/>
  <c r="AB347" i="5"/>
  <c r="AE347" i="5"/>
  <c r="AA347" i="5"/>
  <c r="AD347" i="5"/>
  <c r="AC315" i="5"/>
  <c r="AF315" i="5"/>
  <c r="AB315" i="5"/>
  <c r="AE315" i="5"/>
  <c r="AA315" i="5"/>
  <c r="AD315" i="5"/>
  <c r="AC283" i="5"/>
  <c r="AF283" i="5"/>
  <c r="AB283" i="5"/>
  <c r="AE283" i="5"/>
  <c r="AA283" i="5"/>
  <c r="AD283" i="5"/>
  <c r="AC251" i="5"/>
  <c r="AE251" i="5"/>
  <c r="AA251" i="5"/>
  <c r="AD251" i="5"/>
  <c r="AF251" i="5"/>
  <c r="AB251" i="5"/>
  <c r="AC191" i="5"/>
  <c r="AE191" i="5"/>
  <c r="AA191" i="5"/>
  <c r="AB191" i="5"/>
  <c r="AF191" i="5"/>
  <c r="AD191" i="5"/>
  <c r="AE131" i="5"/>
  <c r="AA131" i="5"/>
  <c r="AC131" i="5"/>
  <c r="AB131" i="5"/>
  <c r="AF131" i="5"/>
  <c r="AD131" i="5"/>
  <c r="AE232" i="5"/>
  <c r="AA232" i="5"/>
  <c r="AC232" i="5"/>
  <c r="AD232" i="5"/>
  <c r="AB232" i="5"/>
  <c r="AF232" i="5"/>
  <c r="AE200" i="5"/>
  <c r="AA200" i="5"/>
  <c r="AC200" i="5"/>
  <c r="AD200" i="5"/>
  <c r="AB200" i="5"/>
  <c r="AF200" i="5"/>
  <c r="AE137" i="5"/>
  <c r="AA137" i="5"/>
  <c r="AD137" i="5"/>
  <c r="AC137" i="5"/>
  <c r="AB137" i="5"/>
  <c r="AF137" i="5"/>
  <c r="AE113" i="5"/>
  <c r="AA113" i="5"/>
  <c r="AD113" i="5"/>
  <c r="AC113" i="5"/>
  <c r="AF113" i="5"/>
  <c r="AB113" i="5"/>
  <c r="AE97" i="5"/>
  <c r="AD97" i="5"/>
  <c r="AF97" i="5"/>
  <c r="AE81" i="5"/>
  <c r="AD81" i="5"/>
  <c r="AC81" i="5"/>
  <c r="AF81" i="5"/>
  <c r="AB81" i="5"/>
  <c r="AC241" i="5"/>
  <c r="AE241" i="5"/>
  <c r="AA241" i="5"/>
  <c r="AF241" i="5"/>
  <c r="AD241" i="5"/>
  <c r="AB241" i="5"/>
  <c r="AC209" i="5"/>
  <c r="AE209" i="5"/>
  <c r="AA209" i="5"/>
  <c r="AF209" i="5"/>
  <c r="AD209" i="5"/>
  <c r="AB209" i="5"/>
  <c r="AC177" i="5"/>
  <c r="AE177" i="5"/>
  <c r="AA177" i="5"/>
  <c r="AF177" i="5"/>
  <c r="AD177" i="5"/>
  <c r="AB177" i="5"/>
  <c r="AE143" i="5"/>
  <c r="AA143" i="5"/>
  <c r="AF143" i="5"/>
  <c r="AD143" i="5"/>
  <c r="AC143" i="5"/>
  <c r="AB143" i="5"/>
  <c r="AE242" i="5"/>
  <c r="AA242" i="5"/>
  <c r="AC242" i="5"/>
  <c r="AF242" i="5"/>
  <c r="AD242" i="5"/>
  <c r="AB242" i="5"/>
  <c r="AE210" i="5"/>
  <c r="AA210" i="5"/>
  <c r="AC210" i="5"/>
  <c r="AF210" i="5"/>
  <c r="AD210" i="5"/>
  <c r="AB210" i="5"/>
  <c r="AE178" i="5"/>
  <c r="AA178" i="5"/>
  <c r="AC178" i="5"/>
  <c r="AF178" i="5"/>
  <c r="AD178" i="5"/>
  <c r="AB178" i="5"/>
  <c r="AE149" i="5"/>
  <c r="AA149" i="5"/>
  <c r="AB149" i="5"/>
  <c r="AF149" i="5"/>
  <c r="AD149" i="5"/>
  <c r="AC149" i="5"/>
  <c r="AC118" i="5"/>
  <c r="AF118" i="5"/>
  <c r="AB118" i="5"/>
  <c r="AE118" i="5"/>
  <c r="AA118" i="5"/>
  <c r="AD118" i="5"/>
  <c r="AC102" i="5"/>
  <c r="AF102" i="5"/>
  <c r="AB102" i="5"/>
  <c r="AE102" i="5"/>
  <c r="AA102" i="5"/>
  <c r="AC86" i="5"/>
  <c r="AF86" i="5"/>
  <c r="AB86" i="5"/>
  <c r="AE86" i="5"/>
  <c r="AA86" i="5"/>
  <c r="AD86" i="5"/>
  <c r="AC70" i="5"/>
  <c r="AF70" i="5"/>
  <c r="AB70" i="5"/>
  <c r="AE70" i="5"/>
  <c r="AA70" i="5"/>
  <c r="AC493" i="5"/>
  <c r="AD493" i="5"/>
  <c r="AB493" i="5"/>
  <c r="AF493" i="5"/>
  <c r="AA493" i="5"/>
  <c r="AE493" i="5"/>
  <c r="AC485" i="5"/>
  <c r="AD485" i="5"/>
  <c r="AB485" i="5"/>
  <c r="AF485" i="5"/>
  <c r="AA485" i="5"/>
  <c r="AE485" i="5"/>
  <c r="AC477" i="5"/>
  <c r="AD477" i="5"/>
  <c r="AB477" i="5"/>
  <c r="AF477" i="5"/>
  <c r="AA477" i="5"/>
  <c r="AE477" i="5"/>
  <c r="AC469" i="5"/>
  <c r="AD469" i="5"/>
  <c r="AB469" i="5"/>
  <c r="AF469" i="5"/>
  <c r="AA469" i="5"/>
  <c r="AE469" i="5"/>
  <c r="AC461" i="5"/>
  <c r="AD461" i="5"/>
  <c r="AB461" i="5"/>
  <c r="AF461" i="5"/>
  <c r="AA461" i="5"/>
  <c r="AE461" i="5"/>
  <c r="AC453" i="5"/>
  <c r="AD453" i="5"/>
  <c r="AB453" i="5"/>
  <c r="AF453" i="5"/>
  <c r="AA453" i="5"/>
  <c r="AE453" i="5"/>
  <c r="AC445" i="5"/>
  <c r="AD445" i="5"/>
  <c r="AB445" i="5"/>
  <c r="AF445" i="5"/>
  <c r="AA445" i="5"/>
  <c r="AE445" i="5"/>
  <c r="AE436" i="5"/>
  <c r="AA436" i="5"/>
  <c r="AD436" i="5"/>
  <c r="AC436" i="5"/>
  <c r="AF436" i="5"/>
  <c r="AB436" i="5"/>
  <c r="AE420" i="5"/>
  <c r="AA420" i="5"/>
  <c r="AD420" i="5"/>
  <c r="AC420" i="5"/>
  <c r="AF420" i="5"/>
  <c r="AB420" i="5"/>
  <c r="AE404" i="5"/>
  <c r="AA404" i="5"/>
  <c r="AD404" i="5"/>
  <c r="AC404" i="5"/>
  <c r="AF404" i="5"/>
  <c r="AB404" i="5"/>
  <c r="AE388" i="5"/>
  <c r="AA388" i="5"/>
  <c r="AD388" i="5"/>
  <c r="AC388" i="5"/>
  <c r="AB388" i="5"/>
  <c r="AF388" i="5"/>
  <c r="AC427" i="5"/>
  <c r="AF427" i="5"/>
  <c r="AB427" i="5"/>
  <c r="AE427" i="5"/>
  <c r="AA427" i="5"/>
  <c r="AD427" i="5"/>
  <c r="AC411" i="5"/>
  <c r="AF411" i="5"/>
  <c r="AB411" i="5"/>
  <c r="AE411" i="5"/>
  <c r="AA411" i="5"/>
  <c r="AD411" i="5"/>
  <c r="AC387" i="5"/>
  <c r="AF387" i="5"/>
  <c r="AB387" i="5"/>
  <c r="AE387" i="5"/>
  <c r="AA387" i="5"/>
  <c r="AD387" i="5"/>
  <c r="AC357" i="5"/>
  <c r="AD357" i="5"/>
  <c r="AB357" i="5"/>
  <c r="AF357" i="5"/>
  <c r="AA357" i="5"/>
  <c r="AE357" i="5"/>
  <c r="AE362" i="5"/>
  <c r="AA362" i="5"/>
  <c r="AD362" i="5"/>
  <c r="AC362" i="5"/>
  <c r="AB362" i="5"/>
  <c r="AF362" i="5"/>
  <c r="AE342" i="5"/>
  <c r="AA342" i="5"/>
  <c r="AD342" i="5"/>
  <c r="AC342" i="5"/>
  <c r="AF342" i="5"/>
  <c r="AB342" i="5"/>
  <c r="AE326" i="5"/>
  <c r="AA326" i="5"/>
  <c r="AD326" i="5"/>
  <c r="AC326" i="5"/>
  <c r="AF326" i="5"/>
  <c r="AB326" i="5"/>
  <c r="AE310" i="5"/>
  <c r="AA310" i="5"/>
  <c r="AD310" i="5"/>
  <c r="AC310" i="5"/>
  <c r="AF310" i="5"/>
  <c r="AB310" i="5"/>
  <c r="AE294" i="5"/>
  <c r="AA294" i="5"/>
  <c r="AD294" i="5"/>
  <c r="AC294" i="5"/>
  <c r="AF294" i="5"/>
  <c r="AB294" i="5"/>
  <c r="AE278" i="5"/>
  <c r="AA278" i="5"/>
  <c r="AD278" i="5"/>
  <c r="AC278" i="5"/>
  <c r="AF278" i="5"/>
  <c r="AB278" i="5"/>
  <c r="AE262" i="5"/>
  <c r="AA262" i="5"/>
  <c r="AD262" i="5"/>
  <c r="AC262" i="5"/>
  <c r="AF262" i="5"/>
  <c r="AB262" i="5"/>
  <c r="AC361" i="5"/>
  <c r="AF361" i="5"/>
  <c r="AA361" i="5"/>
  <c r="AE361" i="5"/>
  <c r="AD361" i="5"/>
  <c r="AB361" i="5"/>
  <c r="AC367" i="5"/>
  <c r="AE367" i="5"/>
  <c r="AA367" i="5"/>
  <c r="AF367" i="5"/>
  <c r="AD367" i="5"/>
  <c r="AB367" i="5"/>
  <c r="AC345" i="5"/>
  <c r="AF345" i="5"/>
  <c r="AB345" i="5"/>
  <c r="AE345" i="5"/>
  <c r="AA345" i="5"/>
  <c r="AD345" i="5"/>
  <c r="AC329" i="5"/>
  <c r="AF329" i="5"/>
  <c r="AB329" i="5"/>
  <c r="AE329" i="5"/>
  <c r="AA329" i="5"/>
  <c r="AD329" i="5"/>
  <c r="AC313" i="5"/>
  <c r="AF313" i="5"/>
  <c r="AB313" i="5"/>
  <c r="AE313" i="5"/>
  <c r="AA313" i="5"/>
  <c r="AD313" i="5"/>
  <c r="AC297" i="5"/>
  <c r="AF297" i="5"/>
  <c r="AB297" i="5"/>
  <c r="AE297" i="5"/>
  <c r="AA297" i="5"/>
  <c r="AD297" i="5"/>
  <c r="AC281" i="5"/>
  <c r="AF281" i="5"/>
  <c r="AB281" i="5"/>
  <c r="AE281" i="5"/>
  <c r="AA281" i="5"/>
  <c r="AD281" i="5"/>
  <c r="AC265" i="5"/>
  <c r="AF265" i="5"/>
  <c r="AB265" i="5"/>
  <c r="AE265" i="5"/>
  <c r="AA265" i="5"/>
  <c r="AD265" i="5"/>
  <c r="AE252" i="5"/>
  <c r="AA252" i="5"/>
  <c r="AC252" i="5"/>
  <c r="AF252" i="5"/>
  <c r="AB252" i="5"/>
  <c r="AD252" i="5"/>
  <c r="AC219" i="5"/>
  <c r="AE219" i="5"/>
  <c r="AA219" i="5"/>
  <c r="AB219" i="5"/>
  <c r="AF219" i="5"/>
  <c r="AD219" i="5"/>
  <c r="AC187" i="5"/>
  <c r="AE187" i="5"/>
  <c r="AA187" i="5"/>
  <c r="AB187" i="5"/>
  <c r="AF187" i="5"/>
  <c r="AD187" i="5"/>
  <c r="AC156" i="5"/>
  <c r="AD156" i="5"/>
  <c r="AB156" i="5"/>
  <c r="AF156" i="5"/>
  <c r="AA156" i="5"/>
  <c r="AE156" i="5"/>
  <c r="AC124" i="5"/>
  <c r="AD124" i="5"/>
  <c r="AB124" i="5"/>
  <c r="AF124" i="5"/>
  <c r="AA124" i="5"/>
  <c r="AE124" i="5"/>
  <c r="AE228" i="5"/>
  <c r="AA228" i="5"/>
  <c r="AC228" i="5"/>
  <c r="AD228" i="5"/>
  <c r="AB228" i="5"/>
  <c r="AF228" i="5"/>
  <c r="AE196" i="5"/>
  <c r="AA196" i="5"/>
  <c r="AC196" i="5"/>
  <c r="AD196" i="5"/>
  <c r="AB196" i="5"/>
  <c r="AF196" i="5"/>
  <c r="AC162" i="5"/>
  <c r="AE162" i="5"/>
  <c r="AD162" i="5"/>
  <c r="AB162" i="5"/>
  <c r="AF162" i="5"/>
  <c r="AA162" i="5"/>
  <c r="AC130" i="5"/>
  <c r="AE130" i="5"/>
  <c r="AD130" i="5"/>
  <c r="AB130" i="5"/>
  <c r="AF130" i="5"/>
  <c r="AA130" i="5"/>
  <c r="AE111" i="5"/>
  <c r="AA111" i="5"/>
  <c r="AD111" i="5"/>
  <c r="AC111" i="5"/>
  <c r="AF111" i="5"/>
  <c r="AB111" i="5"/>
  <c r="AE95" i="5"/>
  <c r="AA95" i="5"/>
  <c r="AC95" i="5"/>
  <c r="AE79" i="5"/>
  <c r="AD79" i="5"/>
  <c r="AC79" i="5"/>
  <c r="AF79" i="5"/>
  <c r="AB79" i="5"/>
  <c r="AC237" i="5"/>
  <c r="AE237" i="5"/>
  <c r="AA237" i="5"/>
  <c r="AF237" i="5"/>
  <c r="AD237" i="5"/>
  <c r="AB237" i="5"/>
  <c r="AC205" i="5"/>
  <c r="AE205" i="5"/>
  <c r="AA205" i="5"/>
  <c r="AF205" i="5"/>
  <c r="AD205" i="5"/>
  <c r="AB205" i="5"/>
  <c r="AC173" i="5"/>
  <c r="AE173" i="5"/>
  <c r="AA173" i="5"/>
  <c r="AF173" i="5"/>
  <c r="AD173" i="5"/>
  <c r="AB173" i="5"/>
  <c r="AC136" i="5"/>
  <c r="AF136" i="5"/>
  <c r="AA136" i="5"/>
  <c r="AE136" i="5"/>
  <c r="AD136" i="5"/>
  <c r="AB136" i="5"/>
  <c r="AE238" i="5"/>
  <c r="AA238" i="5"/>
  <c r="AC238" i="5"/>
  <c r="AF238" i="5"/>
  <c r="AD238" i="5"/>
  <c r="AB238" i="5"/>
  <c r="AE206" i="5"/>
  <c r="AA206" i="5"/>
  <c r="AC206" i="5"/>
  <c r="AF206" i="5"/>
  <c r="AD206" i="5"/>
  <c r="AB206" i="5"/>
  <c r="AE174" i="5"/>
  <c r="AA174" i="5"/>
  <c r="AC174" i="5"/>
  <c r="AF174" i="5"/>
  <c r="AD174" i="5"/>
  <c r="AB174" i="5"/>
  <c r="AC142" i="5"/>
  <c r="AB142" i="5"/>
  <c r="AF142" i="5"/>
  <c r="AA142" i="5"/>
  <c r="AE142" i="5"/>
  <c r="AD142" i="5"/>
  <c r="AC116" i="5"/>
  <c r="AF116" i="5"/>
  <c r="AB116" i="5"/>
  <c r="AE116" i="5"/>
  <c r="AA116" i="5"/>
  <c r="AD116" i="5"/>
  <c r="AC100" i="5"/>
  <c r="AF100" i="5"/>
  <c r="AE100" i="5"/>
  <c r="AA100" i="5"/>
  <c r="AD100" i="5"/>
  <c r="AC84" i="5"/>
  <c r="AF84" i="5"/>
  <c r="AE84" i="5"/>
  <c r="AD84" i="5"/>
  <c r="AC68" i="5"/>
  <c r="AF68" i="5"/>
  <c r="AB68" i="5"/>
  <c r="AE68" i="5"/>
  <c r="AA68" i="5"/>
  <c r="AD68" i="5"/>
  <c r="C23" i="5"/>
  <c r="D12" i="5"/>
  <c r="C12" i="5"/>
  <c r="AC491" i="5"/>
  <c r="AD491" i="5"/>
  <c r="AB491" i="5"/>
  <c r="AF491" i="5"/>
  <c r="AA491" i="5"/>
  <c r="AE491" i="5"/>
  <c r="AC467" i="5"/>
  <c r="AD467" i="5"/>
  <c r="AB467" i="5"/>
  <c r="AF467" i="5"/>
  <c r="AA467" i="5"/>
  <c r="AE467" i="5"/>
  <c r="AC443" i="5"/>
  <c r="AD443" i="5"/>
  <c r="AB443" i="5"/>
  <c r="AF443" i="5"/>
  <c r="AA443" i="5"/>
  <c r="AE443" i="5"/>
  <c r="AE392" i="5"/>
  <c r="AA392" i="5"/>
  <c r="AD392" i="5"/>
  <c r="AC392" i="5"/>
  <c r="AF392" i="5"/>
  <c r="AB392" i="5"/>
  <c r="AC399" i="5"/>
  <c r="AF399" i="5"/>
  <c r="AB399" i="5"/>
  <c r="AE399" i="5"/>
  <c r="AA399" i="5"/>
  <c r="AD399" i="5"/>
  <c r="AE346" i="5"/>
  <c r="AA346" i="5"/>
  <c r="AD346" i="5"/>
  <c r="AC346" i="5"/>
  <c r="AF346" i="5"/>
  <c r="AB346" i="5"/>
  <c r="AE298" i="5"/>
  <c r="AA298" i="5"/>
  <c r="AD298" i="5"/>
  <c r="AC298" i="5"/>
  <c r="AF298" i="5"/>
  <c r="AB298" i="5"/>
  <c r="AE370" i="5"/>
  <c r="AA370" i="5"/>
  <c r="AC370" i="5"/>
  <c r="AF370" i="5"/>
  <c r="AD370" i="5"/>
  <c r="AB370" i="5"/>
  <c r="AC333" i="5"/>
  <c r="AF333" i="5"/>
  <c r="AB333" i="5"/>
  <c r="AE333" i="5"/>
  <c r="AA333" i="5"/>
  <c r="AD333" i="5"/>
  <c r="AC301" i="5"/>
  <c r="AF301" i="5"/>
  <c r="AB301" i="5"/>
  <c r="AE301" i="5"/>
  <c r="AA301" i="5"/>
  <c r="AD301" i="5"/>
  <c r="AC253" i="5"/>
  <c r="AE253" i="5"/>
  <c r="AA253" i="5"/>
  <c r="AD253" i="5"/>
  <c r="AB253" i="5"/>
  <c r="AF253" i="5"/>
  <c r="AC195" i="5"/>
  <c r="AE195" i="5"/>
  <c r="AA195" i="5"/>
  <c r="AB195" i="5"/>
  <c r="AF195" i="5"/>
  <c r="AD195" i="5"/>
  <c r="AE236" i="5"/>
  <c r="AA236" i="5"/>
  <c r="AC236" i="5"/>
  <c r="AD236" i="5"/>
  <c r="AB236" i="5"/>
  <c r="AF236" i="5"/>
  <c r="AE486" i="5"/>
  <c r="AA486" i="5"/>
  <c r="AC486" i="5"/>
  <c r="AB486" i="5"/>
  <c r="AF486" i="5"/>
  <c r="AD486" i="5"/>
  <c r="AE470" i="5"/>
  <c r="AA470" i="5"/>
  <c r="AC470" i="5"/>
  <c r="AB470" i="5"/>
  <c r="AF470" i="5"/>
  <c r="AD470" i="5"/>
  <c r="AE454" i="5"/>
  <c r="AA454" i="5"/>
  <c r="AC454" i="5"/>
  <c r="AB454" i="5"/>
  <c r="AF454" i="5"/>
  <c r="AD454" i="5"/>
  <c r="AE438" i="5"/>
  <c r="AA438" i="5"/>
  <c r="AD438" i="5"/>
  <c r="AC438" i="5"/>
  <c r="AF438" i="5"/>
  <c r="AB438" i="5"/>
  <c r="AE406" i="5"/>
  <c r="AA406" i="5"/>
  <c r="AD406" i="5"/>
  <c r="AC406" i="5"/>
  <c r="AF406" i="5"/>
  <c r="AB406" i="5"/>
  <c r="AC429" i="5"/>
  <c r="AF429" i="5"/>
  <c r="AB429" i="5"/>
  <c r="AE429" i="5"/>
  <c r="AA429" i="5"/>
  <c r="AD429" i="5"/>
  <c r="AC395" i="5"/>
  <c r="AF395" i="5"/>
  <c r="AB395" i="5"/>
  <c r="AE395" i="5"/>
  <c r="AA395" i="5"/>
  <c r="AD395" i="5"/>
  <c r="AC363" i="5"/>
  <c r="AE363" i="5"/>
  <c r="AD363" i="5"/>
  <c r="AB363" i="5"/>
  <c r="AF363" i="5"/>
  <c r="AA363" i="5"/>
  <c r="AE328" i="5"/>
  <c r="AA328" i="5"/>
  <c r="AD328" i="5"/>
  <c r="AC328" i="5"/>
  <c r="AF328" i="5"/>
  <c r="AB328" i="5"/>
  <c r="AE296" i="5"/>
  <c r="AA296" i="5"/>
  <c r="AD296" i="5"/>
  <c r="AC296" i="5"/>
  <c r="AF296" i="5"/>
  <c r="AB296" i="5"/>
  <c r="AE264" i="5"/>
  <c r="AA264" i="5"/>
  <c r="AD264" i="5"/>
  <c r="AC264" i="5"/>
  <c r="AF264" i="5"/>
  <c r="AB264" i="5"/>
  <c r="AC371" i="5"/>
  <c r="AE371" i="5"/>
  <c r="AA371" i="5"/>
  <c r="AF371" i="5"/>
  <c r="AD371" i="5"/>
  <c r="AB371" i="5"/>
  <c r="AC331" i="5"/>
  <c r="AF331" i="5"/>
  <c r="AB331" i="5"/>
  <c r="AE331" i="5"/>
  <c r="AA331" i="5"/>
  <c r="AD331" i="5"/>
  <c r="AC299" i="5"/>
  <c r="AF299" i="5"/>
  <c r="AB299" i="5"/>
  <c r="AE299" i="5"/>
  <c r="AA299" i="5"/>
  <c r="AD299" i="5"/>
  <c r="AC267" i="5"/>
  <c r="AF267" i="5"/>
  <c r="AB267" i="5"/>
  <c r="AE267" i="5"/>
  <c r="AA267" i="5"/>
  <c r="AD267" i="5"/>
  <c r="AC223" i="5"/>
  <c r="AE223" i="5"/>
  <c r="AA223" i="5"/>
  <c r="AB223" i="5"/>
  <c r="AF223" i="5"/>
  <c r="AD223" i="5"/>
  <c r="AE163" i="5"/>
  <c r="AA163" i="5"/>
  <c r="AC163" i="5"/>
  <c r="AB163" i="5"/>
  <c r="AF163" i="5"/>
  <c r="AD163" i="5"/>
  <c r="AE168" i="5"/>
  <c r="AA168" i="5"/>
  <c r="AC168" i="5"/>
  <c r="AD168" i="5"/>
  <c r="AB168" i="5"/>
  <c r="AF168" i="5"/>
  <c r="AE496" i="5"/>
  <c r="AA496" i="5"/>
  <c r="AC496" i="5"/>
  <c r="AB496" i="5"/>
  <c r="AF496" i="5"/>
  <c r="AD496" i="5"/>
  <c r="AE488" i="5"/>
  <c r="AA488" i="5"/>
  <c r="AC488" i="5"/>
  <c r="AB488" i="5"/>
  <c r="AF488" i="5"/>
  <c r="AD488" i="5"/>
  <c r="AE480" i="5"/>
  <c r="AA480" i="5"/>
  <c r="AC480" i="5"/>
  <c r="AB480" i="5"/>
  <c r="AF480" i="5"/>
  <c r="AD480" i="5"/>
  <c r="AE472" i="5"/>
  <c r="AA472" i="5"/>
  <c r="AC472" i="5"/>
  <c r="AB472" i="5"/>
  <c r="AF472" i="5"/>
  <c r="AD472" i="5"/>
  <c r="AE464" i="5"/>
  <c r="AA464" i="5"/>
  <c r="AC464" i="5"/>
  <c r="AB464" i="5"/>
  <c r="AF464" i="5"/>
  <c r="AD464" i="5"/>
  <c r="AE456" i="5"/>
  <c r="AA456" i="5"/>
  <c r="AC456" i="5"/>
  <c r="AB456" i="5"/>
  <c r="AF456" i="5"/>
  <c r="AD456" i="5"/>
  <c r="AE448" i="5"/>
  <c r="AA448" i="5"/>
  <c r="AC448" i="5"/>
  <c r="AB448" i="5"/>
  <c r="AF448" i="5"/>
  <c r="AD448" i="5"/>
  <c r="AE440" i="5"/>
  <c r="AA440" i="5"/>
  <c r="AC440" i="5"/>
  <c r="AB440" i="5"/>
  <c r="AF440" i="5"/>
  <c r="AD440" i="5"/>
  <c r="AE426" i="5"/>
  <c r="AA426" i="5"/>
  <c r="AD426" i="5"/>
  <c r="AC426" i="5"/>
  <c r="AF426" i="5"/>
  <c r="AB426" i="5"/>
  <c r="AE410" i="5"/>
  <c r="AA410" i="5"/>
  <c r="AD410" i="5"/>
  <c r="AC410" i="5"/>
  <c r="AF410" i="5"/>
  <c r="AB410" i="5"/>
  <c r="AE394" i="5"/>
  <c r="AA394" i="5"/>
  <c r="AD394" i="5"/>
  <c r="AC394" i="5"/>
  <c r="AF394" i="5"/>
  <c r="AB394" i="5"/>
  <c r="AC433" i="5"/>
  <c r="AF433" i="5"/>
  <c r="AB433" i="5"/>
  <c r="AE433" i="5"/>
  <c r="AA433" i="5"/>
  <c r="AD433" i="5"/>
  <c r="AC417" i="5"/>
  <c r="AF417" i="5"/>
  <c r="AB417" i="5"/>
  <c r="AE417" i="5"/>
  <c r="AA417" i="5"/>
  <c r="AD417" i="5"/>
  <c r="AC401" i="5"/>
  <c r="AF401" i="5"/>
  <c r="AB401" i="5"/>
  <c r="AE401" i="5"/>
  <c r="AA401" i="5"/>
  <c r="AD401" i="5"/>
  <c r="AE368" i="5"/>
  <c r="AA368" i="5"/>
  <c r="AC368" i="5"/>
  <c r="AB368" i="5"/>
  <c r="AF368" i="5"/>
  <c r="AD368" i="5"/>
  <c r="AC373" i="5"/>
  <c r="AE373" i="5"/>
  <c r="AA373" i="5"/>
  <c r="AD373" i="5"/>
  <c r="AB373" i="5"/>
  <c r="AF373" i="5"/>
  <c r="AE348" i="5"/>
  <c r="AA348" i="5"/>
  <c r="AD348" i="5"/>
  <c r="AC348" i="5"/>
  <c r="AF348" i="5"/>
  <c r="AB348" i="5"/>
  <c r="AE332" i="5"/>
  <c r="AA332" i="5"/>
  <c r="AD332" i="5"/>
  <c r="AC332" i="5"/>
  <c r="AF332" i="5"/>
  <c r="AB332" i="5"/>
  <c r="AE316" i="5"/>
  <c r="AA316" i="5"/>
  <c r="AD316" i="5"/>
  <c r="AC316" i="5"/>
  <c r="AF316" i="5"/>
  <c r="AB316" i="5"/>
  <c r="AE300" i="5"/>
  <c r="AA300" i="5"/>
  <c r="AD300" i="5"/>
  <c r="AC300" i="5"/>
  <c r="AF300" i="5"/>
  <c r="AB300" i="5"/>
  <c r="AE284" i="5"/>
  <c r="AA284" i="5"/>
  <c r="AD284" i="5"/>
  <c r="AC284" i="5"/>
  <c r="AF284" i="5"/>
  <c r="AB284" i="5"/>
  <c r="AE268" i="5"/>
  <c r="AA268" i="5"/>
  <c r="AD268" i="5"/>
  <c r="AC268" i="5"/>
  <c r="AF268" i="5"/>
  <c r="AB268" i="5"/>
  <c r="AE374" i="5"/>
  <c r="AA374" i="5"/>
  <c r="AC374" i="5"/>
  <c r="AF374" i="5"/>
  <c r="AD374" i="5"/>
  <c r="AB374" i="5"/>
  <c r="AC379" i="5"/>
  <c r="AE379" i="5"/>
  <c r="AA379" i="5"/>
  <c r="AF379" i="5"/>
  <c r="AD379" i="5"/>
  <c r="AB379" i="5"/>
  <c r="AC351" i="5"/>
  <c r="AF351" i="5"/>
  <c r="AB351" i="5"/>
  <c r="AE351" i="5"/>
  <c r="AA351" i="5"/>
  <c r="AD351" i="5"/>
  <c r="AC335" i="5"/>
  <c r="AF335" i="5"/>
  <c r="AB335" i="5"/>
  <c r="AE335" i="5"/>
  <c r="AA335" i="5"/>
  <c r="AD335" i="5"/>
  <c r="AC319" i="5"/>
  <c r="AF319" i="5"/>
  <c r="AB319" i="5"/>
  <c r="AE319" i="5"/>
  <c r="AA319" i="5"/>
  <c r="AD319" i="5"/>
  <c r="AC303" i="5"/>
  <c r="AF303" i="5"/>
  <c r="AB303" i="5"/>
  <c r="AE303" i="5"/>
  <c r="AA303" i="5"/>
  <c r="AD303" i="5"/>
  <c r="AC287" i="5"/>
  <c r="AF287" i="5"/>
  <c r="AB287" i="5"/>
  <c r="AE287" i="5"/>
  <c r="AA287" i="5"/>
  <c r="AD287" i="5"/>
  <c r="AC271" i="5"/>
  <c r="AF271" i="5"/>
  <c r="AB271" i="5"/>
  <c r="AE271" i="5"/>
  <c r="AA271" i="5"/>
  <c r="AD271" i="5"/>
  <c r="AC255" i="5"/>
  <c r="AE255" i="5"/>
  <c r="AA255" i="5"/>
  <c r="AD255" i="5"/>
  <c r="AF255" i="5"/>
  <c r="AB255" i="5"/>
  <c r="AC231" i="5"/>
  <c r="AE231" i="5"/>
  <c r="AA231" i="5"/>
  <c r="AB231" i="5"/>
  <c r="AF231" i="5"/>
  <c r="AD231" i="5"/>
  <c r="AC199" i="5"/>
  <c r="AE199" i="5"/>
  <c r="AA199" i="5"/>
  <c r="AB199" i="5"/>
  <c r="AF199" i="5"/>
  <c r="AD199" i="5"/>
  <c r="AC167" i="5"/>
  <c r="AE167" i="5"/>
  <c r="AA167" i="5"/>
  <c r="AB167" i="5"/>
  <c r="AF167" i="5"/>
  <c r="AD167" i="5"/>
  <c r="AE139" i="5"/>
  <c r="AA139" i="5"/>
  <c r="AC139" i="5"/>
  <c r="AB139" i="5"/>
  <c r="AF139" i="5"/>
  <c r="AD139" i="5"/>
  <c r="AE240" i="5"/>
  <c r="AA240" i="5"/>
  <c r="AC240" i="5"/>
  <c r="AD240" i="5"/>
  <c r="AB240" i="5"/>
  <c r="AF240" i="5"/>
  <c r="AE208" i="5"/>
  <c r="AA208" i="5"/>
  <c r="AC208" i="5"/>
  <c r="AD208" i="5"/>
  <c r="AB208" i="5"/>
  <c r="AF208" i="5"/>
  <c r="AE176" i="5"/>
  <c r="AA176" i="5"/>
  <c r="AC176" i="5"/>
  <c r="AD176" i="5"/>
  <c r="AB176" i="5"/>
  <c r="AF176" i="5"/>
  <c r="AE145" i="5"/>
  <c r="AA145" i="5"/>
  <c r="AD145" i="5"/>
  <c r="AC145" i="5"/>
  <c r="AB145" i="5"/>
  <c r="AF145" i="5"/>
  <c r="AE117" i="5"/>
  <c r="AA117" i="5"/>
  <c r="AD117" i="5"/>
  <c r="AC117" i="5"/>
  <c r="AF117" i="5"/>
  <c r="AB117" i="5"/>
  <c r="AE101" i="5"/>
  <c r="AD101" i="5"/>
  <c r="AC101" i="5"/>
  <c r="AF101" i="5"/>
  <c r="AB101" i="5"/>
  <c r="AE85" i="5"/>
  <c r="AD85" i="5"/>
  <c r="AF85" i="5"/>
  <c r="AB85" i="5"/>
  <c r="AE69" i="5"/>
  <c r="AA69" i="5"/>
  <c r="AD69" i="5"/>
  <c r="AC69" i="5"/>
  <c r="AF69" i="5"/>
  <c r="AB69" i="5"/>
  <c r="AC249" i="5"/>
  <c r="AE249" i="5"/>
  <c r="AA249" i="5"/>
  <c r="AF249" i="5"/>
  <c r="AD249" i="5"/>
  <c r="AB249" i="5"/>
  <c r="AC217" i="5"/>
  <c r="AE217" i="5"/>
  <c r="AA217" i="5"/>
  <c r="AF217" i="5"/>
  <c r="AD217" i="5"/>
  <c r="AB217" i="5"/>
  <c r="AC185" i="5"/>
  <c r="AE185" i="5"/>
  <c r="AA185" i="5"/>
  <c r="AF185" i="5"/>
  <c r="AD185" i="5"/>
  <c r="AB185" i="5"/>
  <c r="AE151" i="5"/>
  <c r="AA151" i="5"/>
  <c r="AF151" i="5"/>
  <c r="AD151" i="5"/>
  <c r="AC151" i="5"/>
  <c r="AB151" i="5"/>
  <c r="AE250" i="5"/>
  <c r="AA250" i="5"/>
  <c r="AC250" i="5"/>
  <c r="AF250" i="5"/>
  <c r="AD250" i="5"/>
  <c r="AB250" i="5"/>
  <c r="AE218" i="5"/>
  <c r="AA218" i="5"/>
  <c r="AC218" i="5"/>
  <c r="AF218" i="5"/>
  <c r="AD218" i="5"/>
  <c r="AB218" i="5"/>
  <c r="AE186" i="5"/>
  <c r="AA186" i="5"/>
  <c r="AC186" i="5"/>
  <c r="AF186" i="5"/>
  <c r="AD186" i="5"/>
  <c r="AB186" i="5"/>
  <c r="AE157" i="5"/>
  <c r="AA157" i="5"/>
  <c r="AB157" i="5"/>
  <c r="AF157" i="5"/>
  <c r="AD157" i="5"/>
  <c r="AC157" i="5"/>
  <c r="AE125" i="5"/>
  <c r="AA125" i="5"/>
  <c r="AB125" i="5"/>
  <c r="AF125" i="5"/>
  <c r="AD125" i="5"/>
  <c r="AC125" i="5"/>
  <c r="AC106" i="5"/>
  <c r="AF106" i="5"/>
  <c r="AB106" i="5"/>
  <c r="AE106" i="5"/>
  <c r="AA106" i="5"/>
  <c r="AD106" i="5"/>
  <c r="AC90" i="5"/>
  <c r="AF90" i="5"/>
  <c r="AB90" i="5"/>
  <c r="AE90" i="5"/>
  <c r="AA90" i="5"/>
  <c r="AD90" i="5"/>
  <c r="AF74" i="5"/>
  <c r="AB74" i="5"/>
  <c r="AE74" i="5"/>
  <c r="AD74" i="5"/>
  <c r="D18" i="5"/>
  <c r="C18" i="5"/>
  <c r="AC495" i="5"/>
  <c r="AD495" i="5"/>
  <c r="AB495" i="5"/>
  <c r="AF495" i="5"/>
  <c r="AA495" i="5"/>
  <c r="AE495" i="5"/>
  <c r="AC479" i="5"/>
  <c r="AD479" i="5"/>
  <c r="AB479" i="5"/>
  <c r="AF479" i="5"/>
  <c r="AA479" i="5"/>
  <c r="AE479" i="5"/>
  <c r="AC463" i="5"/>
  <c r="AD463" i="5"/>
  <c r="AB463" i="5"/>
  <c r="AF463" i="5"/>
  <c r="AA463" i="5"/>
  <c r="AE463" i="5"/>
  <c r="AC447" i="5"/>
  <c r="AD447" i="5"/>
  <c r="AB447" i="5"/>
  <c r="AF447" i="5"/>
  <c r="AA447" i="5"/>
  <c r="AE447" i="5"/>
  <c r="AE416" i="5"/>
  <c r="AA416" i="5"/>
  <c r="AD416" i="5"/>
  <c r="AC416" i="5"/>
  <c r="AF416" i="5"/>
  <c r="AB416" i="5"/>
  <c r="AC439" i="5"/>
  <c r="AD439" i="5"/>
  <c r="AB439" i="5"/>
  <c r="AF439" i="5"/>
  <c r="AA439" i="5"/>
  <c r="AE439" i="5"/>
  <c r="AC407" i="5"/>
  <c r="AF407" i="5"/>
  <c r="AB407" i="5"/>
  <c r="AE407" i="5"/>
  <c r="AA407" i="5"/>
  <c r="AD407" i="5"/>
  <c r="AC385" i="5"/>
  <c r="AF385" i="5"/>
  <c r="AB385" i="5"/>
  <c r="AE385" i="5"/>
  <c r="AA385" i="5"/>
  <c r="AD385" i="5"/>
  <c r="AE338" i="5"/>
  <c r="AA338" i="5"/>
  <c r="AD338" i="5"/>
  <c r="AC338" i="5"/>
  <c r="AF338" i="5"/>
  <c r="AB338" i="5"/>
  <c r="AE306" i="5"/>
  <c r="AA306" i="5"/>
  <c r="AD306" i="5"/>
  <c r="AC306" i="5"/>
  <c r="AF306" i="5"/>
  <c r="AB306" i="5"/>
  <c r="AE274" i="5"/>
  <c r="AA274" i="5"/>
  <c r="AD274" i="5"/>
  <c r="AC274" i="5"/>
  <c r="AF274" i="5"/>
  <c r="AB274" i="5"/>
  <c r="AC397" i="5"/>
  <c r="AF397" i="5"/>
  <c r="AB397" i="5"/>
  <c r="AE397" i="5"/>
  <c r="AA397" i="5"/>
  <c r="AD397" i="5"/>
  <c r="AC341" i="5"/>
  <c r="AF341" i="5"/>
  <c r="AB341" i="5"/>
  <c r="AE341" i="5"/>
  <c r="AA341" i="5"/>
  <c r="AD341" i="5"/>
  <c r="AC309" i="5"/>
  <c r="AF309" i="5"/>
  <c r="AB309" i="5"/>
  <c r="AE309" i="5"/>
  <c r="AA309" i="5"/>
  <c r="AD309" i="5"/>
  <c r="AE498" i="5"/>
  <c r="AA498" i="5"/>
  <c r="AC498" i="5"/>
  <c r="AB498" i="5"/>
  <c r="AF498" i="5"/>
  <c r="AD498" i="5"/>
  <c r="AE482" i="5"/>
  <c r="AA482" i="5"/>
  <c r="AC482" i="5"/>
  <c r="AB482" i="5"/>
  <c r="AF482" i="5"/>
  <c r="AD482" i="5"/>
  <c r="AE466" i="5"/>
  <c r="AA466" i="5"/>
  <c r="AC466" i="5"/>
  <c r="AB466" i="5"/>
  <c r="AF466" i="5"/>
  <c r="AD466" i="5"/>
  <c r="AE450" i="5"/>
  <c r="AA450" i="5"/>
  <c r="AC450" i="5"/>
  <c r="AB450" i="5"/>
  <c r="AF450" i="5"/>
  <c r="AD450" i="5"/>
  <c r="AE430" i="5"/>
  <c r="AA430" i="5"/>
  <c r="AD430" i="5"/>
  <c r="AC430" i="5"/>
  <c r="AF430" i="5"/>
  <c r="AB430" i="5"/>
  <c r="AE398" i="5"/>
  <c r="AA398" i="5"/>
  <c r="AD398" i="5"/>
  <c r="AC398" i="5"/>
  <c r="AF398" i="5"/>
  <c r="AB398" i="5"/>
  <c r="AC421" i="5"/>
  <c r="AF421" i="5"/>
  <c r="AB421" i="5"/>
  <c r="AE421" i="5"/>
  <c r="AA421" i="5"/>
  <c r="AD421" i="5"/>
  <c r="AE376" i="5"/>
  <c r="AA376" i="5"/>
  <c r="AC376" i="5"/>
  <c r="AB376" i="5"/>
  <c r="AF376" i="5"/>
  <c r="AD376" i="5"/>
  <c r="AE352" i="5"/>
  <c r="AA352" i="5"/>
  <c r="AD352" i="5"/>
  <c r="AC352" i="5"/>
  <c r="AF352" i="5"/>
  <c r="AB352" i="5"/>
  <c r="AE320" i="5"/>
  <c r="AA320" i="5"/>
  <c r="AD320" i="5"/>
  <c r="AC320" i="5"/>
  <c r="AF320" i="5"/>
  <c r="AB320" i="5"/>
  <c r="AE288" i="5"/>
  <c r="AA288" i="5"/>
  <c r="AD288" i="5"/>
  <c r="AC288" i="5"/>
  <c r="AF288" i="5"/>
  <c r="AB288" i="5"/>
  <c r="AE382" i="5"/>
  <c r="AA382" i="5"/>
  <c r="AC382" i="5"/>
  <c r="AF382" i="5"/>
  <c r="AD382" i="5"/>
  <c r="AB382" i="5"/>
  <c r="AC355" i="5"/>
  <c r="AF355" i="5"/>
  <c r="AB355" i="5"/>
  <c r="AE355" i="5"/>
  <c r="AA355" i="5"/>
  <c r="AD355" i="5"/>
  <c r="AC323" i="5"/>
  <c r="AF323" i="5"/>
  <c r="AB323" i="5"/>
  <c r="AE323" i="5"/>
  <c r="AA323" i="5"/>
  <c r="AD323" i="5"/>
  <c r="AC291" i="5"/>
  <c r="AF291" i="5"/>
  <c r="AB291" i="5"/>
  <c r="AE291" i="5"/>
  <c r="AA291" i="5"/>
  <c r="AD291" i="5"/>
  <c r="AC259" i="5"/>
  <c r="AF259" i="5"/>
  <c r="AB259" i="5"/>
  <c r="AE259" i="5"/>
  <c r="AA259" i="5"/>
  <c r="AD259" i="5"/>
  <c r="AC207" i="5"/>
  <c r="AE207" i="5"/>
  <c r="AA207" i="5"/>
  <c r="AB207" i="5"/>
  <c r="AF207" i="5"/>
  <c r="AD207" i="5"/>
  <c r="AE147" i="5"/>
  <c r="AA147" i="5"/>
  <c r="AC147" i="5"/>
  <c r="AB147" i="5"/>
  <c r="AF147" i="5"/>
  <c r="AD147" i="5"/>
  <c r="AE216" i="5"/>
  <c r="AA216" i="5"/>
  <c r="AC216" i="5"/>
  <c r="AD216" i="5"/>
  <c r="AB216" i="5"/>
  <c r="AF216" i="5"/>
  <c r="AE153" i="5"/>
  <c r="AA153" i="5"/>
  <c r="AD153" i="5"/>
  <c r="AC153" i="5"/>
  <c r="AB153" i="5"/>
  <c r="AF153" i="5"/>
  <c r="AE105" i="5"/>
  <c r="AA105" i="5"/>
  <c r="AD105" i="5"/>
  <c r="AC105" i="5"/>
  <c r="AF105" i="5"/>
  <c r="AB105" i="5"/>
  <c r="AE73" i="5"/>
  <c r="AD73" i="5"/>
  <c r="AC73" i="5"/>
  <c r="AF73" i="5"/>
  <c r="AC193" i="5"/>
  <c r="AE193" i="5"/>
  <c r="AA193" i="5"/>
  <c r="AF193" i="5"/>
  <c r="AD193" i="5"/>
  <c r="AB193" i="5"/>
  <c r="AE127" i="5"/>
  <c r="AA127" i="5"/>
  <c r="AF127" i="5"/>
  <c r="AD127" i="5"/>
  <c r="AC127" i="5"/>
  <c r="AB127" i="5"/>
  <c r="AE194" i="5"/>
  <c r="AA194" i="5"/>
  <c r="AC194" i="5"/>
  <c r="AF194" i="5"/>
  <c r="AD194" i="5"/>
  <c r="AB194" i="5"/>
  <c r="AE133" i="5"/>
  <c r="AA133" i="5"/>
  <c r="AB133" i="5"/>
  <c r="AF133" i="5"/>
  <c r="AD133" i="5"/>
  <c r="AC133" i="5"/>
  <c r="AC110" i="5"/>
  <c r="AF110" i="5"/>
  <c r="AB110" i="5"/>
  <c r="AE110" i="5"/>
  <c r="AA110" i="5"/>
  <c r="AD110" i="5"/>
  <c r="AC94" i="5"/>
  <c r="AF94" i="5"/>
  <c r="AB94" i="5"/>
  <c r="AE94" i="5"/>
  <c r="AD94" i="5"/>
  <c r="AC78" i="5"/>
  <c r="AF78" i="5"/>
  <c r="AE78" i="5"/>
  <c r="AA78" i="5"/>
  <c r="AD78" i="5"/>
  <c r="AC497" i="5"/>
  <c r="AD497" i="5"/>
  <c r="AB497" i="5"/>
  <c r="AF497" i="5"/>
  <c r="AA497" i="5"/>
  <c r="AE497" i="5"/>
  <c r="AC489" i="5"/>
  <c r="AD489" i="5"/>
  <c r="AB489" i="5"/>
  <c r="AF489" i="5"/>
  <c r="AA489" i="5"/>
  <c r="AE489" i="5"/>
  <c r="AC481" i="5"/>
  <c r="AD481" i="5"/>
  <c r="AB481" i="5"/>
  <c r="AF481" i="5"/>
  <c r="AA481" i="5"/>
  <c r="AE481" i="5"/>
  <c r="AC473" i="5"/>
  <c r="AD473" i="5"/>
  <c r="AB473" i="5"/>
  <c r="AF473" i="5"/>
  <c r="AA473" i="5"/>
  <c r="AE473" i="5"/>
  <c r="AC465" i="5"/>
  <c r="AD465" i="5"/>
  <c r="AB465" i="5"/>
  <c r="AF465" i="5"/>
  <c r="AA465" i="5"/>
  <c r="AE465" i="5"/>
  <c r="AC457" i="5"/>
  <c r="AD457" i="5"/>
  <c r="AB457" i="5"/>
  <c r="AF457" i="5"/>
  <c r="AA457" i="5"/>
  <c r="AE457" i="5"/>
  <c r="AC449" i="5"/>
  <c r="AD449" i="5"/>
  <c r="AB449" i="5"/>
  <c r="AF449" i="5"/>
  <c r="AA449" i="5"/>
  <c r="AE449" i="5"/>
  <c r="AC441" i="5"/>
  <c r="AD441" i="5"/>
  <c r="AB441" i="5"/>
  <c r="AF441" i="5"/>
  <c r="AA441" i="5"/>
  <c r="AE441" i="5"/>
  <c r="AE428" i="5"/>
  <c r="AA428" i="5"/>
  <c r="AD428" i="5"/>
  <c r="AC428" i="5"/>
  <c r="AF428" i="5"/>
  <c r="AB428" i="5"/>
  <c r="AE412" i="5"/>
  <c r="AA412" i="5"/>
  <c r="AD412" i="5"/>
  <c r="AC412" i="5"/>
  <c r="AF412" i="5"/>
  <c r="AB412" i="5"/>
  <c r="AE396" i="5"/>
  <c r="AA396" i="5"/>
  <c r="AD396" i="5"/>
  <c r="AC396" i="5"/>
  <c r="AB396" i="5"/>
  <c r="AF396" i="5"/>
  <c r="AC435" i="5"/>
  <c r="AF435" i="5"/>
  <c r="AB435" i="5"/>
  <c r="AE435" i="5"/>
  <c r="AA435" i="5"/>
  <c r="AD435" i="5"/>
  <c r="AC419" i="5"/>
  <c r="AF419" i="5"/>
  <c r="AB419" i="5"/>
  <c r="AE419" i="5"/>
  <c r="AA419" i="5"/>
  <c r="AD419" i="5"/>
  <c r="AC403" i="5"/>
  <c r="AF403" i="5"/>
  <c r="AB403" i="5"/>
  <c r="AE403" i="5"/>
  <c r="AA403" i="5"/>
  <c r="AD403" i="5"/>
  <c r="AE372" i="5"/>
  <c r="AA372" i="5"/>
  <c r="AC372" i="5"/>
  <c r="AB372" i="5"/>
  <c r="AF372" i="5"/>
  <c r="AD372" i="5"/>
  <c r="AC377" i="5"/>
  <c r="AE377" i="5"/>
  <c r="AA377" i="5"/>
  <c r="AD377" i="5"/>
  <c r="AB377" i="5"/>
  <c r="AF377" i="5"/>
  <c r="AE350" i="5"/>
  <c r="AA350" i="5"/>
  <c r="AD350" i="5"/>
  <c r="AC350" i="5"/>
  <c r="AF350" i="5"/>
  <c r="AB350" i="5"/>
  <c r="AE334" i="5"/>
  <c r="AA334" i="5"/>
  <c r="AD334" i="5"/>
  <c r="AC334" i="5"/>
  <c r="AF334" i="5"/>
  <c r="AB334" i="5"/>
  <c r="AE318" i="5"/>
  <c r="AA318" i="5"/>
  <c r="AD318" i="5"/>
  <c r="AC318" i="5"/>
  <c r="AF318" i="5"/>
  <c r="AB318" i="5"/>
  <c r="AE302" i="5"/>
  <c r="AA302" i="5"/>
  <c r="AD302" i="5"/>
  <c r="AC302" i="5"/>
  <c r="AF302" i="5"/>
  <c r="AB302" i="5"/>
  <c r="AE286" i="5"/>
  <c r="AA286" i="5"/>
  <c r="AD286" i="5"/>
  <c r="AC286" i="5"/>
  <c r="AF286" i="5"/>
  <c r="AB286" i="5"/>
  <c r="AE270" i="5"/>
  <c r="AA270" i="5"/>
  <c r="AD270" i="5"/>
  <c r="AC270" i="5"/>
  <c r="AF270" i="5"/>
  <c r="AB270" i="5"/>
  <c r="AE378" i="5"/>
  <c r="AA378" i="5"/>
  <c r="AC378" i="5"/>
  <c r="AF378" i="5"/>
  <c r="AD378" i="5"/>
  <c r="AB378" i="5"/>
  <c r="AC383" i="5"/>
  <c r="AE383" i="5"/>
  <c r="AA383" i="5"/>
  <c r="AF383" i="5"/>
  <c r="AD383" i="5"/>
  <c r="AB383" i="5"/>
  <c r="AC353" i="5"/>
  <c r="AF353" i="5"/>
  <c r="AB353" i="5"/>
  <c r="AE353" i="5"/>
  <c r="AA353" i="5"/>
  <c r="AD353" i="5"/>
  <c r="AC337" i="5"/>
  <c r="AF337" i="5"/>
  <c r="AB337" i="5"/>
  <c r="AE337" i="5"/>
  <c r="AA337" i="5"/>
  <c r="AD337" i="5"/>
  <c r="AC321" i="5"/>
  <c r="AF321" i="5"/>
  <c r="AB321" i="5"/>
  <c r="AE321" i="5"/>
  <c r="AA321" i="5"/>
  <c r="AD321" i="5"/>
  <c r="AC305" i="5"/>
  <c r="AF305" i="5"/>
  <c r="AB305" i="5"/>
  <c r="AE305" i="5"/>
  <c r="AA305" i="5"/>
  <c r="AD305" i="5"/>
  <c r="AC289" i="5"/>
  <c r="AF289" i="5"/>
  <c r="AB289" i="5"/>
  <c r="AE289" i="5"/>
  <c r="AA289" i="5"/>
  <c r="AD289" i="5"/>
  <c r="AC273" i="5"/>
  <c r="AF273" i="5"/>
  <c r="AB273" i="5"/>
  <c r="AE273" i="5"/>
  <c r="AA273" i="5"/>
  <c r="AD273" i="5"/>
  <c r="AC257" i="5"/>
  <c r="AE257" i="5"/>
  <c r="AA257" i="5"/>
  <c r="AD257" i="5"/>
  <c r="AF257" i="5"/>
  <c r="AB257" i="5"/>
  <c r="AC235" i="5"/>
  <c r="AE235" i="5"/>
  <c r="AA235" i="5"/>
  <c r="AB235" i="5"/>
  <c r="AF235" i="5"/>
  <c r="AD235" i="5"/>
  <c r="AC203" i="5"/>
  <c r="AE203" i="5"/>
  <c r="AA203" i="5"/>
  <c r="AB203" i="5"/>
  <c r="AF203" i="5"/>
  <c r="AD203" i="5"/>
  <c r="AC171" i="5"/>
  <c r="AE171" i="5"/>
  <c r="AA171" i="5"/>
  <c r="AB171" i="5"/>
  <c r="AF171" i="5"/>
  <c r="AD171" i="5"/>
  <c r="AC140" i="5"/>
  <c r="AD140" i="5"/>
  <c r="AB140" i="5"/>
  <c r="AF140" i="5"/>
  <c r="AA140" i="5"/>
  <c r="AE140" i="5"/>
  <c r="AE244" i="5"/>
  <c r="AA244" i="5"/>
  <c r="AC244" i="5"/>
  <c r="AD244" i="5"/>
  <c r="AB244" i="5"/>
  <c r="AF244" i="5"/>
  <c r="AE212" i="5"/>
  <c r="AA212" i="5"/>
  <c r="AC212" i="5"/>
  <c r="AD212" i="5"/>
  <c r="AB212" i="5"/>
  <c r="AF212" i="5"/>
  <c r="AE180" i="5"/>
  <c r="AA180" i="5"/>
  <c r="AC180" i="5"/>
  <c r="AD180" i="5"/>
  <c r="AB180" i="5"/>
  <c r="AF180" i="5"/>
  <c r="AC146" i="5"/>
  <c r="AE146" i="5"/>
  <c r="AD146" i="5"/>
  <c r="AB146" i="5"/>
  <c r="AF146" i="5"/>
  <c r="AA146" i="5"/>
  <c r="AE119" i="5"/>
  <c r="AA119" i="5"/>
  <c r="AD119" i="5"/>
  <c r="AC119" i="5"/>
  <c r="AF119" i="5"/>
  <c r="AB119" i="5"/>
  <c r="AE103" i="5"/>
  <c r="AA103" i="5"/>
  <c r="AD103" i="5"/>
  <c r="AF103" i="5"/>
  <c r="AB103" i="5"/>
  <c r="AE87" i="5"/>
  <c r="AA87" i="5"/>
  <c r="AC87" i="5"/>
  <c r="AF87" i="5"/>
  <c r="AB87" i="5"/>
  <c r="AE71" i="5"/>
  <c r="AA71" i="5"/>
  <c r="AD71" i="5"/>
  <c r="AF71" i="5"/>
  <c r="AB71" i="5"/>
  <c r="AE256" i="5"/>
  <c r="AA256" i="5"/>
  <c r="AC256" i="5"/>
  <c r="AF256" i="5"/>
  <c r="AB256" i="5"/>
  <c r="AD256" i="5"/>
  <c r="AC221" i="5"/>
  <c r="AE221" i="5"/>
  <c r="AA221" i="5"/>
  <c r="AF221" i="5"/>
  <c r="AD221" i="5"/>
  <c r="AB221" i="5"/>
  <c r="AC189" i="5"/>
  <c r="AE189" i="5"/>
  <c r="AA189" i="5"/>
  <c r="AF189" i="5"/>
  <c r="AD189" i="5"/>
  <c r="AB189" i="5"/>
  <c r="AC152" i="5"/>
  <c r="AF152" i="5"/>
  <c r="AA152" i="5"/>
  <c r="AE152" i="5"/>
  <c r="AD152" i="5"/>
  <c r="AB152" i="5"/>
  <c r="AE254" i="5"/>
  <c r="AA254" i="5"/>
  <c r="AC254" i="5"/>
  <c r="AF254" i="5"/>
  <c r="AB254" i="5"/>
  <c r="AD254" i="5"/>
  <c r="AE222" i="5"/>
  <c r="AA222" i="5"/>
  <c r="AC222" i="5"/>
  <c r="AF222" i="5"/>
  <c r="AD222" i="5"/>
  <c r="AB222" i="5"/>
  <c r="AE190" i="5"/>
  <c r="AA190" i="5"/>
  <c r="AC190" i="5"/>
  <c r="AF190" i="5"/>
  <c r="AD190" i="5"/>
  <c r="AB190" i="5"/>
  <c r="AC158" i="5"/>
  <c r="AB158" i="5"/>
  <c r="AF158" i="5"/>
  <c r="AA158" i="5"/>
  <c r="AE158" i="5"/>
  <c r="AD158" i="5"/>
  <c r="AC126" i="5"/>
  <c r="AB126" i="5"/>
  <c r="AF126" i="5"/>
  <c r="AA126" i="5"/>
  <c r="AE126" i="5"/>
  <c r="AD126" i="5"/>
  <c r="AC108" i="5"/>
  <c r="AF108" i="5"/>
  <c r="AB108" i="5"/>
  <c r="AE108" i="5"/>
  <c r="AA108" i="5"/>
  <c r="AD108" i="5"/>
  <c r="AC92" i="5"/>
  <c r="AF92" i="5"/>
  <c r="AB92" i="5"/>
  <c r="AE92" i="5"/>
  <c r="AD92" i="5"/>
  <c r="AC76" i="5"/>
  <c r="AF76" i="5"/>
  <c r="AB76" i="5"/>
  <c r="AE76" i="5"/>
  <c r="AA76" i="5"/>
  <c r="AD76" i="5"/>
  <c r="AC44" i="5"/>
  <c r="AF44" i="5"/>
  <c r="AB44" i="5"/>
  <c r="AE44" i="5"/>
  <c r="AD44" i="5"/>
  <c r="C8" i="5"/>
  <c r="AF95" i="5"/>
  <c r="AB97" i="5"/>
  <c r="AA101" i="5"/>
  <c r="AA94" i="5"/>
  <c r="AB83" i="5"/>
  <c r="AE98" i="5"/>
  <c r="AA97" i="5"/>
  <c r="AA92" i="5"/>
  <c r="AC74" i="5"/>
  <c r="AA73" i="5"/>
  <c r="AA84" i="5"/>
  <c r="AD96" i="5"/>
  <c r="AB96" i="5"/>
  <c r="AA74" i="5"/>
  <c r="AA96" i="5"/>
  <c r="AB91" i="5"/>
  <c r="AB100" i="5"/>
  <c r="AA79" i="5"/>
  <c r="AA85" i="5"/>
  <c r="AB73" i="5"/>
  <c r="AB93" i="5"/>
  <c r="AA98" i="5"/>
  <c r="AD72" i="5"/>
  <c r="AB72" i="5"/>
  <c r="AA81" i="5"/>
  <c r="AA44" i="5"/>
  <c r="AD83" i="5"/>
  <c r="AC98" i="5"/>
  <c r="AB95" i="5"/>
  <c r="AB80" i="5"/>
  <c r="AC88" i="5"/>
  <c r="AC103" i="5"/>
  <c r="AC71" i="5"/>
  <c r="AB43" i="5"/>
  <c r="AD95" i="5"/>
  <c r="AB84" i="5"/>
  <c r="AD70" i="5"/>
  <c r="AD102" i="5"/>
  <c r="AB78" i="5"/>
  <c r="AD87" i="5"/>
  <c r="AC85" i="5"/>
  <c r="AA26" i="5"/>
  <c r="AC97" i="5"/>
  <c r="W69" i="5" l="1"/>
  <c r="W76" i="5"/>
  <c r="W91" i="5"/>
  <c r="W87" i="5"/>
  <c r="W100" i="5"/>
  <c r="R87" i="5"/>
  <c r="U68" i="5"/>
  <c r="U80" i="5"/>
  <c r="U82" i="5"/>
  <c r="U79" i="5"/>
  <c r="U100" i="5"/>
  <c r="U76" i="5"/>
  <c r="U70" i="5"/>
  <c r="U102" i="5"/>
  <c r="U99" i="5"/>
  <c r="U93" i="5"/>
  <c r="U69" i="5"/>
  <c r="U96" i="5"/>
  <c r="U90" i="5"/>
  <c r="U87" i="5"/>
  <c r="U73" i="5"/>
  <c r="U84" i="5"/>
  <c r="U78" i="5"/>
  <c r="U75" i="5"/>
  <c r="U72" i="5"/>
  <c r="U101" i="5"/>
  <c r="U77" i="5"/>
  <c r="U98" i="5"/>
  <c r="U95" i="5"/>
  <c r="U89" i="5"/>
  <c r="U92" i="5"/>
  <c r="U86" i="5"/>
  <c r="U83" i="5"/>
  <c r="U88" i="5"/>
  <c r="U74" i="5"/>
  <c r="U71" i="5"/>
  <c r="U103" i="5"/>
  <c r="U97" i="5"/>
  <c r="U81" i="5"/>
  <c r="U94" i="5"/>
  <c r="U91" i="5"/>
  <c r="U85" i="5"/>
  <c r="W68" i="5"/>
  <c r="R18" i="5"/>
  <c r="AB39" i="5"/>
  <c r="AC46" i="5"/>
  <c r="AA58" i="5"/>
  <c r="AE60" i="5"/>
  <c r="AC60" i="5"/>
  <c r="AB55" i="5"/>
  <c r="AD55" i="5"/>
  <c r="AD30" i="5"/>
  <c r="AF30" i="5"/>
  <c r="AA46" i="5"/>
  <c r="AF41" i="5"/>
  <c r="AA41" i="5"/>
  <c r="AB42" i="5"/>
  <c r="AD58" i="5"/>
  <c r="AF58" i="5"/>
  <c r="AF37" i="5"/>
  <c r="AE53" i="5"/>
  <c r="AA52" i="5"/>
  <c r="AE31" i="5"/>
  <c r="AC47" i="5"/>
  <c r="AB63" i="5"/>
  <c r="AD63" i="5"/>
  <c r="AD54" i="5"/>
  <c r="AF54" i="5"/>
  <c r="AF33" i="5"/>
  <c r="AA33" i="5"/>
  <c r="AE49" i="5"/>
  <c r="AD40" i="5"/>
  <c r="AF40" i="5"/>
  <c r="AA56" i="5"/>
  <c r="AE35" i="5"/>
  <c r="AC51" i="5"/>
  <c r="AB67" i="5"/>
  <c r="AD67" i="5"/>
  <c r="AA50" i="5"/>
  <c r="AE66" i="5"/>
  <c r="AC66" i="5"/>
  <c r="AC45" i="5"/>
  <c r="AD61" i="5"/>
  <c r="AD62" i="5"/>
  <c r="AF62" i="5"/>
  <c r="AF57" i="5"/>
  <c r="AA57" i="5"/>
  <c r="AB32" i="5"/>
  <c r="AD48" i="5"/>
  <c r="AF48" i="5"/>
  <c r="AA64" i="5"/>
  <c r="AE59" i="5"/>
  <c r="AE28" i="5"/>
  <c r="AD26" i="5"/>
  <c r="AD27" i="5"/>
  <c r="AF55" i="5"/>
  <c r="AA30" i="5"/>
  <c r="AD42" i="5"/>
  <c r="AE37" i="5"/>
  <c r="AC53" i="5"/>
  <c r="AA36" i="5"/>
  <c r="AE52" i="5"/>
  <c r="AC52" i="5"/>
  <c r="AC31" i="5"/>
  <c r="AB47" i="5"/>
  <c r="AD47" i="5"/>
  <c r="AF63" i="5"/>
  <c r="AA63" i="5"/>
  <c r="AD38" i="5"/>
  <c r="AF38" i="5"/>
  <c r="AE33" i="5"/>
  <c r="AC49" i="5"/>
  <c r="AB65" i="5"/>
  <c r="AD65" i="5"/>
  <c r="AA40" i="5"/>
  <c r="AE56" i="5"/>
  <c r="AC56" i="5"/>
  <c r="AC35" i="5"/>
  <c r="AB51" i="5"/>
  <c r="AD51" i="5"/>
  <c r="AF67" i="5"/>
  <c r="AA67" i="5"/>
  <c r="AE50" i="5"/>
  <c r="AC50" i="5"/>
  <c r="AB66" i="5"/>
  <c r="AC29" i="5"/>
  <c r="AB45" i="5"/>
  <c r="AD45" i="5"/>
  <c r="AF61" i="5"/>
  <c r="AE57" i="5"/>
  <c r="AD32" i="5"/>
  <c r="AF32" i="5"/>
  <c r="AA48" i="5"/>
  <c r="AE64" i="5"/>
  <c r="AC64" i="5"/>
  <c r="AC59" i="5"/>
  <c r="AB27" i="5"/>
  <c r="AF27" i="5"/>
  <c r="AF26" i="5"/>
  <c r="AC28" i="5"/>
  <c r="AD28" i="5"/>
  <c r="AA55" i="5"/>
  <c r="AE46" i="5"/>
  <c r="AF42" i="5"/>
  <c r="AE30" i="5"/>
  <c r="AC30" i="5"/>
  <c r="AB46" i="5"/>
  <c r="AC41" i="5"/>
  <c r="AA42" i="5"/>
  <c r="AE58" i="5"/>
  <c r="AC37" i="5"/>
  <c r="AD53" i="5"/>
  <c r="AE36" i="5"/>
  <c r="AC36" i="5"/>
  <c r="AB52" i="5"/>
  <c r="AB31" i="5"/>
  <c r="AD31" i="5"/>
  <c r="AF47" i="5"/>
  <c r="AA47" i="5"/>
  <c r="AE63" i="5"/>
  <c r="AE54" i="5"/>
  <c r="AC54" i="5"/>
  <c r="AC33" i="5"/>
  <c r="AB49" i="5"/>
  <c r="AD49" i="5"/>
  <c r="AF65" i="5"/>
  <c r="AA65" i="5"/>
  <c r="AE40" i="5"/>
  <c r="AC40" i="5"/>
  <c r="AB56" i="5"/>
  <c r="AB35" i="5"/>
  <c r="AD35" i="5"/>
  <c r="AF51" i="5"/>
  <c r="AE67" i="5"/>
  <c r="AD66" i="5"/>
  <c r="AF66" i="5"/>
  <c r="AB29" i="5"/>
  <c r="AD29" i="5"/>
  <c r="AF45" i="5"/>
  <c r="AA45" i="5"/>
  <c r="AE61" i="5"/>
  <c r="AE62" i="5"/>
  <c r="AC57" i="5"/>
  <c r="AA32" i="5"/>
  <c r="AE48" i="5"/>
  <c r="AC48" i="5"/>
  <c r="AB64" i="5"/>
  <c r="AB59" i="5"/>
  <c r="AD59" i="5"/>
  <c r="AA28" i="5"/>
  <c r="AE26" i="5"/>
  <c r="AC26" i="5"/>
  <c r="AD39" i="5"/>
  <c r="AE41" i="5"/>
  <c r="W36" i="5"/>
  <c r="W43" i="5"/>
  <c r="AF60" i="5"/>
  <c r="AF39" i="5"/>
  <c r="AE55" i="5"/>
  <c r="AA60" i="5"/>
  <c r="AC55" i="5"/>
  <c r="AD46" i="5"/>
  <c r="AB41" i="5"/>
  <c r="AD41" i="5"/>
  <c r="AE42" i="5"/>
  <c r="AC42" i="5"/>
  <c r="AB58" i="5"/>
  <c r="AF53" i="5"/>
  <c r="AA53" i="5"/>
  <c r="AD52" i="5"/>
  <c r="AF52" i="5"/>
  <c r="AF31" i="5"/>
  <c r="AC63" i="5"/>
  <c r="AE38" i="5"/>
  <c r="AB54" i="5"/>
  <c r="AB33" i="5"/>
  <c r="AD33" i="5"/>
  <c r="AF49" i="5"/>
  <c r="AE65" i="5"/>
  <c r="AB40" i="5"/>
  <c r="AD56" i="5"/>
  <c r="AF56" i="5"/>
  <c r="AF35" i="5"/>
  <c r="AA35" i="5"/>
  <c r="AE51" i="5"/>
  <c r="AC67" i="5"/>
  <c r="AD50" i="5"/>
  <c r="AF50" i="5"/>
  <c r="AA66" i="5"/>
  <c r="AF29" i="5"/>
  <c r="AA29" i="5"/>
  <c r="AE45" i="5"/>
  <c r="AC61" i="5"/>
  <c r="AB62" i="5"/>
  <c r="AB57" i="5"/>
  <c r="AE32" i="5"/>
  <c r="AC32" i="5"/>
  <c r="AF64" i="5"/>
  <c r="AF59" i="5"/>
  <c r="AA59" i="5"/>
  <c r="AB28" i="5"/>
  <c r="AE27" i="5"/>
  <c r="AB7" i="5"/>
  <c r="AA7" i="5"/>
  <c r="AF25" i="5"/>
  <c r="AA25" i="5"/>
  <c r="AG413" i="5"/>
  <c r="AG114" i="5"/>
  <c r="AG169" i="5"/>
  <c r="AG155" i="5"/>
  <c r="AG215" i="5"/>
  <c r="AG263" i="5"/>
  <c r="AG327" i="5"/>
  <c r="AG452" i="5"/>
  <c r="AG484" i="5"/>
  <c r="AG423" i="5"/>
  <c r="AG471" i="5"/>
  <c r="AG239" i="5"/>
  <c r="AG307" i="5"/>
  <c r="AG381" i="5"/>
  <c r="AG437" i="5"/>
  <c r="AG293" i="5"/>
  <c r="AG297" i="5"/>
  <c r="AG427" i="5"/>
  <c r="AG469" i="5"/>
  <c r="AG76" i="5"/>
  <c r="AG221" i="5"/>
  <c r="AG257" i="5"/>
  <c r="AG289" i="5"/>
  <c r="AG353" i="5"/>
  <c r="AG419" i="5"/>
  <c r="AG465" i="5"/>
  <c r="AG497" i="5"/>
  <c r="AG94" i="5"/>
  <c r="AG147" i="5"/>
  <c r="AG323" i="5"/>
  <c r="AG482" i="5"/>
  <c r="AG397" i="5"/>
  <c r="AG385" i="5"/>
  <c r="AG447" i="5"/>
  <c r="AG68" i="5"/>
  <c r="AG205" i="5"/>
  <c r="AG162" i="5"/>
  <c r="AG345" i="5"/>
  <c r="AG361" i="5"/>
  <c r="AG86" i="5"/>
  <c r="AG315" i="5"/>
  <c r="AG191" i="5"/>
  <c r="AG185" i="5"/>
  <c r="AG231" i="5"/>
  <c r="AG271" i="5"/>
  <c r="AG335" i="5"/>
  <c r="AG379" i="5"/>
  <c r="AG373" i="5"/>
  <c r="AG401" i="5"/>
  <c r="AG456" i="5"/>
  <c r="AG488" i="5"/>
  <c r="AG253" i="5"/>
  <c r="AG333" i="5"/>
  <c r="AG399" i="5"/>
  <c r="AG491" i="5"/>
  <c r="AG112" i="5"/>
  <c r="AG160" i="5"/>
  <c r="AG154" i="5"/>
  <c r="AG88" i="5"/>
  <c r="AG245" i="5"/>
  <c r="AG132" i="5"/>
  <c r="AG227" i="5"/>
  <c r="AG317" i="5"/>
  <c r="AG365" i="5"/>
  <c r="AG483" i="5"/>
  <c r="AE11" i="5"/>
  <c r="AF15" i="5"/>
  <c r="AE6" i="5"/>
  <c r="AG158" i="5"/>
  <c r="AF7" i="5"/>
  <c r="AC7" i="5"/>
  <c r="AB11" i="5"/>
  <c r="AA11" i="5"/>
  <c r="AB6" i="5"/>
  <c r="AC6" i="5"/>
  <c r="AD15" i="5"/>
  <c r="AA15" i="5"/>
  <c r="AG92" i="5"/>
  <c r="AG190" i="5"/>
  <c r="AG119" i="5"/>
  <c r="AG244" i="5"/>
  <c r="AG171" i="5"/>
  <c r="AG305" i="5"/>
  <c r="AG302" i="5"/>
  <c r="AG435" i="5"/>
  <c r="AG441" i="5"/>
  <c r="AG473" i="5"/>
  <c r="AG110" i="5"/>
  <c r="AG105" i="5"/>
  <c r="AG355" i="5"/>
  <c r="AG352" i="5"/>
  <c r="AG430" i="5"/>
  <c r="AG498" i="5"/>
  <c r="AG274" i="5"/>
  <c r="AG407" i="5"/>
  <c r="AG463" i="5"/>
  <c r="AD10" i="5"/>
  <c r="AE10" i="5"/>
  <c r="AC18" i="5"/>
  <c r="AE18" i="5"/>
  <c r="AA18" i="5"/>
  <c r="AG90" i="5"/>
  <c r="AG186" i="5"/>
  <c r="AG249" i="5"/>
  <c r="AG117" i="5"/>
  <c r="AG240" i="5"/>
  <c r="AG167" i="5"/>
  <c r="AG303" i="5"/>
  <c r="AG300" i="5"/>
  <c r="AG433" i="5"/>
  <c r="AG440" i="5"/>
  <c r="AG472" i="5"/>
  <c r="AG168" i="5"/>
  <c r="AG223" i="5"/>
  <c r="AG299" i="5"/>
  <c r="AG371" i="5"/>
  <c r="AG296" i="5"/>
  <c r="AG429" i="5"/>
  <c r="AG470" i="5"/>
  <c r="AG298" i="5"/>
  <c r="AG443" i="5"/>
  <c r="AC12" i="5"/>
  <c r="AE12" i="5"/>
  <c r="AA12" i="5"/>
  <c r="AF12" i="5"/>
  <c r="AB14" i="5"/>
  <c r="AC19" i="5"/>
  <c r="AG100" i="5"/>
  <c r="AG206" i="5"/>
  <c r="AG136" i="5"/>
  <c r="AG124" i="5"/>
  <c r="AG187" i="5"/>
  <c r="AG252" i="5"/>
  <c r="AG313" i="5"/>
  <c r="AG310" i="5"/>
  <c r="AG357" i="5"/>
  <c r="AG388" i="5"/>
  <c r="AG445" i="5"/>
  <c r="AG477" i="5"/>
  <c r="AD13" i="5"/>
  <c r="AC13" i="5"/>
  <c r="AG102" i="5"/>
  <c r="AG210" i="5"/>
  <c r="AG137" i="5"/>
  <c r="AG347" i="5"/>
  <c r="AG344" i="5"/>
  <c r="AG422" i="5"/>
  <c r="AG494" i="5"/>
  <c r="AE24" i="5"/>
  <c r="AC24" i="5"/>
  <c r="AG120" i="5"/>
  <c r="AG150" i="5"/>
  <c r="AG246" i="5"/>
  <c r="AG181" i="5"/>
  <c r="AG83" i="5"/>
  <c r="AG138" i="5"/>
  <c r="AG172" i="5"/>
  <c r="AG282" i="5"/>
  <c r="AG424" i="5"/>
  <c r="AB22" i="5"/>
  <c r="AE22" i="5"/>
  <c r="AD9" i="5"/>
  <c r="AG82" i="5"/>
  <c r="AG170" i="5"/>
  <c r="AG233" i="5"/>
  <c r="AG109" i="5"/>
  <c r="AG224" i="5"/>
  <c r="AG295" i="5"/>
  <c r="AG292" i="5"/>
  <c r="AG356" i="5"/>
  <c r="AG425" i="5"/>
  <c r="AG434" i="5"/>
  <c r="AG468" i="5"/>
  <c r="AG500" i="5"/>
  <c r="AG159" i="5"/>
  <c r="AG121" i="5"/>
  <c r="AG389" i="5"/>
  <c r="AG442" i="5"/>
  <c r="AB21" i="5"/>
  <c r="AG80" i="5"/>
  <c r="AG166" i="5"/>
  <c r="AG229" i="5"/>
  <c r="AG258" i="5"/>
  <c r="AG179" i="5"/>
  <c r="AG325" i="5"/>
  <c r="AG322" i="5"/>
  <c r="AG400" i="5"/>
  <c r="AG487" i="5"/>
  <c r="AG314" i="5"/>
  <c r="AG451" i="5"/>
  <c r="AD11" i="5"/>
  <c r="AE15" i="5"/>
  <c r="AG103" i="5"/>
  <c r="AG212" i="5"/>
  <c r="AG286" i="5"/>
  <c r="AG350" i="5"/>
  <c r="AG428" i="5"/>
  <c r="AG127" i="5"/>
  <c r="AG73" i="5"/>
  <c r="AG320" i="5"/>
  <c r="AG398" i="5"/>
  <c r="AF10" i="5"/>
  <c r="AG74" i="5"/>
  <c r="AG157" i="5"/>
  <c r="AG151" i="5"/>
  <c r="AG217" i="5"/>
  <c r="AG101" i="5"/>
  <c r="AG208" i="5"/>
  <c r="AG255" i="5"/>
  <c r="AG287" i="5"/>
  <c r="AG351" i="5"/>
  <c r="AG284" i="5"/>
  <c r="AG348" i="5"/>
  <c r="AG417" i="5"/>
  <c r="AG426" i="5"/>
  <c r="AG464" i="5"/>
  <c r="AG496" i="5"/>
  <c r="AG267" i="5"/>
  <c r="AG264" i="5"/>
  <c r="AG363" i="5"/>
  <c r="AG395" i="5"/>
  <c r="AG454" i="5"/>
  <c r="AG370" i="5"/>
  <c r="AG392" i="5"/>
  <c r="W12" i="5"/>
  <c r="AD14" i="5"/>
  <c r="AG84" i="5"/>
  <c r="AG174" i="5"/>
  <c r="AG237" i="5"/>
  <c r="AG111" i="5"/>
  <c r="AG228" i="5"/>
  <c r="AG294" i="5"/>
  <c r="AG362" i="5"/>
  <c r="AG436" i="5"/>
  <c r="AF13" i="5"/>
  <c r="AG178" i="5"/>
  <c r="AG241" i="5"/>
  <c r="AG113" i="5"/>
  <c r="AG131" i="5"/>
  <c r="AG251" i="5"/>
  <c r="AG312" i="5"/>
  <c r="AG390" i="5"/>
  <c r="AG478" i="5"/>
  <c r="AB24" i="5"/>
  <c r="AD17" i="5"/>
  <c r="AC17" i="5"/>
  <c r="AG104" i="5"/>
  <c r="AG214" i="5"/>
  <c r="AG144" i="5"/>
  <c r="AG164" i="5"/>
  <c r="AG431" i="5"/>
  <c r="AD22" i="5"/>
  <c r="AF9" i="5"/>
  <c r="AE9" i="5"/>
  <c r="AG141" i="5"/>
  <c r="AG135" i="5"/>
  <c r="AG201" i="5"/>
  <c r="AG93" i="5"/>
  <c r="AG192" i="5"/>
  <c r="AG247" i="5"/>
  <c r="AG279" i="5"/>
  <c r="AG343" i="5"/>
  <c r="AG359" i="5"/>
  <c r="AG276" i="5"/>
  <c r="AG340" i="5"/>
  <c r="AG409" i="5"/>
  <c r="AG418" i="5"/>
  <c r="AG460" i="5"/>
  <c r="AG492" i="5"/>
  <c r="AG226" i="5"/>
  <c r="AG225" i="5"/>
  <c r="AG89" i="5"/>
  <c r="AG339" i="5"/>
  <c r="AG336" i="5"/>
  <c r="AG414" i="5"/>
  <c r="AG490" i="5"/>
  <c r="AD21" i="5"/>
  <c r="AG197" i="5"/>
  <c r="AG43" i="5"/>
  <c r="AG107" i="5"/>
  <c r="AG220" i="5"/>
  <c r="AG290" i="5"/>
  <c r="AG266" i="5"/>
  <c r="AG369" i="5"/>
  <c r="AG408" i="5"/>
  <c r="AC8" i="5"/>
  <c r="AE8" i="5"/>
  <c r="AA8" i="5"/>
  <c r="AF8" i="5"/>
  <c r="AD16" i="5"/>
  <c r="AF20" i="5"/>
  <c r="AE16" i="5"/>
  <c r="AB16" i="5"/>
  <c r="AE20" i="5"/>
  <c r="AD20" i="5"/>
  <c r="AA16" i="5"/>
  <c r="AC16" i="5"/>
  <c r="AF16" i="5"/>
  <c r="AD7" i="5"/>
  <c r="AG254" i="5"/>
  <c r="AG189" i="5"/>
  <c r="AG256" i="5"/>
  <c r="AG87" i="5"/>
  <c r="AG146" i="5"/>
  <c r="AG180" i="5"/>
  <c r="AG235" i="5"/>
  <c r="AG273" i="5"/>
  <c r="AG337" i="5"/>
  <c r="AG383" i="5"/>
  <c r="AG270" i="5"/>
  <c r="AG334" i="5"/>
  <c r="AG377" i="5"/>
  <c r="AG403" i="5"/>
  <c r="AG412" i="5"/>
  <c r="AG457" i="5"/>
  <c r="AG489" i="5"/>
  <c r="AG78" i="5"/>
  <c r="AG194" i="5"/>
  <c r="AG193" i="5"/>
  <c r="AG216" i="5"/>
  <c r="AG207" i="5"/>
  <c r="AG291" i="5"/>
  <c r="AG288" i="5"/>
  <c r="AG421" i="5"/>
  <c r="AG466" i="5"/>
  <c r="AG341" i="5"/>
  <c r="AG338" i="5"/>
  <c r="AG416" i="5"/>
  <c r="AG495" i="5"/>
  <c r="AB10" i="5"/>
  <c r="AG125" i="5"/>
  <c r="AG250" i="5"/>
  <c r="AG85" i="5"/>
  <c r="AG176" i="5"/>
  <c r="AG268" i="5"/>
  <c r="AG332" i="5"/>
  <c r="AG410" i="5"/>
  <c r="AG438" i="5"/>
  <c r="AG236" i="5"/>
  <c r="R12" i="5"/>
  <c r="AE23" i="5"/>
  <c r="AA23" i="5"/>
  <c r="AD23" i="5"/>
  <c r="AC23" i="5"/>
  <c r="AF23" i="5"/>
  <c r="AF19" i="5"/>
  <c r="AE19" i="5"/>
  <c r="AG95" i="5"/>
  <c r="AG196" i="5"/>
  <c r="AG281" i="5"/>
  <c r="AG278" i="5"/>
  <c r="AG342" i="5"/>
  <c r="AG411" i="5"/>
  <c r="AG420" i="5"/>
  <c r="AG461" i="5"/>
  <c r="AG493" i="5"/>
  <c r="AE13" i="5"/>
  <c r="AG70" i="5"/>
  <c r="AG149" i="5"/>
  <c r="AG143" i="5"/>
  <c r="AG209" i="5"/>
  <c r="AG97" i="5"/>
  <c r="AG232" i="5"/>
  <c r="AG283" i="5"/>
  <c r="AG280" i="5"/>
  <c r="AG462" i="5"/>
  <c r="AD24" i="5"/>
  <c r="AF24" i="5"/>
  <c r="AF17" i="5"/>
  <c r="AA17" i="5"/>
  <c r="AG182" i="5"/>
  <c r="AG115" i="5"/>
  <c r="AF22" i="5"/>
  <c r="AC22" i="5"/>
  <c r="AG234" i="5"/>
  <c r="AG77" i="5"/>
  <c r="AG161" i="5"/>
  <c r="AG260" i="5"/>
  <c r="AG324" i="5"/>
  <c r="AG384" i="5"/>
  <c r="AG402" i="5"/>
  <c r="AG165" i="5"/>
  <c r="AG248" i="5"/>
  <c r="AG304" i="5"/>
  <c r="AG474" i="5"/>
  <c r="AG134" i="5"/>
  <c r="AG230" i="5"/>
  <c r="AG91" i="5"/>
  <c r="AG188" i="5"/>
  <c r="AG243" i="5"/>
  <c r="AG277" i="5"/>
  <c r="AG391" i="5"/>
  <c r="AG380" i="5"/>
  <c r="AG455" i="5"/>
  <c r="AG349" i="5"/>
  <c r="AG415" i="5"/>
  <c r="AG499" i="5"/>
  <c r="AA6" i="5"/>
  <c r="AE7" i="5"/>
  <c r="AD6" i="5"/>
  <c r="W8" i="5"/>
  <c r="W16" i="5"/>
  <c r="AF11" i="5"/>
  <c r="AC11" i="5"/>
  <c r="AF6" i="5"/>
  <c r="AB15" i="5"/>
  <c r="AC15" i="5"/>
  <c r="AG44" i="5"/>
  <c r="AG108" i="5"/>
  <c r="AG126" i="5"/>
  <c r="AG222" i="5"/>
  <c r="AG152" i="5"/>
  <c r="AG71" i="5"/>
  <c r="AG140" i="5"/>
  <c r="AG203" i="5"/>
  <c r="AG321" i="5"/>
  <c r="AG378" i="5"/>
  <c r="AG318" i="5"/>
  <c r="AG372" i="5"/>
  <c r="AG396" i="5"/>
  <c r="AG449" i="5"/>
  <c r="AG481" i="5"/>
  <c r="AG133" i="5"/>
  <c r="AG153" i="5"/>
  <c r="AG259" i="5"/>
  <c r="AG382" i="5"/>
  <c r="AG376" i="5"/>
  <c r="AG450" i="5"/>
  <c r="AG309" i="5"/>
  <c r="AG306" i="5"/>
  <c r="AG439" i="5"/>
  <c r="AG479" i="5"/>
  <c r="W18" i="5"/>
  <c r="AG106" i="5"/>
  <c r="AG218" i="5"/>
  <c r="AG69" i="5"/>
  <c r="AG145" i="5"/>
  <c r="AG139" i="5"/>
  <c r="AG199" i="5"/>
  <c r="AG319" i="5"/>
  <c r="AG374" i="5"/>
  <c r="AG316" i="5"/>
  <c r="AG368" i="5"/>
  <c r="AG394" i="5"/>
  <c r="AG448" i="5"/>
  <c r="AG480" i="5"/>
  <c r="AG163" i="5"/>
  <c r="AG331" i="5"/>
  <c r="AG328" i="5"/>
  <c r="AG406" i="5"/>
  <c r="AG486" i="5"/>
  <c r="AG195" i="5"/>
  <c r="AG301" i="5"/>
  <c r="AG346" i="5"/>
  <c r="AG467" i="5"/>
  <c r="AF14" i="5"/>
  <c r="AE14" i="5"/>
  <c r="W23" i="5"/>
  <c r="AG116" i="5"/>
  <c r="AG142" i="5"/>
  <c r="AG238" i="5"/>
  <c r="AG173" i="5"/>
  <c r="AG79" i="5"/>
  <c r="AG130" i="5"/>
  <c r="AG156" i="5"/>
  <c r="AG219" i="5"/>
  <c r="AG265" i="5"/>
  <c r="AG329" i="5"/>
  <c r="AG367" i="5"/>
  <c r="AG262" i="5"/>
  <c r="AG326" i="5"/>
  <c r="AG387" i="5"/>
  <c r="AG404" i="5"/>
  <c r="AG453" i="5"/>
  <c r="AG485" i="5"/>
  <c r="AG118" i="5"/>
  <c r="AG242" i="5"/>
  <c r="AG177" i="5"/>
  <c r="AG81" i="5"/>
  <c r="AG200" i="5"/>
  <c r="AG366" i="5"/>
  <c r="AG364" i="5"/>
  <c r="AG446" i="5"/>
  <c r="AB17" i="5"/>
  <c r="AE17" i="5"/>
  <c r="AG72" i="5"/>
  <c r="AG213" i="5"/>
  <c r="AG99" i="5"/>
  <c r="AG204" i="5"/>
  <c r="AG269" i="5"/>
  <c r="AG375" i="5"/>
  <c r="AG330" i="5"/>
  <c r="AG459" i="5"/>
  <c r="AA22" i="5"/>
  <c r="AC9" i="5"/>
  <c r="AG34" i="5"/>
  <c r="AG98" i="5"/>
  <c r="AG202" i="5"/>
  <c r="AG129" i="5"/>
  <c r="AG123" i="5"/>
  <c r="AG183" i="5"/>
  <c r="AG311" i="5"/>
  <c r="AG360" i="5"/>
  <c r="AG308" i="5"/>
  <c r="AG393" i="5"/>
  <c r="AG386" i="5"/>
  <c r="AG444" i="5"/>
  <c r="AG476" i="5"/>
  <c r="AG184" i="5"/>
  <c r="AG175" i="5"/>
  <c r="AG275" i="5"/>
  <c r="AG272" i="5"/>
  <c r="AG405" i="5"/>
  <c r="AG458" i="5"/>
  <c r="AF21" i="5"/>
  <c r="AG96" i="5"/>
  <c r="AG198" i="5"/>
  <c r="AG128" i="5"/>
  <c r="AG75" i="5"/>
  <c r="AG122" i="5"/>
  <c r="AG148" i="5"/>
  <c r="AG211" i="5"/>
  <c r="AG261" i="5"/>
  <c r="AG358" i="5"/>
  <c r="AG354" i="5"/>
  <c r="AG432" i="5"/>
  <c r="AG285" i="5"/>
  <c r="AG475" i="5"/>
  <c r="AB13" i="5"/>
  <c r="AA14" i="5"/>
  <c r="AA61" i="5"/>
  <c r="AB61" i="5"/>
  <c r="AE29" i="5"/>
  <c r="AB25" i="5"/>
  <c r="AA37" i="5"/>
  <c r="AF28" i="5"/>
  <c r="AF46" i="5"/>
  <c r="AC14" i="5"/>
  <c r="AC38" i="5"/>
  <c r="AE47" i="5"/>
  <c r="AA27" i="5"/>
  <c r="AD57" i="5"/>
  <c r="AC62" i="5"/>
  <c r="AA51" i="5"/>
  <c r="AD64" i="5"/>
  <c r="AC58" i="5"/>
  <c r="AD60" i="5"/>
  <c r="AF36" i="5"/>
  <c r="AB38" i="5"/>
  <c r="AC39" i="5"/>
  <c r="AB53" i="5"/>
  <c r="AB37" i="5"/>
  <c r="AD36" i="5"/>
  <c r="AC65" i="5"/>
  <c r="AA39" i="5"/>
  <c r="AB30" i="5"/>
  <c r="AA62" i="5"/>
  <c r="AA38" i="5"/>
  <c r="AA54" i="5"/>
  <c r="AB26" i="5"/>
  <c r="AB48" i="5"/>
  <c r="AB60" i="5"/>
  <c r="AD37" i="5"/>
  <c r="AB36" i="5"/>
  <c r="AC27" i="5"/>
  <c r="AB50" i="5"/>
  <c r="AE39" i="5"/>
  <c r="AD12" i="5"/>
  <c r="AD25" i="5"/>
  <c r="AA49" i="5"/>
  <c r="AA31" i="5"/>
  <c r="AG67" i="5" l="1"/>
  <c r="AG40" i="5"/>
  <c r="AG52" i="5"/>
  <c r="AG59" i="5"/>
  <c r="AG35" i="5"/>
  <c r="AG33" i="5"/>
  <c r="AG42" i="5"/>
  <c r="AG55" i="5"/>
  <c r="AG66" i="5"/>
  <c r="AG63" i="5"/>
  <c r="AG41" i="5"/>
  <c r="AG45" i="5"/>
  <c r="AG32" i="5"/>
  <c r="AG56" i="5"/>
  <c r="AG26" i="5"/>
  <c r="AG64" i="5"/>
  <c r="AG57" i="5"/>
  <c r="AG31" i="5"/>
  <c r="AG36" i="5"/>
  <c r="AG30" i="5"/>
  <c r="AG27" i="5"/>
  <c r="AG50" i="5"/>
  <c r="AG61" i="5"/>
  <c r="AG29" i="5"/>
  <c r="AG48" i="5"/>
  <c r="AG53" i="5"/>
  <c r="AG49" i="5"/>
  <c r="AG47" i="5"/>
  <c r="AG46" i="5"/>
  <c r="AG38" i="5"/>
  <c r="AG37" i="5"/>
  <c r="AG60" i="5"/>
  <c r="AG51" i="5"/>
  <c r="AG58" i="5"/>
  <c r="AG39" i="5"/>
  <c r="AG62" i="5"/>
  <c r="AG54" i="5"/>
  <c r="AG65" i="5"/>
  <c r="AG28" i="5"/>
  <c r="AE25" i="5"/>
  <c r="AC25" i="5"/>
  <c r="AG7" i="5"/>
  <c r="AG22" i="5"/>
  <c r="AG14" i="5"/>
  <c r="AG15" i="5"/>
  <c r="AG11" i="5"/>
  <c r="AG6" i="5"/>
  <c r="AG17" i="5"/>
  <c r="AG16" i="5"/>
  <c r="AG25" i="5" l="1"/>
  <c r="L6" i="7" l="1"/>
  <c r="K6" i="7" s="1"/>
  <c r="L47" i="7"/>
  <c r="K47" i="7" s="1"/>
  <c r="L30" i="7"/>
  <c r="K30" i="7" s="1"/>
  <c r="H48" i="7"/>
  <c r="G48" i="7" s="1"/>
  <c r="F6" i="7"/>
  <c r="E6" i="7" s="1"/>
  <c r="F61" i="7"/>
  <c r="D61" i="7"/>
  <c r="C61" i="7" s="1"/>
  <c r="L61" i="7"/>
  <c r="K61" i="7" s="1"/>
  <c r="H61" i="7"/>
  <c r="G61" i="7" s="1"/>
  <c r="J61" i="7"/>
  <c r="I61" i="7" s="1"/>
  <c r="J59" i="7"/>
  <c r="I59" i="7" s="1"/>
  <c r="L59" i="7"/>
  <c r="K59" i="7" s="1"/>
  <c r="D59" i="7"/>
  <c r="C59" i="7" s="1"/>
  <c r="F59" i="7"/>
  <c r="H59" i="7"/>
  <c r="G59" i="7" s="1"/>
  <c r="J6" i="7"/>
  <c r="I6" i="7" s="1"/>
  <c r="H33" i="7"/>
  <c r="G33" i="7" s="1"/>
  <c r="H6" i="7"/>
  <c r="G6" i="7" s="1"/>
  <c r="H47" i="7"/>
  <c r="G47" i="7" s="1"/>
  <c r="L25" i="7"/>
  <c r="K25" i="7" s="1"/>
  <c r="F30" i="7"/>
  <c r="E30" i="7" s="1"/>
  <c r="H30" i="7"/>
  <c r="G30" i="7" s="1"/>
  <c r="D30" i="7"/>
  <c r="C30" i="7" s="1"/>
  <c r="O248" i="5"/>
  <c r="O251" i="5"/>
  <c r="Y141" i="5"/>
  <c r="O26" i="5"/>
  <c r="O296" i="5"/>
  <c r="Y126" i="5"/>
  <c r="Y398" i="5"/>
  <c r="O355" i="5"/>
  <c r="O25" i="5"/>
  <c r="O31" i="5"/>
  <c r="O334" i="5"/>
  <c r="O139" i="5"/>
  <c r="Y76" i="5"/>
  <c r="O386" i="5"/>
  <c r="Y304" i="5"/>
  <c r="O360" i="5"/>
  <c r="O433" i="5"/>
  <c r="Y165" i="5"/>
  <c r="O332" i="5"/>
  <c r="Y25" i="5"/>
  <c r="O17" i="5"/>
  <c r="O340" i="5"/>
  <c r="Y157" i="5"/>
  <c r="O266" i="5"/>
  <c r="Y72" i="5"/>
  <c r="O277" i="5"/>
  <c r="Y280" i="5"/>
  <c r="O73" i="5"/>
  <c r="O285" i="5"/>
  <c r="O381" i="5"/>
  <c r="O114" i="5"/>
  <c r="Y348" i="5"/>
  <c r="O216" i="5"/>
  <c r="O348" i="5"/>
  <c r="O137" i="5"/>
  <c r="Y65" i="5"/>
  <c r="Y155" i="5"/>
  <c r="O304" i="5"/>
  <c r="O387" i="5"/>
  <c r="Y260" i="5"/>
  <c r="O346" i="5"/>
  <c r="O205" i="5"/>
  <c r="Y303" i="5"/>
  <c r="Y53" i="5"/>
  <c r="Y355" i="5"/>
  <c r="O231" i="5"/>
  <c r="O438" i="5"/>
  <c r="O436" i="5"/>
  <c r="O224" i="5"/>
  <c r="O82" i="5"/>
  <c r="O218" i="5"/>
  <c r="O499" i="5"/>
  <c r="Y305" i="5"/>
  <c r="Y153" i="5"/>
  <c r="O107" i="5"/>
  <c r="O497" i="5"/>
  <c r="Y367" i="5"/>
  <c r="Y181" i="5"/>
  <c r="Y491" i="5"/>
  <c r="O258" i="5"/>
  <c r="O273" i="5"/>
  <c r="O319" i="5"/>
  <c r="O439" i="5"/>
  <c r="O207" i="5"/>
  <c r="Y86" i="5"/>
  <c r="Y433" i="5"/>
  <c r="O446" i="5"/>
  <c r="Y490" i="5"/>
  <c r="O483" i="5"/>
  <c r="Y121" i="5"/>
  <c r="Y252" i="5"/>
  <c r="O482" i="5"/>
  <c r="O428" i="5"/>
  <c r="O229" i="5"/>
  <c r="O117" i="5"/>
  <c r="Y45" i="5"/>
  <c r="Y327" i="5"/>
  <c r="O198" i="5"/>
  <c r="Y193" i="5"/>
  <c r="Y248" i="5"/>
  <c r="O14" i="5"/>
  <c r="O154" i="5"/>
  <c r="O338" i="5"/>
  <c r="O420" i="5"/>
  <c r="O223" i="5"/>
  <c r="O250" i="5"/>
  <c r="Y176" i="5"/>
  <c r="O101" i="5"/>
  <c r="Y39" i="5"/>
  <c r="O475" i="5"/>
  <c r="Y152" i="5"/>
  <c r="O161" i="5"/>
  <c r="Y253" i="5"/>
  <c r="O182" i="5"/>
  <c r="Y493" i="5"/>
  <c r="O415" i="5"/>
  <c r="O203" i="5"/>
  <c r="Y54" i="5"/>
  <c r="O470" i="5"/>
  <c r="O191" i="5"/>
  <c r="O388" i="5"/>
  <c r="Y195" i="5"/>
  <c r="Y415" i="5"/>
  <c r="O421" i="5"/>
  <c r="O181" i="5"/>
  <c r="O40" i="5"/>
  <c r="Y407" i="5"/>
  <c r="O408" i="5"/>
  <c r="Y31" i="5"/>
  <c r="O494" i="5"/>
  <c r="Y111" i="5"/>
  <c r="O377" i="5"/>
  <c r="O200" i="5"/>
  <c r="O435" i="5"/>
  <c r="O394" i="5"/>
  <c r="O29" i="5"/>
  <c r="O49" i="5"/>
  <c r="Y156" i="5"/>
  <c r="Y294" i="5"/>
  <c r="Y245" i="5"/>
  <c r="Y128" i="5"/>
  <c r="O184" i="5"/>
  <c r="O120" i="5"/>
  <c r="Y184" i="5"/>
  <c r="Y167" i="5"/>
  <c r="Y42" i="5"/>
  <c r="O246" i="5"/>
  <c r="O136" i="5"/>
  <c r="Y105" i="5"/>
  <c r="O202" i="5"/>
  <c r="Y114" i="5"/>
  <c r="O315" i="5"/>
  <c r="O357" i="5"/>
  <c r="Y342" i="5"/>
  <c r="O194" i="5"/>
  <c r="Y333" i="5"/>
  <c r="Y449" i="5"/>
  <c r="Y46" i="5"/>
  <c r="O471" i="5"/>
  <c r="O140" i="5"/>
  <c r="Y381" i="5"/>
  <c r="O330" i="5"/>
  <c r="O46" i="5"/>
  <c r="Y392" i="5"/>
  <c r="Y338" i="5"/>
  <c r="O480" i="5"/>
  <c r="O92" i="5"/>
  <c r="O76" i="5"/>
  <c r="O128" i="5"/>
  <c r="O466" i="5"/>
  <c r="Y347" i="5"/>
  <c r="Y471" i="5"/>
  <c r="Y34" i="5"/>
  <c r="O269" i="5"/>
  <c r="O265" i="5"/>
  <c r="Y476" i="5"/>
  <c r="O301" i="5"/>
  <c r="O316" i="5"/>
  <c r="G24" i="5"/>
  <c r="Y359" i="5"/>
  <c r="Y330" i="5"/>
  <c r="O99" i="5"/>
  <c r="Y323" i="5"/>
  <c r="O427" i="5"/>
  <c r="Y267" i="5"/>
  <c r="Y483" i="5"/>
  <c r="Y469" i="5"/>
  <c r="Y16" i="5"/>
  <c r="O152" i="5"/>
  <c r="O221" i="5"/>
  <c r="O498" i="5"/>
  <c r="O39" i="5"/>
  <c r="Y77" i="5"/>
  <c r="Y421" i="5"/>
  <c r="Y15" i="5"/>
  <c r="O135" i="5"/>
  <c r="Y67" i="5"/>
  <c r="O147" i="5"/>
  <c r="O308" i="5"/>
  <c r="Y460" i="5"/>
  <c r="O271" i="5"/>
  <c r="Y432" i="5"/>
  <c r="Y189" i="5"/>
  <c r="O126" i="5"/>
  <c r="Y98" i="5"/>
  <c r="Y194" i="5"/>
  <c r="Y227" i="5"/>
  <c r="O210" i="5"/>
  <c r="O478" i="5"/>
  <c r="O291" i="5"/>
  <c r="O238" i="5"/>
  <c r="O63" i="5"/>
  <c r="G9" i="5"/>
  <c r="O300" i="5"/>
  <c r="O192" i="5"/>
  <c r="O36" i="5"/>
  <c r="Y8" i="5"/>
  <c r="O176" i="5"/>
  <c r="O326" i="5"/>
  <c r="O402" i="5"/>
  <c r="O400" i="5"/>
  <c r="O133" i="5"/>
  <c r="Y480" i="5"/>
  <c r="O339" i="5"/>
  <c r="O409" i="5"/>
  <c r="O324" i="5"/>
  <c r="O141" i="5"/>
  <c r="O272" i="5"/>
  <c r="Y85" i="5"/>
  <c r="O85" i="5"/>
  <c r="O407" i="5"/>
  <c r="Y136" i="5"/>
  <c r="O320" i="5"/>
  <c r="Y11" i="5"/>
  <c r="Y409" i="5"/>
  <c r="Y145" i="5"/>
  <c r="Y196" i="5"/>
  <c r="O364" i="5"/>
  <c r="O261" i="5"/>
  <c r="Y353" i="5"/>
  <c r="O490" i="5"/>
  <c r="O130" i="5"/>
  <c r="Y383" i="5"/>
  <c r="Y123" i="5"/>
  <c r="O267" i="5"/>
  <c r="Y162" i="5"/>
  <c r="Y452" i="5"/>
  <c r="Y281" i="5"/>
  <c r="Y169" i="5"/>
  <c r="O166" i="5"/>
  <c r="Y187" i="5"/>
  <c r="Y192" i="5"/>
  <c r="O290" i="5"/>
  <c r="O310" i="5"/>
  <c r="O233" i="5"/>
  <c r="Y331" i="5"/>
  <c r="Y377" i="5"/>
  <c r="Y455" i="5"/>
  <c r="O307" i="5"/>
  <c r="O24" i="5"/>
  <c r="Y447" i="5"/>
  <c r="Y465" i="5"/>
  <c r="O209" i="5"/>
  <c r="O104" i="5"/>
  <c r="O282" i="5"/>
  <c r="Y161" i="5"/>
  <c r="Y159" i="5"/>
  <c r="Y223" i="5"/>
  <c r="Y416" i="5"/>
  <c r="Y335" i="5"/>
  <c r="O37" i="5"/>
  <c r="Y372" i="5"/>
  <c r="O95" i="5"/>
  <c r="Y412" i="5"/>
  <c r="Y49" i="5"/>
  <c r="Y393" i="5"/>
  <c r="O115" i="5"/>
  <c r="Y440" i="5"/>
  <c r="O240" i="5"/>
  <c r="Y37" i="5"/>
  <c r="O28" i="5"/>
  <c r="Y58" i="5"/>
  <c r="G8" i="5"/>
  <c r="Y244" i="5"/>
  <c r="O23" i="5"/>
  <c r="O379" i="5"/>
  <c r="Y361" i="5"/>
  <c r="AA21" i="5"/>
  <c r="O215" i="5"/>
  <c r="Y268" i="5"/>
  <c r="O270" i="5"/>
  <c r="Y358" i="5"/>
  <c r="Y104" i="5"/>
  <c r="O153" i="5"/>
  <c r="Y134" i="5"/>
  <c r="Y222" i="5"/>
  <c r="O349" i="5"/>
  <c r="O27" i="5"/>
  <c r="O33" i="5"/>
  <c r="Y292" i="5"/>
  <c r="Y233" i="5"/>
  <c r="Y437" i="5"/>
  <c r="O280" i="5"/>
  <c r="O113" i="5"/>
  <c r="O81" i="5"/>
  <c r="O211" i="5"/>
  <c r="O16" i="5"/>
  <c r="Y151" i="5"/>
  <c r="O350" i="5"/>
  <c r="O32" i="5"/>
  <c r="O55" i="5"/>
  <c r="Y210" i="5"/>
  <c r="O61" i="5"/>
  <c r="Y435" i="5"/>
  <c r="Y255" i="5"/>
  <c r="Y479" i="5"/>
  <c r="Y18" i="5"/>
  <c r="O299" i="5"/>
  <c r="Y271" i="5"/>
  <c r="Y83" i="5"/>
  <c r="O333" i="5"/>
  <c r="Y431" i="5"/>
  <c r="Y385" i="5"/>
  <c r="Y426" i="5"/>
  <c r="Y386" i="5"/>
  <c r="O275" i="5"/>
  <c r="Y313" i="5"/>
  <c r="O374" i="5"/>
  <c r="Y365" i="5"/>
  <c r="O177" i="5"/>
  <c r="Y166" i="5"/>
  <c r="Y349" i="5"/>
  <c r="Y143" i="5"/>
  <c r="Y315" i="5"/>
  <c r="O35" i="5"/>
  <c r="O163" i="5"/>
  <c r="Y185" i="5"/>
  <c r="Y310" i="5"/>
  <c r="O434" i="5"/>
  <c r="O369" i="5"/>
  <c r="O368" i="5"/>
  <c r="Y371" i="5"/>
  <c r="Y273" i="5"/>
  <c r="Y288" i="5"/>
  <c r="Y226" i="5"/>
  <c r="O41" i="5"/>
  <c r="O50" i="5"/>
  <c r="Y96" i="5"/>
  <c r="Y154" i="5"/>
  <c r="Y266" i="5"/>
  <c r="Y88" i="5"/>
  <c r="Y214" i="5"/>
  <c r="Y74" i="5"/>
  <c r="O328" i="5"/>
  <c r="O111" i="5"/>
  <c r="Y180" i="5"/>
  <c r="O341" i="5"/>
  <c r="Y171" i="5"/>
  <c r="O57" i="5"/>
  <c r="O262" i="5"/>
  <c r="Y373" i="5"/>
  <c r="Y203" i="5"/>
  <c r="Y481" i="5"/>
  <c r="Y391" i="5"/>
  <c r="O185" i="5"/>
  <c r="O143" i="5"/>
  <c r="O199" i="5"/>
  <c r="O257" i="5"/>
  <c r="O253" i="5"/>
  <c r="Y264" i="5"/>
  <c r="Y314" i="5"/>
  <c r="Y307" i="5"/>
  <c r="O214" i="5"/>
  <c r="O380" i="5"/>
  <c r="O186" i="5"/>
  <c r="O91" i="5"/>
  <c r="O345" i="5"/>
  <c r="O294" i="5"/>
  <c r="O138" i="5"/>
  <c r="Y295" i="5"/>
  <c r="Y116" i="5"/>
  <c r="O417" i="5"/>
  <c r="O423" i="5"/>
  <c r="Y29" i="5"/>
  <c r="O179" i="5"/>
  <c r="Y450" i="5"/>
  <c r="Y94" i="5"/>
  <c r="Y19" i="5"/>
  <c r="Y119" i="5"/>
  <c r="O190" i="5"/>
  <c r="O314" i="5"/>
  <c r="Y93" i="5"/>
  <c r="O372" i="5"/>
  <c r="Y131" i="5"/>
  <c r="O362" i="5"/>
  <c r="Y66" i="5"/>
  <c r="O144" i="5"/>
  <c r="O84" i="5"/>
  <c r="O172" i="5"/>
  <c r="Y420" i="5"/>
  <c r="AA13" i="5"/>
  <c r="O189" i="5"/>
  <c r="O370" i="5"/>
  <c r="Y293" i="5"/>
  <c r="O244" i="5"/>
  <c r="O473" i="5"/>
  <c r="O426" i="5"/>
  <c r="O278" i="5"/>
  <c r="Y363" i="5"/>
  <c r="Y446" i="5"/>
  <c r="Y102" i="5"/>
  <c r="Y163" i="5"/>
  <c r="O284" i="5"/>
  <c r="O302" i="5"/>
  <c r="O100" i="5"/>
  <c r="Y132" i="5"/>
  <c r="Y89" i="5"/>
  <c r="O287" i="5"/>
  <c r="O132" i="5"/>
  <c r="Y413" i="5"/>
  <c r="Y399" i="5"/>
  <c r="Y213" i="5"/>
  <c r="O468" i="5"/>
  <c r="G18" i="5"/>
  <c r="Y403" i="5"/>
  <c r="O491" i="5"/>
  <c r="Y146" i="5"/>
  <c r="Y486" i="5"/>
  <c r="O410" i="5"/>
  <c r="Y211" i="5"/>
  <c r="Y318" i="5"/>
  <c r="O500" i="5"/>
  <c r="O461" i="5"/>
  <c r="O97" i="5"/>
  <c r="AE21" i="5"/>
  <c r="O12" i="5"/>
  <c r="Y456" i="5"/>
  <c r="O256" i="5"/>
  <c r="O260" i="5"/>
  <c r="O393" i="5"/>
  <c r="Y369" i="5"/>
  <c r="O7" i="5"/>
  <c r="O247" i="5"/>
  <c r="O124" i="5"/>
  <c r="Y411" i="5"/>
  <c r="Y250" i="5"/>
  <c r="Y325" i="5"/>
  <c r="O157" i="5"/>
  <c r="Y350" i="5"/>
  <c r="O10" i="5"/>
  <c r="AD18" i="5"/>
  <c r="Y380" i="5"/>
  <c r="O485" i="5"/>
  <c r="O237" i="5"/>
  <c r="Y150" i="5"/>
  <c r="O102" i="5"/>
  <c r="O451" i="5"/>
  <c r="O83" i="5"/>
  <c r="O458" i="5"/>
  <c r="Y321" i="5"/>
  <c r="O252" i="5"/>
  <c r="AB9" i="5"/>
  <c r="Y445" i="5"/>
  <c r="Y277" i="5"/>
  <c r="Y129" i="5"/>
  <c r="O450" i="5"/>
  <c r="Y35" i="5"/>
  <c r="Y474" i="5"/>
  <c r="O344" i="5"/>
  <c r="Y209" i="5"/>
  <c r="Y232" i="5"/>
  <c r="Y10" i="5"/>
  <c r="Y183" i="5"/>
  <c r="O358" i="5"/>
  <c r="O98" i="5"/>
  <c r="O469" i="5"/>
  <c r="O444" i="5"/>
  <c r="Y52" i="5"/>
  <c r="O178" i="5"/>
  <c r="O217" i="5"/>
  <c r="Y208" i="5"/>
  <c r="O80" i="5"/>
  <c r="O430" i="5"/>
  <c r="Y220" i="5"/>
  <c r="Y228" i="5"/>
  <c r="O174" i="5"/>
  <c r="O158" i="5"/>
  <c r="Y263" i="5"/>
  <c r="Y103" i="5"/>
  <c r="Y177" i="5"/>
  <c r="Y417" i="5"/>
  <c r="O148" i="5"/>
  <c r="Y33" i="5"/>
  <c r="O47" i="5"/>
  <c r="O6" i="5"/>
  <c r="Y439" i="5"/>
  <c r="Y461" i="5"/>
  <c r="Y106" i="5"/>
  <c r="O403" i="5"/>
  <c r="O295" i="5"/>
  <c r="Y68" i="5"/>
  <c r="Y389" i="5"/>
  <c r="O472" i="5"/>
  <c r="Y478" i="5"/>
  <c r="O336" i="5"/>
  <c r="O11" i="5"/>
  <c r="Y488" i="5"/>
  <c r="Y388" i="5"/>
  <c r="Y404" i="5"/>
  <c r="O108" i="5"/>
  <c r="Y218" i="5"/>
  <c r="Y497" i="5"/>
  <c r="Y30" i="5"/>
  <c r="Y429" i="5"/>
  <c r="Y112" i="5"/>
  <c r="Y247" i="5"/>
  <c r="Y287" i="5"/>
  <c r="O312" i="5"/>
  <c r="O167" i="5"/>
  <c r="O303" i="5"/>
  <c r="Y339" i="5"/>
  <c r="Y448" i="5"/>
  <c r="O74" i="5"/>
  <c r="O196" i="5"/>
  <c r="Y164" i="5"/>
  <c r="O457" i="5"/>
  <c r="Y414" i="5"/>
  <c r="Y269" i="5"/>
  <c r="G10" i="5"/>
  <c r="G23" i="5"/>
  <c r="AB20" i="5"/>
  <c r="Y215" i="5"/>
  <c r="O440" i="5"/>
  <c r="Y231" i="5"/>
  <c r="Y174" i="5"/>
  <c r="Y246" i="5"/>
  <c r="O70" i="5"/>
  <c r="Y57" i="5"/>
  <c r="Y69" i="5"/>
  <c r="Y340" i="5"/>
  <c r="O112" i="5"/>
  <c r="G16" i="5"/>
  <c r="O88" i="5"/>
  <c r="Y178" i="5"/>
  <c r="Y108" i="5"/>
  <c r="Y309" i="5"/>
  <c r="O429" i="5"/>
  <c r="O183" i="5"/>
  <c r="Y44" i="5"/>
  <c r="Y51" i="5"/>
  <c r="Y212" i="5"/>
  <c r="Y243" i="5"/>
  <c r="O406" i="5"/>
  <c r="G20" i="5"/>
  <c r="O366" i="5"/>
  <c r="Y442" i="5"/>
  <c r="O342" i="5"/>
  <c r="Y9" i="5"/>
  <c r="Y434" i="5"/>
  <c r="O119" i="5"/>
  <c r="O168" i="5"/>
  <c r="Y239" i="5"/>
  <c r="O173" i="5"/>
  <c r="Y182" i="5"/>
  <c r="Y110" i="5"/>
  <c r="Y240" i="5"/>
  <c r="O56" i="5"/>
  <c r="O443" i="5"/>
  <c r="O8" i="5"/>
  <c r="O110" i="5"/>
  <c r="Y401" i="5"/>
  <c r="O193" i="5"/>
  <c r="Y406" i="5"/>
  <c r="O455" i="5"/>
  <c r="Y235" i="5"/>
  <c r="G6" i="5"/>
  <c r="O225" i="5"/>
  <c r="Y84" i="5"/>
  <c r="Y470" i="5"/>
  <c r="Y496" i="5"/>
  <c r="Y261" i="5"/>
  <c r="AA9" i="5"/>
  <c r="O116" i="5"/>
  <c r="O68" i="5"/>
  <c r="Y63" i="5"/>
  <c r="O331" i="5"/>
  <c r="O453" i="5"/>
  <c r="Y32" i="5"/>
  <c r="Y259" i="5"/>
  <c r="O42" i="5"/>
  <c r="O390" i="5"/>
  <c r="Y90" i="5"/>
  <c r="O373" i="5"/>
  <c r="Y337" i="5"/>
  <c r="Y137" i="5"/>
  <c r="O351" i="5"/>
  <c r="Y17" i="5"/>
  <c r="O164" i="5"/>
  <c r="O30" i="5"/>
  <c r="O160" i="5"/>
  <c r="Y405" i="5"/>
  <c r="O62" i="5"/>
  <c r="Y390" i="5"/>
  <c r="Y360" i="5"/>
  <c r="O317" i="5"/>
  <c r="Y346" i="5"/>
  <c r="Y427" i="5"/>
  <c r="Y291" i="5"/>
  <c r="O495" i="5"/>
  <c r="O242" i="5"/>
  <c r="O204" i="5"/>
  <c r="Y256" i="5"/>
  <c r="O293" i="5"/>
  <c r="Y55" i="5"/>
  <c r="O9" i="5"/>
  <c r="O337" i="5"/>
  <c r="O318" i="5"/>
  <c r="O492" i="5"/>
  <c r="O279" i="5"/>
  <c r="Y428" i="5"/>
  <c r="O297" i="5"/>
  <c r="Y332" i="5"/>
  <c r="Y472" i="5"/>
  <c r="Y28" i="5"/>
  <c r="O356" i="5"/>
  <c r="Y438" i="5"/>
  <c r="O289" i="5"/>
  <c r="Y179" i="5"/>
  <c r="Y499" i="5"/>
  <c r="O234" i="5"/>
  <c r="O65" i="5"/>
  <c r="Y485" i="5"/>
  <c r="O392" i="5"/>
  <c r="Y60" i="5"/>
  <c r="Y206" i="5"/>
  <c r="O142" i="5"/>
  <c r="Y133" i="5"/>
  <c r="Y107" i="5"/>
  <c r="O94" i="5"/>
  <c r="O376" i="5"/>
  <c r="O66" i="5"/>
  <c r="O22" i="5"/>
  <c r="Y38" i="5"/>
  <c r="Y351" i="5"/>
  <c r="O241" i="5"/>
  <c r="Y453" i="5"/>
  <c r="O413" i="5"/>
  <c r="O232" i="5"/>
  <c r="O51" i="5"/>
  <c r="Y489" i="5"/>
  <c r="O259" i="5"/>
  <c r="O327" i="5"/>
  <c r="O397" i="5"/>
  <c r="Y451" i="5"/>
  <c r="Y135" i="5"/>
  <c r="Y284" i="5"/>
  <c r="O58" i="5"/>
  <c r="O175" i="5"/>
  <c r="Y279" i="5"/>
  <c r="O363" i="5"/>
  <c r="Y87" i="5"/>
  <c r="O276" i="5"/>
  <c r="Y283" i="5"/>
  <c r="Y334" i="5"/>
  <c r="Y320" i="5"/>
  <c r="O201" i="5"/>
  <c r="Y408" i="5"/>
  <c r="O447" i="5"/>
  <c r="O13" i="5"/>
  <c r="Y418" i="5"/>
  <c r="O123" i="5"/>
  <c r="Y397" i="5"/>
  <c r="O352" i="5"/>
  <c r="O228" i="5"/>
  <c r="Y43" i="5"/>
  <c r="Y7" i="5"/>
  <c r="Y225" i="5"/>
  <c r="Y27" i="5"/>
  <c r="Y241" i="5"/>
  <c r="G19" i="5"/>
  <c r="Y498" i="5"/>
  <c r="O150" i="5"/>
  <c r="Y326" i="5"/>
  <c r="O474" i="5"/>
  <c r="Y81" i="5"/>
  <c r="G12" i="5"/>
  <c r="O384" i="5"/>
  <c r="O45" i="5"/>
  <c r="O38" i="5"/>
  <c r="O325" i="5"/>
  <c r="O121" i="5"/>
  <c r="Y26" i="5"/>
  <c r="O34" i="5"/>
  <c r="Y467" i="5"/>
  <c r="O245" i="5"/>
  <c r="Y14" i="5"/>
  <c r="Y468" i="5"/>
  <c r="O391" i="5"/>
  <c r="O365" i="5"/>
  <c r="Y71" i="5"/>
  <c r="Y278" i="5"/>
  <c r="O59" i="5"/>
  <c r="Y160" i="5"/>
  <c r="Y61" i="5"/>
  <c r="Y249" i="5"/>
  <c r="O456" i="5"/>
  <c r="O18" i="5"/>
  <c r="O288" i="5"/>
  <c r="Y422" i="5"/>
  <c r="Y368" i="5"/>
  <c r="O432" i="5"/>
  <c r="Y205" i="5"/>
  <c r="O77" i="5"/>
  <c r="O385" i="5"/>
  <c r="Y394" i="5"/>
  <c r="O399" i="5"/>
  <c r="Y115" i="5"/>
  <c r="Y400" i="5"/>
  <c r="Y345" i="5"/>
  <c r="O212" i="5"/>
  <c r="Y120" i="5"/>
  <c r="O441" i="5"/>
  <c r="Y473" i="5"/>
  <c r="Y296" i="5"/>
  <c r="O481" i="5"/>
  <c r="Y12" i="5"/>
  <c r="O254" i="5"/>
  <c r="O335" i="5"/>
  <c r="O151" i="5"/>
  <c r="O459" i="5"/>
  <c r="O431" i="5"/>
  <c r="O90" i="5"/>
  <c r="Y91" i="5"/>
  <c r="O220" i="5"/>
  <c r="O134" i="5"/>
  <c r="AD8" i="5"/>
  <c r="O236" i="5"/>
  <c r="Y124" i="5"/>
  <c r="Y79" i="5"/>
  <c r="Y477" i="5"/>
  <c r="O313" i="5"/>
  <c r="Y188" i="5"/>
  <c r="O78" i="5"/>
  <c r="Y221" i="5"/>
  <c r="O171" i="5"/>
  <c r="O274" i="5"/>
  <c r="O195" i="5"/>
  <c r="O180" i="5"/>
  <c r="Y24" i="5"/>
  <c r="Y484" i="5"/>
  <c r="Y70" i="5"/>
  <c r="Y254" i="5"/>
  <c r="Y265" i="5"/>
  <c r="O103" i="5"/>
  <c r="Y362" i="5"/>
  <c r="Y130" i="5"/>
  <c r="Y324" i="5"/>
  <c r="Y300" i="5"/>
  <c r="Y73" i="5"/>
  <c r="Y425" i="5"/>
  <c r="Y299" i="5"/>
  <c r="O321" i="5"/>
  <c r="O286" i="5"/>
  <c r="Y40" i="5"/>
  <c r="O60" i="5"/>
  <c r="Y21" i="5"/>
  <c r="Y459" i="5"/>
  <c r="O239" i="5"/>
  <c r="AA19" i="5"/>
  <c r="O460" i="5"/>
  <c r="O401" i="5"/>
  <c r="O445" i="5"/>
  <c r="Y379" i="5"/>
  <c r="AC21" i="5"/>
  <c r="Y173" i="5"/>
  <c r="Y199" i="5"/>
  <c r="Y251" i="5"/>
  <c r="Y424" i="5"/>
  <c r="Y443" i="5"/>
  <c r="Y301" i="5"/>
  <c r="O86" i="5"/>
  <c r="O353" i="5"/>
  <c r="O322" i="5"/>
  <c r="O255" i="5"/>
  <c r="G13" i="5"/>
  <c r="Y217" i="5"/>
  <c r="AC20" i="5"/>
  <c r="Y302" i="5"/>
  <c r="O389" i="5"/>
  <c r="O127" i="5"/>
  <c r="AB12" i="5"/>
  <c r="O249" i="5"/>
  <c r="Y23" i="5"/>
  <c r="O465" i="5"/>
  <c r="Y286" i="5"/>
  <c r="O71" i="5"/>
  <c r="O448" i="5"/>
  <c r="O93" i="5"/>
  <c r="O424" i="5"/>
  <c r="Y419" i="5"/>
  <c r="O165" i="5"/>
  <c r="Y56" i="5"/>
  <c r="O75" i="5"/>
  <c r="O281" i="5"/>
  <c r="Y36" i="5"/>
  <c r="O411" i="5"/>
  <c r="O371" i="5"/>
  <c r="Y238" i="5"/>
  <c r="AB8" i="5"/>
  <c r="O268" i="5"/>
  <c r="Y97" i="5"/>
  <c r="O404" i="5"/>
  <c r="Y230" i="5"/>
  <c r="O283" i="5"/>
  <c r="Y186" i="5"/>
  <c r="Y262" i="5"/>
  <c r="O487" i="5"/>
  <c r="O43" i="5"/>
  <c r="O206" i="5"/>
  <c r="Y436" i="5"/>
  <c r="O452" i="5"/>
  <c r="Y144" i="5"/>
  <c r="O20" i="5"/>
  <c r="Y190" i="5"/>
  <c r="O67" i="5"/>
  <c r="Y216" i="5"/>
  <c r="O422" i="5"/>
  <c r="O412" i="5"/>
  <c r="O298" i="5"/>
  <c r="O230" i="5"/>
  <c r="Y274" i="5"/>
  <c r="G11" i="5"/>
  <c r="Y191" i="5"/>
  <c r="Y117" i="5"/>
  <c r="G22" i="5"/>
  <c r="O170" i="5"/>
  <c r="O213" i="5"/>
  <c r="G15" i="5"/>
  <c r="O48" i="5"/>
  <c r="O463" i="5"/>
  <c r="Y272" i="5"/>
  <c r="O323" i="5"/>
  <c r="Y458" i="5"/>
  <c r="O486" i="5"/>
  <c r="AA10" i="5"/>
  <c r="Y275" i="5"/>
  <c r="O263" i="5"/>
  <c r="Y122" i="5"/>
  <c r="Y229" i="5"/>
  <c r="Y101" i="5"/>
  <c r="Y466" i="5"/>
  <c r="O227" i="5"/>
  <c r="O21" i="5"/>
  <c r="Y125" i="5"/>
  <c r="O437" i="5"/>
  <c r="Y457" i="5"/>
  <c r="Y149" i="5"/>
  <c r="Y207" i="5"/>
  <c r="Y444" i="5"/>
  <c r="Y464" i="5"/>
  <c r="O414" i="5"/>
  <c r="Y306" i="5"/>
  <c r="O477" i="5"/>
  <c r="O419" i="5"/>
  <c r="Y204" i="5"/>
  <c r="Y258" i="5"/>
  <c r="Y354" i="5"/>
  <c r="Y382" i="5"/>
  <c r="O106" i="5"/>
  <c r="O243" i="5"/>
  <c r="Y357" i="5"/>
  <c r="Y482" i="5"/>
  <c r="Y462" i="5"/>
  <c r="O311" i="5"/>
  <c r="O156" i="5"/>
  <c r="O467" i="5"/>
  <c r="O464" i="5"/>
  <c r="Y47" i="5"/>
  <c r="AA20" i="5"/>
  <c r="O131" i="5"/>
  <c r="Y100" i="5"/>
  <c r="O109" i="5"/>
  <c r="O264" i="5"/>
  <c r="Y147" i="5"/>
  <c r="Y395" i="5"/>
  <c r="O496" i="5"/>
  <c r="Y127" i="5"/>
  <c r="O309" i="5"/>
  <c r="Y387" i="5"/>
  <c r="Y82" i="5"/>
  <c r="Y202" i="5"/>
  <c r="Y148" i="5"/>
  <c r="Y384" i="5"/>
  <c r="O226" i="5"/>
  <c r="O169" i="5"/>
  <c r="O454" i="5"/>
  <c r="Y99" i="5"/>
  <c r="Y257" i="5"/>
  <c r="O382" i="5"/>
  <c r="O219" i="5"/>
  <c r="Y237" i="5"/>
  <c r="Y75" i="5"/>
  <c r="Y410" i="5"/>
  <c r="Y109" i="5"/>
  <c r="Y242" i="5"/>
  <c r="Y298" i="5"/>
  <c r="O208" i="5"/>
  <c r="O69" i="5"/>
  <c r="O493" i="5"/>
  <c r="AC10" i="5"/>
  <c r="Y290" i="5"/>
  <c r="AB23" i="5"/>
  <c r="Y48" i="5"/>
  <c r="AB18" i="5"/>
  <c r="Y317" i="5"/>
  <c r="O418" i="5"/>
  <c r="O396" i="5"/>
  <c r="O125" i="5"/>
  <c r="Y201" i="5"/>
  <c r="O79" i="5"/>
  <c r="O425" i="5"/>
  <c r="O105" i="5"/>
  <c r="Y463" i="5"/>
  <c r="Y276" i="5"/>
  <c r="O54" i="5"/>
  <c r="O149" i="5"/>
  <c r="Y41" i="5"/>
  <c r="Y50" i="5"/>
  <c r="Y142" i="5"/>
  <c r="O118" i="5"/>
  <c r="Y80" i="5"/>
  <c r="Y78" i="5"/>
  <c r="Y234" i="5"/>
  <c r="Y376" i="5"/>
  <c r="Y322" i="5"/>
  <c r="O416" i="5"/>
  <c r="Y6" i="5"/>
  <c r="O15" i="5"/>
  <c r="Y341" i="5"/>
  <c r="O405" i="5"/>
  <c r="Y336" i="5"/>
  <c r="O155" i="5"/>
  <c r="O197" i="5"/>
  <c r="O395" i="5"/>
  <c r="G17" i="5"/>
  <c r="Y352" i="5"/>
  <c r="Y344" i="5"/>
  <c r="O145" i="5"/>
  <c r="Y500" i="5"/>
  <c r="O442" i="5"/>
  <c r="O64" i="5"/>
  <c r="Y197" i="5"/>
  <c r="O187" i="5"/>
  <c r="Y375" i="5"/>
  <c r="O19" i="5"/>
  <c r="Y59" i="5"/>
  <c r="O367" i="5"/>
  <c r="O162" i="5"/>
  <c r="O188" i="5"/>
  <c r="O479" i="5"/>
  <c r="Y168" i="5"/>
  <c r="O159" i="5"/>
  <c r="O488" i="5"/>
  <c r="O476" i="5"/>
  <c r="Y158" i="5"/>
  <c r="O375" i="5"/>
  <c r="Y487" i="5"/>
  <c r="O87" i="5"/>
  <c r="Y311" i="5"/>
  <c r="Y64" i="5"/>
  <c r="G7" i="5"/>
  <c r="G14" i="5"/>
  <c r="Y475" i="5"/>
  <c r="O347" i="5"/>
  <c r="G21" i="5"/>
  <c r="O306" i="5"/>
  <c r="O292" i="5"/>
  <c r="O122" i="5"/>
  <c r="O361" i="5"/>
  <c r="O383" i="5"/>
  <c r="Y198" i="5"/>
  <c r="Y236" i="5"/>
  <c r="O354" i="5"/>
  <c r="AA24" i="5"/>
  <c r="Y22" i="5"/>
  <c r="O89" i="5"/>
  <c r="Y343" i="5"/>
  <c r="O343" i="5"/>
  <c r="Y289" i="5"/>
  <c r="Y316" i="5"/>
  <c r="Y366" i="5"/>
  <c r="O72" i="5"/>
  <c r="Y370" i="5"/>
  <c r="Y175" i="5"/>
  <c r="Y92" i="5"/>
  <c r="Y423" i="5"/>
  <c r="O378" i="5"/>
  <c r="Y492" i="5"/>
  <c r="Y139" i="5"/>
  <c r="Y285" i="5"/>
  <c r="O449" i="5"/>
  <c r="O489" i="5"/>
  <c r="AB19" i="5"/>
  <c r="Y113" i="5"/>
  <c r="O329" i="5"/>
  <c r="O222" i="5"/>
  <c r="Y297" i="5"/>
  <c r="Y224" i="5"/>
  <c r="Y396" i="5"/>
  <c r="Y319" i="5"/>
  <c r="Y140" i="5"/>
  <c r="AF18" i="5"/>
  <c r="Y200" i="5"/>
  <c r="Y270" i="5"/>
  <c r="Y20" i="5"/>
  <c r="Y454" i="5"/>
  <c r="Y138" i="5"/>
  <c r="Y494" i="5"/>
  <c r="Y364" i="5"/>
  <c r="O398" i="5"/>
  <c r="Y441" i="5"/>
  <c r="O53" i="5"/>
  <c r="O305" i="5"/>
  <c r="Y282" i="5"/>
  <c r="O96" i="5"/>
  <c r="Y495" i="5"/>
  <c r="Y378" i="5"/>
  <c r="Y328" i="5"/>
  <c r="Y219" i="5"/>
  <c r="O129" i="5"/>
  <c r="Y13" i="5"/>
  <c r="Y172" i="5"/>
  <c r="Y118" i="5"/>
  <c r="Y170" i="5"/>
  <c r="O44" i="5"/>
  <c r="O146" i="5"/>
  <c r="AD19" i="5"/>
  <c r="O462" i="5"/>
  <c r="Y62" i="5"/>
  <c r="O484" i="5"/>
  <c r="Y356" i="5"/>
  <c r="Y312" i="5"/>
  <c r="Y402" i="5"/>
  <c r="O235" i="5"/>
  <c r="O359" i="5"/>
  <c r="Y95" i="5"/>
  <c r="O52" i="5"/>
  <c r="Y308" i="5"/>
  <c r="Y430" i="5"/>
  <c r="Y374" i="5"/>
  <c r="Y329" i="5"/>
  <c r="J105" i="5" l="1"/>
  <c r="J375" i="5"/>
  <c r="J249" i="5"/>
  <c r="J206" i="5"/>
  <c r="J425" i="5"/>
  <c r="J493" i="5"/>
  <c r="J69" i="5"/>
  <c r="J69" i="3" s="1"/>
  <c r="J43" i="5"/>
  <c r="J43" i="3" s="1"/>
  <c r="J79" i="5"/>
  <c r="J79" i="3" s="1"/>
  <c r="J208" i="5"/>
  <c r="J445" i="5"/>
  <c r="J252" i="5"/>
  <c r="J401" i="5"/>
  <c r="J129" i="5"/>
  <c r="J458" i="5"/>
  <c r="J460" i="5"/>
  <c r="J487" i="5"/>
  <c r="J83" i="5"/>
  <c r="J83" i="3" s="1"/>
  <c r="J125" i="5"/>
  <c r="AG19" i="5"/>
  <c r="J19" i="5" s="1"/>
  <c r="J19" i="3" s="1"/>
  <c r="J451" i="5"/>
  <c r="J476" i="5"/>
  <c r="J102" i="5"/>
  <c r="J102" i="3" s="1"/>
  <c r="J239" i="5"/>
  <c r="J396" i="5"/>
  <c r="J237" i="5"/>
  <c r="J485" i="5"/>
  <c r="J488" i="5"/>
  <c r="J418" i="5"/>
  <c r="J219" i="5"/>
  <c r="J60" i="5"/>
  <c r="J60" i="3" s="1"/>
  <c r="J382" i="5"/>
  <c r="J286" i="5"/>
  <c r="J159" i="5"/>
  <c r="J157" i="5"/>
  <c r="J321" i="5"/>
  <c r="J52" i="5"/>
  <c r="J52" i="3" s="1"/>
  <c r="J96" i="5"/>
  <c r="J96" i="3" s="1"/>
  <c r="J454" i="5"/>
  <c r="J283" i="5"/>
  <c r="J169" i="5"/>
  <c r="J305" i="5"/>
  <c r="J226" i="5"/>
  <c r="J124" i="5"/>
  <c r="J53" i="5"/>
  <c r="J53" i="3" s="1"/>
  <c r="J247" i="5"/>
  <c r="J7" i="5"/>
  <c r="J7" i="3" s="1"/>
  <c r="AG12" i="5"/>
  <c r="J12" i="5" s="1"/>
  <c r="J12" i="3" s="1"/>
  <c r="J479" i="5"/>
  <c r="J127" i="5"/>
  <c r="J393" i="5"/>
  <c r="J359" i="5"/>
  <c r="J260" i="5"/>
  <c r="J404" i="5"/>
  <c r="J256" i="5"/>
  <c r="J389" i="5"/>
  <c r="J103" i="5"/>
  <c r="J103" i="3" s="1"/>
  <c r="J188" i="5"/>
  <c r="J398" i="5"/>
  <c r="J309" i="5"/>
  <c r="J235" i="5"/>
  <c r="J162" i="5"/>
  <c r="J97" i="5"/>
  <c r="J97" i="3" s="1"/>
  <c r="J496" i="5"/>
  <c r="J461" i="5"/>
  <c r="J500" i="5"/>
  <c r="J367" i="5"/>
  <c r="J264" i="5"/>
  <c r="J180" i="5"/>
  <c r="J410" i="5"/>
  <c r="J109" i="5"/>
  <c r="J195" i="5"/>
  <c r="J274" i="5"/>
  <c r="J268" i="5"/>
  <c r="J491" i="5"/>
  <c r="AG18" i="5"/>
  <c r="J18" i="5" s="1"/>
  <c r="J18" i="3" s="1"/>
  <c r="J131" i="5"/>
  <c r="J171" i="5"/>
  <c r="AG20" i="5"/>
  <c r="J20" i="5" s="1"/>
  <c r="J20" i="3" s="1"/>
  <c r="J468" i="5"/>
  <c r="J78" i="5"/>
  <c r="J78" i="3" s="1"/>
  <c r="J464" i="5"/>
  <c r="J484" i="5"/>
  <c r="J467" i="5"/>
  <c r="J313" i="5"/>
  <c r="J187" i="5"/>
  <c r="J132" i="5"/>
  <c r="J156" i="5"/>
  <c r="J287" i="5"/>
  <c r="J255" i="5"/>
  <c r="J311" i="5"/>
  <c r="J322" i="5"/>
  <c r="J64" i="5"/>
  <c r="J64" i="3" s="1"/>
  <c r="J353" i="5"/>
  <c r="J100" i="5"/>
  <c r="J100" i="3" s="1"/>
  <c r="J236" i="5"/>
  <c r="J442" i="5"/>
  <c r="J302" i="5"/>
  <c r="J86" i="5"/>
  <c r="J86" i="3" s="1"/>
  <c r="J284" i="5"/>
  <c r="J243" i="5"/>
  <c r="J134" i="5"/>
  <c r="J145" i="5"/>
  <c r="J106" i="5"/>
  <c r="J220" i="5"/>
  <c r="J462" i="5"/>
  <c r="J278" i="5"/>
  <c r="J90" i="5"/>
  <c r="J90" i="3" s="1"/>
  <c r="AG23" i="5"/>
  <c r="J23" i="5" s="1"/>
  <c r="J23" i="3" s="1"/>
  <c r="J426" i="5"/>
  <c r="J431" i="5"/>
  <c r="J473" i="5"/>
  <c r="J459" i="5"/>
  <c r="J244" i="5"/>
  <c r="J395" i="5"/>
  <c r="J419" i="5"/>
  <c r="J151" i="5"/>
  <c r="J197" i="5"/>
  <c r="J370" i="5"/>
  <c r="J477" i="5"/>
  <c r="J335" i="5"/>
  <c r="J155" i="5"/>
  <c r="J189" i="5"/>
  <c r="J254" i="5"/>
  <c r="AG13" i="5"/>
  <c r="J13" i="5" s="1"/>
  <c r="J13" i="3" s="1"/>
  <c r="J414" i="5"/>
  <c r="AG8" i="5"/>
  <c r="J8" i="5" s="1"/>
  <c r="J8" i="3" s="1"/>
  <c r="J172" i="5"/>
  <c r="J481" i="5"/>
  <c r="J405" i="5"/>
  <c r="J84" i="5"/>
  <c r="J84" i="3" s="1"/>
  <c r="J222" i="5"/>
  <c r="J144" i="5"/>
  <c r="J329" i="5"/>
  <c r="J453" i="5"/>
  <c r="J362" i="5"/>
  <c r="J331" i="5"/>
  <c r="J372" i="5"/>
  <c r="J441" i="5"/>
  <c r="J15" i="5"/>
  <c r="J15" i="3" s="1"/>
  <c r="J68" i="5"/>
  <c r="J68" i="3" s="1"/>
  <c r="J116" i="5"/>
  <c r="J314" i="5"/>
  <c r="J371" i="5"/>
  <c r="AG9" i="5"/>
  <c r="J9" i="5" s="1"/>
  <c r="J9" i="3" s="1"/>
  <c r="J190" i="5"/>
  <c r="J489" i="5"/>
  <c r="J437" i="5"/>
  <c r="J212" i="5"/>
  <c r="J449" i="5"/>
  <c r="J411" i="5"/>
  <c r="J225" i="5"/>
  <c r="J179" i="5"/>
  <c r="J416" i="5"/>
  <c r="J227" i="5"/>
  <c r="J423" i="5"/>
  <c r="J455" i="5"/>
  <c r="J417" i="5"/>
  <c r="J399" i="5"/>
  <c r="J193" i="5"/>
  <c r="J378" i="5"/>
  <c r="J138" i="5"/>
  <c r="J281" i="5"/>
  <c r="J110" i="5"/>
  <c r="J294" i="5"/>
  <c r="J345" i="5"/>
  <c r="J385" i="5"/>
  <c r="J443" i="5"/>
  <c r="J91" i="5"/>
  <c r="J91" i="3" s="1"/>
  <c r="J56" i="5"/>
  <c r="J56" i="3" s="1"/>
  <c r="J186" i="5"/>
  <c r="J77" i="5"/>
  <c r="J77" i="3" s="1"/>
  <c r="J75" i="5"/>
  <c r="J75" i="3" s="1"/>
  <c r="J380" i="5"/>
  <c r="J263" i="5"/>
  <c r="J214" i="5"/>
  <c r="J173" i="5"/>
  <c r="J432" i="5"/>
  <c r="J72" i="5"/>
  <c r="J72" i="3" s="1"/>
  <c r="AG10" i="5"/>
  <c r="J10" i="5" s="1"/>
  <c r="J10" i="3" s="1"/>
  <c r="J168" i="5"/>
  <c r="J253" i="5"/>
  <c r="J119" i="5"/>
  <c r="J257" i="5"/>
  <c r="J486" i="5"/>
  <c r="J199" i="5"/>
  <c r="J143" i="5"/>
  <c r="J165" i="5"/>
  <c r="J474" i="5"/>
  <c r="J342" i="5"/>
  <c r="J185" i="5"/>
  <c r="J150" i="5"/>
  <c r="J366" i="5"/>
  <c r="J288" i="5"/>
  <c r="J406" i="5"/>
  <c r="J262" i="5"/>
  <c r="J323" i="5"/>
  <c r="J57" i="5"/>
  <c r="J57" i="3" s="1"/>
  <c r="J341" i="5"/>
  <c r="J343" i="5"/>
  <c r="J183" i="5"/>
  <c r="J228" i="5"/>
  <c r="J429" i="5"/>
  <c r="J111" i="5"/>
  <c r="J456" i="5"/>
  <c r="J352" i="5"/>
  <c r="J328" i="5"/>
  <c r="J118" i="5"/>
  <c r="J123" i="5"/>
  <c r="J463" i="5"/>
  <c r="J88" i="5"/>
  <c r="J88" i="3" s="1"/>
  <c r="J424" i="5"/>
  <c r="J447" i="5"/>
  <c r="J112" i="5"/>
  <c r="J89" i="5"/>
  <c r="J89" i="3" s="1"/>
  <c r="J48" i="5"/>
  <c r="J48" i="3" s="1"/>
  <c r="J201" i="5"/>
  <c r="J50" i="5"/>
  <c r="J50" i="3" s="1"/>
  <c r="J41" i="5"/>
  <c r="J41" i="3" s="1"/>
  <c r="J70" i="5"/>
  <c r="J70" i="3" s="1"/>
  <c r="J276" i="5"/>
  <c r="J93" i="5"/>
  <c r="J93" i="3" s="1"/>
  <c r="J363" i="5"/>
  <c r="J440" i="5"/>
  <c r="J368" i="5"/>
  <c r="AG24" i="5"/>
  <c r="J24" i="5" s="1"/>
  <c r="J24" i="3" s="1"/>
  <c r="J369" i="5"/>
  <c r="J213" i="5"/>
  <c r="J175" i="5"/>
  <c r="J434" i="5"/>
  <c r="J59" i="5"/>
  <c r="J59" i="3" s="1"/>
  <c r="J58" i="5"/>
  <c r="J58" i="3" s="1"/>
  <c r="J354" i="5"/>
  <c r="J163" i="5"/>
  <c r="J170" i="5"/>
  <c r="J35" i="5"/>
  <c r="J35" i="3" s="1"/>
  <c r="J246" i="5"/>
  <c r="J397" i="5"/>
  <c r="J457" i="5"/>
  <c r="J327" i="5"/>
  <c r="J259" i="5"/>
  <c r="J196" i="5"/>
  <c r="J120" i="5"/>
  <c r="J74" i="5"/>
  <c r="J74" i="3" s="1"/>
  <c r="J184" i="5"/>
  <c r="J51" i="5"/>
  <c r="J51" i="3" s="1"/>
  <c r="J177" i="5"/>
  <c r="J232" i="5"/>
  <c r="J413" i="5"/>
  <c r="J303" i="5"/>
  <c r="J374" i="5"/>
  <c r="J49" i="5"/>
  <c r="J49" i="3" s="1"/>
  <c r="J167" i="5"/>
  <c r="J365" i="5"/>
  <c r="J29" i="5"/>
  <c r="J29" i="3" s="1"/>
  <c r="J241" i="5"/>
  <c r="J312" i="5"/>
  <c r="J275" i="5"/>
  <c r="J394" i="5"/>
  <c r="J448" i="5"/>
  <c r="J435" i="5"/>
  <c r="J383" i="5"/>
  <c r="J200" i="5"/>
  <c r="J377" i="5"/>
  <c r="J22" i="5"/>
  <c r="J22" i="3" s="1"/>
  <c r="J391" i="5"/>
  <c r="J66" i="5"/>
  <c r="J66" i="3" s="1"/>
  <c r="J494" i="5"/>
  <c r="J146" i="5"/>
  <c r="J376" i="5"/>
  <c r="J333" i="5"/>
  <c r="J361" i="5"/>
  <c r="J408" i="5"/>
  <c r="J94" i="5"/>
  <c r="J94" i="3" s="1"/>
  <c r="J40" i="5"/>
  <c r="J40" i="3" s="1"/>
  <c r="J181" i="5"/>
  <c r="J108" i="5"/>
  <c r="J299" i="5"/>
  <c r="J149" i="5"/>
  <c r="J421" i="5"/>
  <c r="J142" i="5"/>
  <c r="J122" i="5"/>
  <c r="J388" i="5"/>
  <c r="J191" i="5"/>
  <c r="J392" i="5"/>
  <c r="J11" i="5"/>
  <c r="J11" i="3" s="1"/>
  <c r="J470" i="5"/>
  <c r="J71" i="5"/>
  <c r="J71" i="3" s="1"/>
  <c r="J336" i="5"/>
  <c r="J61" i="5"/>
  <c r="J61" i="3" s="1"/>
  <c r="J292" i="5"/>
  <c r="J65" i="5"/>
  <c r="J65" i="3" s="1"/>
  <c r="J203" i="5"/>
  <c r="J230" i="5"/>
  <c r="J415" i="5"/>
  <c r="J234" i="5"/>
  <c r="J472" i="5"/>
  <c r="J55" i="5"/>
  <c r="J55" i="3" s="1"/>
  <c r="J245" i="5"/>
  <c r="J182" i="5"/>
  <c r="J32" i="5"/>
  <c r="J32" i="3" s="1"/>
  <c r="J44" i="5"/>
  <c r="J44" i="3" s="1"/>
  <c r="J350" i="5"/>
  <c r="J306" i="5"/>
  <c r="J161" i="5"/>
  <c r="J289" i="5"/>
  <c r="J295" i="5"/>
  <c r="J364" i="5"/>
  <c r="J298" i="5"/>
  <c r="J475" i="5"/>
  <c r="J403" i="5"/>
  <c r="J16" i="5"/>
  <c r="J16" i="3" s="1"/>
  <c r="J101" i="5"/>
  <c r="J101" i="3" s="1"/>
  <c r="J356" i="5"/>
  <c r="J211" i="5"/>
  <c r="J320" i="5"/>
  <c r="J250" i="5"/>
  <c r="J223" i="5"/>
  <c r="J81" i="5"/>
  <c r="J81" i="3" s="1"/>
  <c r="J407" i="5"/>
  <c r="J420" i="5"/>
  <c r="J85" i="5"/>
  <c r="J85" i="3" s="1"/>
  <c r="J338" i="5"/>
  <c r="J113" i="5"/>
  <c r="J412" i="5"/>
  <c r="J154" i="5"/>
  <c r="J6" i="5"/>
  <c r="J272" i="5"/>
  <c r="J14" i="5"/>
  <c r="J14" i="3" s="1"/>
  <c r="J280" i="5"/>
  <c r="J34" i="5"/>
  <c r="J34" i="3" s="1"/>
  <c r="J141" i="5"/>
  <c r="J297" i="5"/>
  <c r="J47" i="5"/>
  <c r="J47" i="3" s="1"/>
  <c r="J324" i="5"/>
  <c r="J54" i="5"/>
  <c r="J54" i="3" s="1"/>
  <c r="J409" i="5"/>
  <c r="J198" i="5"/>
  <c r="J339" i="5"/>
  <c r="J347" i="5"/>
  <c r="J279" i="5"/>
  <c r="J148" i="5"/>
  <c r="J133" i="5"/>
  <c r="J117" i="5"/>
  <c r="J422" i="5"/>
  <c r="J400" i="5"/>
  <c r="J229" i="5"/>
  <c r="J492" i="5"/>
  <c r="J402" i="5"/>
  <c r="J428" i="5"/>
  <c r="J33" i="5"/>
  <c r="J33" i="3" s="1"/>
  <c r="J326" i="5"/>
  <c r="J482" i="5"/>
  <c r="J318" i="5"/>
  <c r="J176" i="5"/>
  <c r="J27" i="5"/>
  <c r="J27" i="3" s="1"/>
  <c r="J337" i="5"/>
  <c r="J36" i="5"/>
  <c r="J36" i="3" s="1"/>
  <c r="J483" i="5"/>
  <c r="J349" i="5"/>
  <c r="J192" i="5"/>
  <c r="J300" i="5"/>
  <c r="J446" i="5"/>
  <c r="J158" i="5"/>
  <c r="J63" i="5"/>
  <c r="J63" i="3" s="1"/>
  <c r="J121" i="5"/>
  <c r="J238" i="5"/>
  <c r="J207" i="5"/>
  <c r="J293" i="5"/>
  <c r="J174" i="5"/>
  <c r="J291" i="5"/>
  <c r="J439" i="5"/>
  <c r="J153" i="5"/>
  <c r="J465" i="5"/>
  <c r="J478" i="5"/>
  <c r="J319" i="5"/>
  <c r="J210" i="5"/>
  <c r="J273" i="5"/>
  <c r="J258" i="5"/>
  <c r="J204" i="5"/>
  <c r="J67" i="5"/>
  <c r="J67" i="3" s="1"/>
  <c r="J242" i="5"/>
  <c r="J430" i="5"/>
  <c r="J126" i="5"/>
  <c r="J270" i="5"/>
  <c r="J325" i="5"/>
  <c r="J497" i="5"/>
  <c r="J495" i="5"/>
  <c r="J80" i="5"/>
  <c r="J80" i="3" s="1"/>
  <c r="J107" i="5"/>
  <c r="J271" i="5"/>
  <c r="J215" i="5"/>
  <c r="J308" i="5"/>
  <c r="J499" i="5"/>
  <c r="J217" i="5"/>
  <c r="J147" i="5"/>
  <c r="J218" i="5"/>
  <c r="AG21" i="5"/>
  <c r="J21" i="5" s="1"/>
  <c r="J21" i="3" s="1"/>
  <c r="J82" i="5"/>
  <c r="J82" i="3" s="1"/>
  <c r="J178" i="5"/>
  <c r="J135" i="5"/>
  <c r="J224" i="5"/>
  <c r="J38" i="5"/>
  <c r="J38" i="3" s="1"/>
  <c r="J436" i="5"/>
  <c r="J317" i="5"/>
  <c r="J438" i="5"/>
  <c r="J379" i="5"/>
  <c r="J231" i="5"/>
  <c r="J444" i="5"/>
  <c r="J39" i="5"/>
  <c r="J39" i="3" s="1"/>
  <c r="J498" i="5"/>
  <c r="J469" i="5"/>
  <c r="J221" i="5"/>
  <c r="J152" i="5"/>
  <c r="J205" i="5"/>
  <c r="J62" i="5"/>
  <c r="J62" i="3" s="1"/>
  <c r="J98" i="5"/>
  <c r="J98" i="3" s="1"/>
  <c r="J346" i="5"/>
  <c r="J45" i="5"/>
  <c r="J45" i="3" s="1"/>
  <c r="J358" i="5"/>
  <c r="J387" i="5"/>
  <c r="J304" i="5"/>
  <c r="J160" i="5"/>
  <c r="J427" i="5"/>
  <c r="J28" i="5"/>
  <c r="J28" i="3" s="1"/>
  <c r="J30" i="5"/>
  <c r="J30" i="3" s="1"/>
  <c r="J99" i="5"/>
  <c r="J99" i="3" s="1"/>
  <c r="J137" i="5"/>
  <c r="J348" i="5"/>
  <c r="J164" i="5"/>
  <c r="J216" i="5"/>
  <c r="J240" i="5"/>
  <c r="J384" i="5"/>
  <c r="J316" i="5"/>
  <c r="J114" i="5"/>
  <c r="J301" i="5"/>
  <c r="J381" i="5"/>
  <c r="J285" i="5"/>
  <c r="J265" i="5"/>
  <c r="J73" i="5"/>
  <c r="J73" i="3" s="1"/>
  <c r="J282" i="5"/>
  <c r="J269" i="5"/>
  <c r="J351" i="5"/>
  <c r="J104" i="5"/>
  <c r="J277" i="5"/>
  <c r="J344" i="5"/>
  <c r="J209" i="5"/>
  <c r="J115" i="5"/>
  <c r="J266" i="5"/>
  <c r="J87" i="5"/>
  <c r="J87" i="3" s="1"/>
  <c r="J466" i="5"/>
  <c r="J128" i="5"/>
  <c r="J340" i="5"/>
  <c r="J307" i="5"/>
  <c r="J76" i="5"/>
  <c r="J76" i="3" s="1"/>
  <c r="J17" i="5"/>
  <c r="J17" i="3" s="1"/>
  <c r="J92" i="5"/>
  <c r="J92" i="3" s="1"/>
  <c r="J452" i="5"/>
  <c r="J480" i="5"/>
  <c r="J332" i="5"/>
  <c r="J233" i="5"/>
  <c r="J433" i="5"/>
  <c r="J310" i="5"/>
  <c r="J46" i="5"/>
  <c r="J46" i="3" s="1"/>
  <c r="J360" i="5"/>
  <c r="J290" i="5"/>
  <c r="J330" i="5"/>
  <c r="J373" i="5"/>
  <c r="J386" i="5"/>
  <c r="J450" i="5"/>
  <c r="J140" i="5"/>
  <c r="J166" i="5"/>
  <c r="J471" i="5"/>
  <c r="J139" i="5"/>
  <c r="J334" i="5"/>
  <c r="J31" i="5"/>
  <c r="J31" i="3" s="1"/>
  <c r="J25" i="5"/>
  <c r="J25" i="3" s="1"/>
  <c r="J95" i="5"/>
  <c r="J95" i="3" s="1"/>
  <c r="J194" i="5"/>
  <c r="J355" i="5"/>
  <c r="J267" i="5"/>
  <c r="J390" i="5"/>
  <c r="J357" i="5"/>
  <c r="J315" i="5"/>
  <c r="J296" i="5"/>
  <c r="J130" i="5"/>
  <c r="J26" i="5"/>
  <c r="J26" i="3" s="1"/>
  <c r="J490" i="5"/>
  <c r="J202" i="5"/>
  <c r="J42" i="5"/>
  <c r="J42" i="3" s="1"/>
  <c r="J251" i="5"/>
  <c r="J261" i="5"/>
  <c r="J136" i="5"/>
  <c r="J248" i="5"/>
  <c r="J37" i="5"/>
  <c r="J37" i="3" s="1"/>
  <c r="D8" i="7"/>
  <c r="C8" i="7" s="1"/>
  <c r="H11" i="7"/>
  <c r="F10" i="7"/>
  <c r="E10" i="7" s="1"/>
  <c r="H8" i="7"/>
  <c r="G8" i="7" s="1"/>
  <c r="L35" i="7"/>
  <c r="H19" i="7"/>
  <c r="G19" i="7" s="1"/>
  <c r="L39" i="7"/>
  <c r="K39" i="7" s="1"/>
  <c r="H23" i="7"/>
  <c r="G23" i="7" s="1"/>
  <c r="F26" i="7"/>
  <c r="E26" i="7" s="1"/>
  <c r="H41" i="7"/>
  <c r="G41" i="7" s="1"/>
  <c r="F22" i="7"/>
  <c r="F18" i="7"/>
  <c r="H31" i="7"/>
  <c r="F36" i="7"/>
  <c r="L13" i="7"/>
  <c r="K13" i="7" s="1"/>
  <c r="J18" i="7"/>
  <c r="F34" i="7"/>
  <c r="E34" i="7" s="1"/>
  <c r="L19" i="7"/>
  <c r="K19" i="7" s="1"/>
  <c r="H36" i="7"/>
  <c r="D19" i="7"/>
  <c r="C19" i="7" s="1"/>
  <c r="J35" i="7"/>
  <c r="I35" i="7" s="1"/>
  <c r="F8" i="7"/>
  <c r="E8" i="7" s="1"/>
  <c r="J8" i="7"/>
  <c r="D22" i="7"/>
  <c r="J19" i="7"/>
  <c r="H29" i="7"/>
  <c r="G29" i="7" s="1"/>
  <c r="L31" i="7"/>
  <c r="K31" i="7" s="1"/>
  <c r="L45" i="7"/>
  <c r="K45" i="7" s="1"/>
  <c r="L10" i="7"/>
  <c r="K10" i="7" s="1"/>
  <c r="D44" i="7"/>
  <c r="C44" i="7" s="1"/>
  <c r="F46" i="7"/>
  <c r="E46" i="7" s="1"/>
  <c r="D42" i="7"/>
  <c r="D10" i="7"/>
  <c r="H20" i="7"/>
  <c r="D33" i="7"/>
  <c r="F40" i="7"/>
  <c r="J11" i="7"/>
  <c r="F11" i="7"/>
  <c r="E11" i="7" s="1"/>
  <c r="D32" i="7"/>
  <c r="C32" i="7" s="1"/>
  <c r="F24" i="7"/>
  <c r="E24" i="7" s="1"/>
  <c r="D56" i="7"/>
  <c r="L60" i="7"/>
  <c r="K60" i="7" s="1"/>
  <c r="D35" i="7"/>
  <c r="F49" i="7"/>
  <c r="E49" i="7" s="1"/>
  <c r="J56" i="7"/>
  <c r="I56" i="7" s="1"/>
  <c r="H54" i="7"/>
  <c r="H56" i="7"/>
  <c r="G56" i="7" s="1"/>
  <c r="F60" i="7"/>
  <c r="D54" i="7"/>
  <c r="C54" i="7" s="1"/>
  <c r="L55" i="7"/>
  <c r="K55" i="7" s="1"/>
  <c r="D57" i="7"/>
  <c r="J51" i="7"/>
  <c r="I51" i="7" s="1"/>
  <c r="J25" i="7"/>
  <c r="I25" i="7" s="1"/>
  <c r="L52" i="7"/>
  <c r="K52" i="7" s="1"/>
  <c r="J55" i="7"/>
  <c r="L54" i="7"/>
  <c r="K54" i="7" s="1"/>
  <c r="D58" i="7"/>
  <c r="C58" i="7" s="1"/>
  <c r="H52" i="7"/>
  <c r="H51" i="7"/>
  <c r="G51" i="7" s="1"/>
  <c r="F57" i="7"/>
  <c r="L58" i="7"/>
  <c r="K58" i="7" s="1"/>
  <c r="J54" i="7"/>
  <c r="H60" i="7"/>
  <c r="G60" i="7" s="1"/>
  <c r="D60" i="7"/>
  <c r="C60" i="7" s="1"/>
  <c r="L51" i="7"/>
  <c r="K51" i="7" s="1"/>
  <c r="F56" i="7"/>
  <c r="E56" i="7" s="1"/>
  <c r="D51" i="7"/>
  <c r="F58" i="7"/>
  <c r="J58" i="7"/>
  <c r="I58" i="7" s="1"/>
  <c r="F54" i="7"/>
  <c r="E54" i="7" s="1"/>
  <c r="F52" i="7"/>
  <c r="E52" i="7" s="1"/>
  <c r="H57" i="7"/>
  <c r="G57" i="7" s="1"/>
  <c r="J60" i="7"/>
  <c r="I60" i="7" s="1"/>
  <c r="F55" i="7"/>
  <c r="E55" i="7" s="1"/>
  <c r="F51" i="7"/>
  <c r="E51" i="7" s="1"/>
  <c r="D52" i="7"/>
  <c r="C52" i="7" s="1"/>
  <c r="J53" i="7"/>
  <c r="J57" i="7"/>
  <c r="I57" i="7" s="1"/>
  <c r="H53" i="7"/>
  <c r="D55" i="7"/>
  <c r="C55" i="7" s="1"/>
  <c r="L57" i="7"/>
  <c r="K57" i="7" s="1"/>
  <c r="J52" i="7"/>
  <c r="I52" i="7" s="1"/>
  <c r="H55" i="7"/>
  <c r="G55" i="7" s="1"/>
  <c r="L56" i="7"/>
  <c r="K56" i="7" s="1"/>
  <c r="L23" i="7"/>
  <c r="K23" i="7" s="1"/>
  <c r="D53" i="7"/>
  <c r="C53" i="7" s="1"/>
  <c r="L53" i="7"/>
  <c r="K53" i="7" s="1"/>
  <c r="H58" i="7"/>
  <c r="G58" i="7" s="1"/>
  <c r="F53" i="7"/>
  <c r="E53" i="7" s="1"/>
  <c r="F25" i="7"/>
  <c r="E25" i="7" s="1"/>
  <c r="D7" i="7"/>
  <c r="C7" i="7" s="1"/>
  <c r="J45" i="7"/>
  <c r="D25" i="7"/>
  <c r="C25" i="7" s="1"/>
  <c r="D45" i="7"/>
  <c r="C45" i="7" s="1"/>
  <c r="D39" i="7"/>
  <c r="L37" i="7"/>
  <c r="K37" i="7" s="1"/>
  <c r="D62" i="7"/>
  <c r="C62" i="7" s="1"/>
  <c r="J13" i="7"/>
  <c r="I13" i="7" s="1"/>
  <c r="J39" i="7"/>
  <c r="I39" i="7" s="1"/>
  <c r="F21" i="7"/>
  <c r="E21" i="7" s="1"/>
  <c r="L62" i="7"/>
  <c r="K62" i="7" s="1"/>
  <c r="D20" i="7"/>
  <c r="D43" i="7"/>
  <c r="C43" i="7" s="1"/>
  <c r="F38" i="7"/>
  <c r="E38" i="7" s="1"/>
  <c r="H12" i="7"/>
  <c r="G12" i="7" s="1"/>
  <c r="H46" i="7"/>
  <c r="G46" i="7" s="1"/>
  <c r="F62" i="7"/>
  <c r="J43" i="7"/>
  <c r="I43" i="7" s="1"/>
  <c r="H34" i="7"/>
  <c r="H62" i="7"/>
  <c r="G62" i="7" s="1"/>
  <c r="J28" i="7"/>
  <c r="I28" i="7" s="1"/>
  <c r="D13" i="7"/>
  <c r="J62" i="7"/>
  <c r="I62" i="7" s="1"/>
  <c r="L33" i="7"/>
  <c r="K33" i="7" s="1"/>
  <c r="F35" i="7"/>
  <c r="E35" i="7" s="1"/>
  <c r="F39" i="7"/>
  <c r="H10" i="7"/>
  <c r="G10" i="7" s="1"/>
  <c r="L17" i="7"/>
  <c r="K17" i="7" s="1"/>
  <c r="H7" i="7"/>
  <c r="G7" i="7" s="1"/>
  <c r="J23" i="7"/>
  <c r="H49" i="7"/>
  <c r="G49" i="7" s="1"/>
  <c r="F12" i="7"/>
  <c r="E12" i="7" s="1"/>
  <c r="J37" i="7"/>
  <c r="D46" i="7"/>
  <c r="F45" i="7"/>
  <c r="E45" i="7" s="1"/>
  <c r="D37" i="7"/>
  <c r="C37" i="7" s="1"/>
  <c r="H21" i="7"/>
  <c r="F28" i="7"/>
  <c r="E28" i="7" s="1"/>
  <c r="D23" i="7"/>
  <c r="C23" i="7" s="1"/>
  <c r="F16" i="7"/>
  <c r="E16" i="7" s="1"/>
  <c r="F13" i="7"/>
  <c r="E13" i="7" s="1"/>
  <c r="H24" i="7"/>
  <c r="G24" i="7" s="1"/>
  <c r="F63" i="7"/>
  <c r="D63" i="7"/>
  <c r="C63" i="7" s="1"/>
  <c r="J63" i="7"/>
  <c r="I63" i="7" s="1"/>
  <c r="L63" i="7"/>
  <c r="K63" i="7" s="1"/>
  <c r="H63" i="7"/>
  <c r="G63" i="7" s="1"/>
  <c r="J44" i="7"/>
  <c r="I44" i="7" s="1"/>
  <c r="F43" i="7"/>
  <c r="E43" i="7" s="1"/>
  <c r="F7" i="7"/>
  <c r="E7" i="7" s="1"/>
  <c r="J20" i="7"/>
  <c r="I20" i="7" s="1"/>
  <c r="D12" i="7"/>
  <c r="C12" i="7" s="1"/>
  <c r="J42" i="7"/>
  <c r="I42" i="7" s="1"/>
  <c r="D36" i="7"/>
  <c r="C36" i="7" s="1"/>
  <c r="F50" i="7"/>
  <c r="H9" i="7"/>
  <c r="J32" i="7"/>
  <c r="I32" i="7" s="1"/>
  <c r="J47" i="7"/>
  <c r="I47" i="7" s="1"/>
  <c r="D34" i="7"/>
  <c r="H35" i="7"/>
  <c r="H13" i="7"/>
  <c r="H43" i="7"/>
  <c r="G43" i="7" s="1"/>
  <c r="F42" i="7"/>
  <c r="J7" i="7"/>
  <c r="I7" i="7" s="1"/>
  <c r="H27" i="7"/>
  <c r="D47" i="7"/>
  <c r="C47" i="7" s="1"/>
  <c r="L36" i="7"/>
  <c r="K36" i="7" s="1"/>
  <c r="H32" i="7"/>
  <c r="G32" i="7" s="1"/>
  <c r="D48" i="7"/>
  <c r="C48" i="7" s="1"/>
  <c r="L44" i="7"/>
  <c r="K44" i="7" s="1"/>
  <c r="L14" i="7"/>
  <c r="K14" i="7" s="1"/>
  <c r="J38" i="7"/>
  <c r="I38" i="7" s="1"/>
  <c r="D40" i="7"/>
  <c r="C40" i="7" s="1"/>
  <c r="D14" i="7"/>
  <c r="L18" i="7"/>
  <c r="K18" i="7" s="1"/>
  <c r="L24" i="7"/>
  <c r="J24" i="7"/>
  <c r="F31" i="7"/>
  <c r="E31" i="7" s="1"/>
  <c r="F19" i="7"/>
  <c r="E19" i="7" s="1"/>
  <c r="J27" i="7"/>
  <c r="I27" i="7" s="1"/>
  <c r="L21" i="7"/>
  <c r="K21" i="7" s="1"/>
  <c r="L34" i="7"/>
  <c r="K34" i="7" s="1"/>
  <c r="L22" i="7"/>
  <c r="K22" i="7" s="1"/>
  <c r="J17" i="7"/>
  <c r="D38" i="7"/>
  <c r="L38" i="7"/>
  <c r="K38" i="7" s="1"/>
  <c r="D49" i="7"/>
  <c r="H25" i="7"/>
  <c r="G25" i="7" s="1"/>
  <c r="F20" i="7"/>
  <c r="E20" i="7" s="1"/>
  <c r="F44" i="7"/>
  <c r="E44" i="7" s="1"/>
  <c r="J34" i="7"/>
  <c r="F32" i="7"/>
  <c r="H17" i="7"/>
  <c r="L7" i="7"/>
  <c r="K7" i="7" s="1"/>
  <c r="D28" i="7"/>
  <c r="F37" i="7"/>
  <c r="E37" i="7" s="1"/>
  <c r="J31" i="7"/>
  <c r="I31" i="7" s="1"/>
  <c r="J46" i="7"/>
  <c r="I46" i="7" s="1"/>
  <c r="D21" i="7"/>
  <c r="C21" i="7" s="1"/>
  <c r="J15" i="7"/>
  <c r="F27" i="7"/>
  <c r="E27" i="7" s="1"/>
  <c r="D27" i="7"/>
  <c r="L28" i="7"/>
  <c r="K28" i="7" s="1"/>
  <c r="L26" i="7"/>
  <c r="K26" i="7" s="1"/>
  <c r="D18" i="7"/>
  <c r="C18" i="7" s="1"/>
  <c r="J14" i="7"/>
  <c r="I14" i="7" s="1"/>
  <c r="L32" i="7"/>
  <c r="K32" i="7" s="1"/>
  <c r="H50" i="7"/>
  <c r="G50" i="7" s="1"/>
  <c r="L49" i="7"/>
  <c r="K49" i="7" s="1"/>
  <c r="J26" i="7"/>
  <c r="F29" i="7"/>
  <c r="H16" i="7"/>
  <c r="D29" i="7"/>
  <c r="L40" i="7"/>
  <c r="K40" i="7" s="1"/>
  <c r="J6" i="3"/>
  <c r="H39" i="7"/>
  <c r="G39" i="7" s="1"/>
  <c r="L11" i="7"/>
  <c r="K11" i="7" s="1"/>
  <c r="J36" i="7"/>
  <c r="I36" i="7" s="1"/>
  <c r="F33" i="7"/>
  <c r="E33" i="7" s="1"/>
  <c r="J22" i="7"/>
  <c r="I22" i="7" s="1"/>
  <c r="H22" i="7"/>
  <c r="H14" i="7"/>
  <c r="G14" i="7" s="1"/>
  <c r="F41" i="7"/>
  <c r="J40" i="7"/>
  <c r="I40" i="7" s="1"/>
  <c r="D24" i="7"/>
  <c r="C24" i="7" s="1"/>
  <c r="L50" i="7"/>
  <c r="K50" i="7" s="1"/>
  <c r="D50" i="7"/>
  <c r="D16" i="7"/>
  <c r="C16" i="7" s="1"/>
  <c r="F23" i="7"/>
  <c r="L42" i="7"/>
  <c r="K42" i="7" s="1"/>
  <c r="L48" i="7"/>
  <c r="K48" i="7" s="1"/>
  <c r="H38" i="7"/>
  <c r="L12" i="7"/>
  <c r="K12" i="7" s="1"/>
  <c r="J48" i="7"/>
  <c r="I48" i="7" s="1"/>
  <c r="L15" i="7"/>
  <c r="K15" i="7" s="1"/>
  <c r="H18" i="7"/>
  <c r="G18" i="7" s="1"/>
  <c r="H26" i="7"/>
  <c r="G26" i="7" s="1"/>
  <c r="L20" i="7"/>
  <c r="K20" i="7" s="1"/>
  <c r="H40" i="7"/>
  <c r="G40" i="7" s="1"/>
  <c r="D41" i="7"/>
  <c r="C41" i="7" s="1"/>
  <c r="L16" i="7"/>
  <c r="K16" i="7" s="1"/>
  <c r="F14" i="7"/>
  <c r="E14" i="7" s="1"/>
  <c r="H15" i="7"/>
  <c r="H45" i="7"/>
  <c r="J30" i="7"/>
  <c r="I30" i="7" s="1"/>
  <c r="D11" i="7"/>
  <c r="C11" i="7" s="1"/>
  <c r="F47" i="7"/>
  <c r="D6" i="7"/>
  <c r="J33" i="7"/>
  <c r="I33" i="7" s="1"/>
  <c r="H42" i="7"/>
  <c r="G42" i="7" s="1"/>
  <c r="L43" i="7"/>
  <c r="K43" i="7" s="1"/>
  <c r="J16" i="7"/>
  <c r="J41" i="7"/>
  <c r="I41" i="7" s="1"/>
  <c r="L41" i="7"/>
  <c r="K41" i="7" s="1"/>
  <c r="H44" i="7"/>
  <c r="G44" i="7" s="1"/>
  <c r="J49" i="7"/>
  <c r="I49" i="7" s="1"/>
  <c r="F48" i="7"/>
  <c r="E48" i="7" s="1"/>
  <c r="J12" i="7"/>
  <c r="J50" i="7"/>
  <c r="I50" i="7" s="1"/>
  <c r="D15" i="7"/>
  <c r="C15" i="7" s="1"/>
  <c r="L46" i="7"/>
  <c r="K46" i="7" s="1"/>
  <c r="J21" i="7"/>
  <c r="I21" i="7" s="1"/>
  <c r="D17" i="7"/>
  <c r="C17" i="7" s="1"/>
  <c r="H28" i="7"/>
  <c r="F15" i="7"/>
  <c r="E15" i="7" s="1"/>
  <c r="F17" i="7"/>
  <c r="E17" i="7" s="1"/>
  <c r="D31" i="7"/>
  <c r="D26" i="7"/>
  <c r="C26" i="7" s="1"/>
  <c r="L29" i="7"/>
  <c r="K29" i="7" s="1"/>
  <c r="J29" i="7"/>
  <c r="I29" i="7" s="1"/>
  <c r="L27" i="7"/>
  <c r="K27" i="7" s="1"/>
  <c r="C49" i="7"/>
  <c r="I53" i="7"/>
  <c r="I45" i="7"/>
  <c r="I17" i="7"/>
  <c r="I15" i="7"/>
  <c r="C42" i="7"/>
  <c r="C35" i="7"/>
  <c r="E32" i="7"/>
  <c r="G34" i="7"/>
  <c r="C29" i="7"/>
  <c r="E50" i="7"/>
  <c r="C13" i="7"/>
  <c r="E22" i="7"/>
  <c r="G21" i="7"/>
  <c r="J10" i="7" l="1"/>
  <c r="I10" i="7" s="1"/>
  <c r="J9" i="7"/>
  <c r="I26" i="7" s="1"/>
  <c r="L9" i="7"/>
  <c r="K9" i="7" s="1"/>
  <c r="L8" i="7"/>
  <c r="K8" i="7" s="1"/>
  <c r="H37" i="7"/>
  <c r="G37" i="7" s="1"/>
  <c r="F9" i="7"/>
  <c r="E9" i="7" s="1"/>
  <c r="D9" i="7"/>
  <c r="C22" i="7" s="1"/>
  <c r="I8" i="7"/>
  <c r="I9" i="7"/>
  <c r="G45" i="7"/>
  <c r="G54" i="7"/>
  <c r="C51" i="7"/>
  <c r="E58" i="7"/>
  <c r="C57" i="7"/>
  <c r="I55" i="7"/>
  <c r="E63" i="7"/>
  <c r="E60" i="7"/>
  <c r="I24" i="7"/>
  <c r="I16" i="7"/>
  <c r="I11" i="7"/>
  <c r="I23" i="7"/>
  <c r="I34" i="7"/>
  <c r="I54" i="7"/>
  <c r="E36" i="7"/>
  <c r="I12" i="7"/>
  <c r="G28" i="7"/>
  <c r="G53" i="7"/>
  <c r="G17" i="7"/>
  <c r="G38" i="7"/>
  <c r="G15" i="7"/>
  <c r="G22" i="7"/>
  <c r="G9" i="7"/>
  <c r="C50" i="7"/>
  <c r="K35" i="7"/>
  <c r="C39" i="7"/>
  <c r="G52" i="7"/>
  <c r="C27" i="7"/>
  <c r="G20" i="7"/>
  <c r="C31" i="7"/>
  <c r="C33" i="7"/>
  <c r="E23" i="7"/>
  <c r="E61" i="7"/>
  <c r="C46" i="7"/>
  <c r="E62" i="7"/>
  <c r="E47" i="7"/>
  <c r="C6" i="7"/>
  <c r="C14" i="7"/>
  <c r="E59" i="7"/>
  <c r="E57" i="7"/>
  <c r="C56" i="7"/>
  <c r="I18" i="7" l="1"/>
  <c r="I37" i="7"/>
  <c r="K24" i="7"/>
  <c r="I19" i="7"/>
  <c r="G31" i="7"/>
  <c r="G36" i="7"/>
  <c r="G35" i="7"/>
  <c r="G13" i="7"/>
  <c r="G11" i="7"/>
  <c r="G27" i="7"/>
  <c r="G16" i="7"/>
  <c r="C9" i="7"/>
  <c r="C28" i="7"/>
  <c r="C20" i="7"/>
  <c r="C38" i="7"/>
  <c r="E39" i="7"/>
  <c r="C10" i="7"/>
  <c r="E29" i="7"/>
  <c r="E40" i="7"/>
  <c r="C34" i="7"/>
  <c r="E41" i="7"/>
  <c r="E18" i="7"/>
  <c r="E42" i="7"/>
  <c r="L20" i="8" s="1"/>
  <c r="AE34" i="8"/>
  <c r="AH19" i="8"/>
  <c r="AE29" i="8"/>
  <c r="Z32" i="8"/>
  <c r="S50" i="8"/>
  <c r="X37" i="8"/>
  <c r="R21" i="8"/>
  <c r="AA46" i="8"/>
  <c r="AA36" i="8"/>
  <c r="AF40" i="8"/>
  <c r="AE14" i="8"/>
  <c r="S36" i="8"/>
  <c r="AG20" i="8"/>
  <c r="AE27" i="8"/>
  <c r="AF17" i="8"/>
  <c r="AF9" i="8"/>
  <c r="Q25" i="8"/>
  <c r="S14" i="8"/>
  <c r="T18" i="8"/>
  <c r="Y33" i="8"/>
  <c r="AF20" i="8"/>
  <c r="Y27" i="8"/>
  <c r="S34" i="8"/>
  <c r="Z8" i="8"/>
  <c r="Y34" i="8"/>
  <c r="X6" i="8"/>
  <c r="AA5" i="8" s="1"/>
  <c r="AH11" i="8"/>
  <c r="Q33" i="8"/>
  <c r="Y49" i="8"/>
  <c r="E43" i="8"/>
  <c r="AH30" i="8"/>
  <c r="AH6" i="8"/>
  <c r="Y26" i="8"/>
  <c r="T13" i="8"/>
  <c r="R15" i="8"/>
  <c r="AA20" i="8"/>
  <c r="AA23" i="8"/>
  <c r="AH17" i="8"/>
  <c r="AE44" i="8"/>
  <c r="AH12" i="8"/>
  <c r="AH34" i="8"/>
  <c r="X20" i="8"/>
  <c r="AG31" i="8"/>
  <c r="AF34" i="8"/>
  <c r="S32" i="8"/>
  <c r="T40" i="8"/>
  <c r="AE7" i="8"/>
  <c r="AG49" i="8"/>
  <c r="AG38" i="8"/>
  <c r="AE6" i="8"/>
  <c r="AF5" i="8" s="1"/>
  <c r="T10" i="8"/>
  <c r="T39" i="8"/>
  <c r="AA24" i="8"/>
  <c r="Z46" i="8"/>
  <c r="X34" i="8"/>
  <c r="Y15" i="8"/>
  <c r="AF28" i="8"/>
  <c r="AG29" i="8"/>
  <c r="AE19" i="8"/>
  <c r="O5" i="8"/>
  <c r="H5" i="8" s="1"/>
  <c r="AH28" i="8"/>
  <c r="R50" i="8"/>
  <c r="S20" i="8"/>
  <c r="T29" i="8"/>
  <c r="R19" i="8"/>
  <c r="R38" i="8"/>
  <c r="R46" i="8"/>
  <c r="F45" i="8"/>
  <c r="Q37" i="8"/>
  <c r="Q38" i="8"/>
  <c r="Y39" i="8"/>
  <c r="Y22" i="8"/>
  <c r="AA11" i="8"/>
  <c r="Y9" i="8"/>
  <c r="X8" i="8"/>
  <c r="Z13" i="8"/>
  <c r="AA35" i="8"/>
  <c r="AA28" i="8"/>
  <c r="AG7" i="8"/>
  <c r="AF49" i="8"/>
  <c r="AG18" i="8"/>
  <c r="AE41" i="8"/>
  <c r="AH9" i="8"/>
  <c r="AG32" i="8"/>
  <c r="AF26" i="8"/>
  <c r="AG39" i="8"/>
  <c r="AE12" i="8"/>
  <c r="AH46" i="8"/>
  <c r="AG6" i="8"/>
  <c r="AE31" i="8"/>
  <c r="T25" i="8"/>
  <c r="T23" i="8"/>
  <c r="T28" i="8"/>
  <c r="R25" i="8"/>
  <c r="Q18" i="8"/>
  <c r="D21" i="8"/>
  <c r="T35" i="8"/>
  <c r="Z18" i="8"/>
  <c r="Y32" i="8"/>
  <c r="AA6" i="8"/>
  <c r="X27" i="8"/>
  <c r="Y42" i="8"/>
  <c r="X30" i="8"/>
  <c r="X33" i="8"/>
  <c r="AF43" i="8"/>
  <c r="AF8" i="8"/>
  <c r="AG37" i="8"/>
  <c r="AG30" i="8"/>
  <c r="AF41" i="8"/>
  <c r="AF15" i="8"/>
  <c r="AG48" i="8"/>
  <c r="AE13" i="8"/>
  <c r="AE50" i="8"/>
  <c r="AF29" i="8"/>
  <c r="AH22" i="8"/>
  <c r="AG10" i="8"/>
  <c r="X5" i="8"/>
  <c r="AG9" i="8"/>
  <c r="AH16" i="8"/>
  <c r="AE40" i="8"/>
  <c r="AF18" i="8"/>
  <c r="AF38" i="8"/>
  <c r="AE24" i="8"/>
  <c r="AG17" i="8"/>
  <c r="AE36" i="8"/>
  <c r="AF7" i="8"/>
  <c r="AF35" i="8"/>
  <c r="AF30" i="8"/>
  <c r="AE18" i="8"/>
  <c r="AG22" i="8"/>
  <c r="AH24" i="8"/>
  <c r="AG25" i="8"/>
  <c r="AF25" i="8"/>
  <c r="AH31" i="8"/>
  <c r="AH7" i="8"/>
  <c r="AG16" i="8"/>
  <c r="AH14" i="8"/>
  <c r="E18" i="8"/>
  <c r="R24" i="8"/>
  <c r="X35" i="8"/>
  <c r="Z9" i="8"/>
  <c r="Z16" i="8"/>
  <c r="Z43" i="8"/>
  <c r="Y20" i="8"/>
  <c r="Z22" i="8"/>
  <c r="Z27" i="8"/>
  <c r="Y43" i="8"/>
  <c r="X10" i="8"/>
  <c r="X40" i="8"/>
  <c r="Z36" i="8"/>
  <c r="AA21" i="8"/>
  <c r="X45" i="8"/>
  <c r="Z6" i="8"/>
  <c r="Y25" i="8"/>
  <c r="Y14" i="8"/>
  <c r="Z15" i="8"/>
  <c r="Z47" i="8"/>
  <c r="X23" i="8"/>
  <c r="Y24" i="8"/>
  <c r="AA43" i="8"/>
  <c r="AA29" i="8"/>
  <c r="X49" i="8"/>
  <c r="Z30" i="8"/>
  <c r="Y41" i="8"/>
  <c r="Y19" i="8"/>
  <c r="X18" i="8"/>
  <c r="Z42" i="8"/>
  <c r="X28" i="8"/>
  <c r="AA27" i="8"/>
  <c r="Z50" i="8"/>
  <c r="X21" i="8"/>
  <c r="Y50" i="8"/>
  <c r="AA26" i="8"/>
  <c r="AA37" i="8"/>
  <c r="Z7" i="8"/>
  <c r="Z39" i="8"/>
  <c r="X15" i="8"/>
  <c r="Y16" i="8"/>
  <c r="Y48" i="8"/>
  <c r="AA8" i="8"/>
  <c r="AA50" i="8"/>
  <c r="AA18" i="8"/>
  <c r="Z17" i="8"/>
  <c r="X48" i="8"/>
  <c r="Z24" i="8"/>
  <c r="AA25" i="8"/>
  <c r="T26" i="8"/>
  <c r="S35" i="8"/>
  <c r="T19" i="8"/>
  <c r="S33" i="8"/>
  <c r="T27" i="8"/>
  <c r="T14" i="8"/>
  <c r="S10" i="8"/>
  <c r="T7" i="8"/>
  <c r="R10" i="8"/>
  <c r="S16" i="8"/>
  <c r="Q49" i="8"/>
  <c r="R16" i="8"/>
  <c r="Q28" i="8"/>
  <c r="R6" i="8"/>
  <c r="Q19" i="8"/>
  <c r="Q15" i="8"/>
  <c r="T8" i="8"/>
  <c r="T42" i="8"/>
  <c r="R39" i="8"/>
  <c r="Q31" i="8"/>
  <c r="R49" i="8"/>
  <c r="S40" i="8"/>
  <c r="R41" i="8"/>
  <c r="C39" i="8"/>
  <c r="S31" i="8"/>
  <c r="Q48" i="8"/>
  <c r="Q42" i="8"/>
  <c r="S42" i="8"/>
  <c r="R13" i="8"/>
  <c r="D34" i="8"/>
  <c r="AA9" i="8"/>
  <c r="X41" i="8"/>
  <c r="Z34" i="8"/>
  <c r="X39" i="8"/>
  <c r="Y6" i="8"/>
  <c r="Z37" i="8"/>
  <c r="X32" i="8"/>
  <c r="AA44" i="8"/>
  <c r="Z23" i="8"/>
  <c r="Y45" i="8"/>
  <c r="Z14" i="8"/>
  <c r="Z12" i="8"/>
  <c r="Z49" i="8"/>
  <c r="Y28" i="8"/>
  <c r="X11" i="8"/>
  <c r="Z35" i="8"/>
  <c r="Y18" i="8"/>
  <c r="AA22" i="8"/>
  <c r="Z28" i="8"/>
  <c r="AA16" i="8"/>
  <c r="AA7" i="8"/>
  <c r="X7" i="8"/>
  <c r="X14" i="8"/>
  <c r="Y30" i="8"/>
  <c r="O4" i="8"/>
  <c r="H4" i="8" s="1"/>
  <c r="X44" i="8"/>
  <c r="X13" i="8"/>
  <c r="Z48" i="8"/>
  <c r="Y11" i="8"/>
  <c r="Z29" i="8"/>
  <c r="AA39" i="8"/>
  <c r="X26" i="8"/>
  <c r="X19" i="8"/>
  <c r="Z11" i="8"/>
  <c r="Y21" i="8"/>
  <c r="E24" i="8"/>
  <c r="E46" i="8"/>
  <c r="C47" i="8"/>
  <c r="R47" i="8"/>
  <c r="R44" i="8"/>
  <c r="S18" i="8"/>
  <c r="T33" i="8"/>
  <c r="R26" i="8"/>
  <c r="S37" i="8"/>
  <c r="S12" i="8"/>
  <c r="S11" i="8"/>
  <c r="R48" i="8"/>
  <c r="S41" i="8"/>
  <c r="R42" i="8"/>
  <c r="R33" i="8"/>
  <c r="Q13" i="8"/>
  <c r="S6" i="8"/>
  <c r="R9" i="8"/>
  <c r="R11" i="8"/>
  <c r="Q24" i="8"/>
  <c r="R45" i="8"/>
  <c r="S22" i="8"/>
  <c r="T32" i="8"/>
  <c r="T31" i="8"/>
  <c r="Q7" i="8"/>
  <c r="S39" i="8"/>
  <c r="E40" i="8"/>
  <c r="S48" i="8"/>
  <c r="R31" i="8"/>
  <c r="Q6" i="8"/>
  <c r="E49" i="8"/>
  <c r="X9" i="8"/>
  <c r="Z44" i="8"/>
  <c r="AA34" i="8"/>
  <c r="AA41" i="8"/>
  <c r="AA31" i="8"/>
  <c r="X16" i="8"/>
  <c r="X42" i="8"/>
  <c r="Y23" i="8"/>
  <c r="AA38" i="8"/>
  <c r="Z25" i="8"/>
  <c r="AA33" i="8"/>
  <c r="AA47" i="8"/>
  <c r="Y12" i="8"/>
  <c r="AA40" i="8"/>
  <c r="Z19" i="8"/>
  <c r="X47" i="8"/>
  <c r="Z10" i="8"/>
  <c r="Y37" i="8"/>
  <c r="Y47" i="8"/>
  <c r="Y8" i="8"/>
  <c r="Z38" i="8"/>
  <c r="Z31" i="8"/>
  <c r="AA49" i="8"/>
  <c r="AA14" i="8"/>
  <c r="Y38" i="8"/>
  <c r="AA32" i="8"/>
  <c r="X29" i="8"/>
  <c r="AA48" i="8"/>
  <c r="AA42" i="8"/>
  <c r="AA17" i="8"/>
  <c r="Z41" i="8"/>
  <c r="Y36" i="8"/>
  <c r="AA19" i="8"/>
  <c r="T46" i="8"/>
  <c r="S26" i="8"/>
  <c r="T20" i="8"/>
  <c r="R27" i="8"/>
  <c r="Q21" i="8"/>
  <c r="R30" i="8"/>
  <c r="T30" i="8"/>
  <c r="T41" i="8"/>
  <c r="T16" i="8"/>
  <c r="T22" i="8"/>
  <c r="T38" i="8"/>
  <c r="Q41" i="8"/>
  <c r="S24" i="8"/>
  <c r="S30" i="8"/>
  <c r="Q26" i="8"/>
  <c r="T24" i="8"/>
  <c r="S45" i="8"/>
  <c r="T17" i="8"/>
  <c r="S19" i="8"/>
  <c r="T34" i="8"/>
  <c r="S13" i="8"/>
  <c r="S9" i="8"/>
  <c r="T47" i="8"/>
  <c r="T6" i="8"/>
  <c r="R14" i="8"/>
  <c r="Q27" i="8"/>
  <c r="Q23" i="8"/>
  <c r="T12" i="8"/>
  <c r="T11" i="8"/>
  <c r="S8" i="8"/>
  <c r="Q45" i="8"/>
  <c r="R8" i="8"/>
  <c r="Q9" i="8"/>
  <c r="O3" i="8"/>
  <c r="H3" i="8" s="1"/>
  <c r="R29" i="8"/>
  <c r="Q32" i="8"/>
  <c r="S47" i="8"/>
  <c r="Q20" i="8"/>
  <c r="T48" i="8"/>
  <c r="T9" i="8"/>
  <c r="Q22" i="8"/>
  <c r="T36" i="8"/>
  <c r="S38" i="8"/>
  <c r="Q36" i="8"/>
  <c r="D11" i="8"/>
  <c r="X25" i="8"/>
  <c r="Y46" i="8"/>
  <c r="Z33" i="8"/>
  <c r="Y17" i="8"/>
  <c r="E28" i="8"/>
  <c r="AA15" i="8"/>
  <c r="X31" i="8"/>
  <c r="X22" i="8"/>
  <c r="Y7" i="8"/>
  <c r="Y13" i="8"/>
  <c r="Z40" i="8"/>
  <c r="AA13" i="8"/>
  <c r="Y44" i="8"/>
  <c r="X12" i="8"/>
  <c r="X38" i="8"/>
  <c r="Y35" i="8"/>
  <c r="Y29" i="8"/>
  <c r="Z21" i="8"/>
  <c r="X17" i="8"/>
  <c r="Y40" i="8"/>
  <c r="X24" i="8"/>
  <c r="X50" i="8"/>
  <c r="Y31" i="8"/>
  <c r="X43" i="8"/>
  <c r="Z26" i="8"/>
  <c r="Z20" i="8"/>
  <c r="AA12" i="8"/>
  <c r="AA10" i="8"/>
  <c r="X36" i="8"/>
  <c r="Y10" i="8"/>
  <c r="AA45" i="8"/>
  <c r="AA30" i="8"/>
  <c r="Z45" i="8"/>
  <c r="X46" i="8"/>
  <c r="K12" i="8"/>
  <c r="AH5" i="8"/>
  <c r="AG5" i="8"/>
  <c r="AE49" i="8"/>
  <c r="AE38" i="8"/>
  <c r="AG8" i="8"/>
  <c r="AF21" i="8"/>
  <c r="AE39" i="8"/>
  <c r="AE46" i="8"/>
  <c r="AF42" i="8"/>
  <c r="AE48" i="8"/>
  <c r="AE45" i="8"/>
  <c r="M8" i="8"/>
  <c r="AE11" i="8"/>
  <c r="AE5" i="8"/>
  <c r="AH18" i="8"/>
  <c r="AH29" i="8"/>
  <c r="AF19" i="8"/>
  <c r="AH50" i="8"/>
  <c r="AH23" i="8"/>
  <c r="AH36" i="8"/>
  <c r="AE26" i="8"/>
  <c r="AH39" i="8"/>
  <c r="AE47" i="8"/>
  <c r="AF48" i="8"/>
  <c r="AG11" i="8"/>
  <c r="AG50" i="8"/>
  <c r="AE25" i="8"/>
  <c r="AG42" i="8"/>
  <c r="AG14" i="8"/>
  <c r="AG47" i="8"/>
  <c r="AF23" i="8"/>
  <c r="AG41" i="8"/>
  <c r="AF12" i="8"/>
  <c r="AG34" i="8"/>
  <c r="AF10" i="8"/>
  <c r="AH20" i="8"/>
  <c r="AF11" i="8"/>
  <c r="AF14" i="8"/>
  <c r="AF32" i="8"/>
  <c r="AE8" i="8"/>
  <c r="AG27" i="8"/>
  <c r="AH41" i="8"/>
  <c r="AE28" i="8"/>
  <c r="AE30" i="8"/>
  <c r="AF46" i="8"/>
  <c r="AG40" i="8"/>
  <c r="AE37" i="8"/>
  <c r="AG26" i="8"/>
  <c r="AF50" i="8"/>
  <c r="AE17" i="8"/>
  <c r="AH44" i="8"/>
  <c r="AF27" i="8"/>
  <c r="AG19" i="8"/>
  <c r="AH10" i="8"/>
  <c r="AE15" i="8"/>
  <c r="AF33" i="8"/>
  <c r="AE16" i="8"/>
  <c r="AH38" i="8"/>
  <c r="AH26" i="8"/>
  <c r="AH49" i="8"/>
  <c r="AG35" i="8"/>
  <c r="AG13" i="8"/>
  <c r="AG24" i="8"/>
  <c r="AG33" i="8"/>
  <c r="AF6" i="8"/>
  <c r="AG23" i="8"/>
  <c r="AH25" i="8"/>
  <c r="AG28" i="8"/>
  <c r="AE10" i="8"/>
  <c r="AE23" i="8"/>
  <c r="AE43" i="8"/>
  <c r="E44" i="8"/>
  <c r="C36" i="8"/>
  <c r="D45" i="8"/>
  <c r="E25" i="8"/>
  <c r="D24" i="8"/>
  <c r="D44" i="8"/>
  <c r="R17" i="8"/>
  <c r="Q50" i="8"/>
  <c r="T49" i="8"/>
  <c r="S43" i="8"/>
  <c r="R7" i="8"/>
  <c r="Q43" i="8"/>
  <c r="S46" i="8"/>
  <c r="Q47" i="8"/>
  <c r="Q16" i="8"/>
  <c r="T45" i="8"/>
  <c r="Q34" i="8"/>
  <c r="Q17" i="8"/>
  <c r="Q39" i="8"/>
  <c r="R22" i="8"/>
  <c r="Q14" i="8"/>
  <c r="T44" i="8"/>
  <c r="T50" i="8"/>
  <c r="S44" i="8"/>
  <c r="Q11" i="8"/>
  <c r="R12" i="8"/>
  <c r="Q46" i="8"/>
  <c r="Q30" i="8"/>
  <c r="R28" i="8"/>
  <c r="S23" i="8"/>
  <c r="T37" i="8"/>
  <c r="Q29" i="8"/>
  <c r="R20" i="8"/>
  <c r="Q35" i="8"/>
  <c r="S28" i="8"/>
  <c r="R43" i="8"/>
  <c r="Q10" i="8"/>
  <c r="Q8" i="8"/>
  <c r="R32" i="8"/>
  <c r="Q40" i="8"/>
  <c r="R23" i="8"/>
  <c r="S7" i="8"/>
  <c r="R37" i="8"/>
  <c r="Q12" i="8"/>
  <c r="R36" i="8"/>
  <c r="Q44" i="8"/>
  <c r="R35" i="8"/>
  <c r="S15" i="8"/>
  <c r="T21" i="8"/>
  <c r="S29" i="8"/>
  <c r="S21" i="8"/>
  <c r="T43" i="8"/>
  <c r="T15" i="8"/>
  <c r="S27" i="8"/>
  <c r="R40" i="8"/>
  <c r="S49" i="8"/>
  <c r="R18" i="8"/>
  <c r="S17" i="8"/>
  <c r="R34" i="8"/>
  <c r="S25" i="8"/>
  <c r="K35" i="8"/>
  <c r="J40" i="8"/>
  <c r="K47" i="8"/>
  <c r="D50" i="8"/>
  <c r="E19" i="8"/>
  <c r="C15" i="8"/>
  <c r="D27" i="8"/>
  <c r="D47" i="8"/>
  <c r="E45" i="8"/>
  <c r="F29" i="8"/>
  <c r="C30" i="8"/>
  <c r="D7" i="8"/>
  <c r="F6" i="8"/>
  <c r="E32" i="8"/>
  <c r="C35" i="8"/>
  <c r="D43" i="8"/>
  <c r="E47" i="8"/>
  <c r="E33" i="8"/>
  <c r="F34" i="8"/>
  <c r="F40" i="8"/>
  <c r="C12" i="8"/>
  <c r="D13" i="8"/>
  <c r="F37" i="8"/>
  <c r="D25" i="8"/>
  <c r="F36" i="8"/>
  <c r="F10" i="8"/>
  <c r="E23" i="8"/>
  <c r="D28" i="8"/>
  <c r="D32" i="8"/>
  <c r="L28" i="8"/>
  <c r="M36" i="8"/>
  <c r="M37" i="8"/>
  <c r="M24" i="8"/>
  <c r="AF22" i="8"/>
  <c r="AH33" i="8"/>
  <c r="AF13" i="8"/>
  <c r="AG44" i="8"/>
  <c r="AH13" i="8"/>
  <c r="AF24" i="8"/>
  <c r="AG36" i="8"/>
  <c r="AF39" i="8"/>
  <c r="AE35" i="8"/>
  <c r="AG15" i="8"/>
  <c r="AH27" i="8"/>
  <c r="AH47" i="8"/>
  <c r="AH45" i="8"/>
  <c r="AG21" i="8"/>
  <c r="AH21" i="8"/>
  <c r="AF16" i="8"/>
  <c r="AG12" i="8"/>
  <c r="AF44" i="8"/>
  <c r="AG45" i="8"/>
  <c r="AH8" i="8"/>
  <c r="AH32" i="8"/>
  <c r="AE20" i="8"/>
  <c r="AE9" i="8"/>
  <c r="AE33" i="8"/>
  <c r="AE22" i="8"/>
  <c r="AH42" i="8"/>
  <c r="AH40" i="8"/>
  <c r="AG46" i="8"/>
  <c r="AH35" i="8"/>
  <c r="AH15" i="8"/>
  <c r="AF36" i="8"/>
  <c r="AF37" i="8"/>
  <c r="AH43" i="8"/>
  <c r="AE32" i="8"/>
  <c r="AE42" i="8"/>
  <c r="L25" i="8"/>
  <c r="K27" i="8"/>
  <c r="J38" i="8"/>
  <c r="AH37" i="8"/>
  <c r="AF45" i="8"/>
  <c r="AG43" i="8"/>
  <c r="AF31" i="8"/>
  <c r="AE21" i="8"/>
  <c r="AH48" i="8"/>
  <c r="AF47" i="8"/>
  <c r="Z5" i="8"/>
  <c r="Y5" i="8"/>
  <c r="Q5" i="8"/>
  <c r="F38" i="8" l="1"/>
  <c r="J45" i="8"/>
  <c r="L9" i="8"/>
  <c r="K32" i="8"/>
  <c r="K30" i="8"/>
  <c r="K22" i="8"/>
  <c r="M33" i="8"/>
  <c r="L13" i="8"/>
  <c r="J7" i="8"/>
  <c r="L46" i="8"/>
  <c r="M39" i="8"/>
  <c r="K28" i="8"/>
  <c r="K45" i="8"/>
  <c r="K14" i="8"/>
  <c r="J32" i="8"/>
  <c r="L23" i="8"/>
  <c r="M29" i="8"/>
  <c r="K39" i="8"/>
  <c r="K17" i="8"/>
  <c r="M30" i="8"/>
  <c r="K16" i="8"/>
  <c r="M45" i="8"/>
  <c r="J44" i="8"/>
  <c r="L18" i="8"/>
  <c r="L14" i="8"/>
  <c r="J49" i="8"/>
  <c r="L38" i="8"/>
  <c r="J39" i="8"/>
  <c r="J20" i="8"/>
  <c r="K13" i="8"/>
  <c r="M43" i="8"/>
  <c r="M34" i="8"/>
  <c r="J22" i="8"/>
  <c r="L29" i="8"/>
  <c r="L24" i="8"/>
  <c r="J50" i="8"/>
  <c r="M50" i="8"/>
  <c r="J31" i="8"/>
  <c r="J29" i="8"/>
  <c r="M31" i="8"/>
  <c r="M9" i="8"/>
  <c r="K7" i="8"/>
  <c r="M22" i="8"/>
  <c r="K41" i="8"/>
  <c r="J35" i="8"/>
  <c r="J46" i="8"/>
  <c r="J17" i="8"/>
  <c r="K40" i="8"/>
  <c r="K11" i="8"/>
  <c r="K25" i="8"/>
  <c r="J18" i="8"/>
  <c r="M14" i="8"/>
  <c r="L33" i="8"/>
  <c r="J23" i="8"/>
  <c r="M38" i="8"/>
  <c r="L17" i="8"/>
  <c r="L6" i="8"/>
  <c r="M12" i="8"/>
  <c r="L35" i="8"/>
  <c r="K36" i="8"/>
  <c r="J13" i="8"/>
  <c r="J42" i="8"/>
  <c r="K50" i="8"/>
  <c r="L19" i="8"/>
  <c r="J27" i="8"/>
  <c r="J25" i="8"/>
  <c r="L22" i="8"/>
  <c r="L15" i="8"/>
  <c r="L49" i="8"/>
  <c r="K29" i="8"/>
  <c r="K8" i="8"/>
  <c r="M41" i="8"/>
  <c r="K10" i="8"/>
  <c r="K42" i="8"/>
  <c r="L30" i="8"/>
  <c r="K34" i="8"/>
  <c r="J37" i="8"/>
  <c r="K26" i="8"/>
  <c r="L42" i="8"/>
  <c r="J43" i="8"/>
  <c r="J24" i="8"/>
  <c r="M48" i="8"/>
  <c r="J33" i="8"/>
  <c r="M47" i="8"/>
  <c r="M13" i="8"/>
  <c r="K31" i="8"/>
  <c r="L45" i="8"/>
  <c r="J6" i="8"/>
  <c r="K46" i="8"/>
  <c r="M28" i="8"/>
  <c r="M7" i="8"/>
  <c r="M46" i="8"/>
  <c r="M19" i="8"/>
  <c r="K43" i="8"/>
  <c r="J11" i="8"/>
  <c r="J48" i="8"/>
  <c r="K9" i="8"/>
  <c r="L43" i="8"/>
  <c r="L8" i="8"/>
  <c r="J28" i="8"/>
  <c r="J30" i="8"/>
  <c r="M11" i="8"/>
  <c r="J9" i="8"/>
  <c r="L12" i="8"/>
  <c r="L50" i="8"/>
  <c r="M35" i="8"/>
  <c r="M18" i="8"/>
  <c r="M42" i="8"/>
  <c r="J47" i="8"/>
  <c r="K24" i="8"/>
  <c r="K6" i="8"/>
  <c r="K38" i="8"/>
  <c r="L26" i="8"/>
  <c r="L31" i="8"/>
  <c r="M21" i="8"/>
  <c r="L41" i="8"/>
  <c r="M23" i="8"/>
  <c r="L16" i="8"/>
  <c r="K37" i="8"/>
  <c r="L37" i="8"/>
  <c r="J10" i="8"/>
  <c r="M32" i="8"/>
  <c r="L7" i="8"/>
  <c r="L44" i="8"/>
  <c r="M27" i="8"/>
  <c r="L40" i="8"/>
  <c r="L21" i="8"/>
  <c r="L39" i="8"/>
  <c r="J21" i="8"/>
  <c r="K44" i="8"/>
  <c r="M26" i="8"/>
  <c r="M16" i="8"/>
  <c r="K15" i="8"/>
  <c r="L36" i="8"/>
  <c r="J19" i="8"/>
  <c r="J34" i="8"/>
  <c r="M6" i="8"/>
  <c r="J16" i="8"/>
  <c r="M25" i="8"/>
  <c r="L47" i="8"/>
  <c r="J8" i="8"/>
  <c r="J15" i="8"/>
  <c r="K23" i="8"/>
  <c r="J41" i="8"/>
  <c r="J26" i="8"/>
  <c r="L48" i="8"/>
  <c r="M40" i="8"/>
  <c r="M15" i="8"/>
  <c r="M44" i="8"/>
  <c r="K49" i="8"/>
  <c r="M20" i="8"/>
  <c r="L32" i="8"/>
  <c r="L10" i="8"/>
  <c r="K48" i="8"/>
  <c r="M17" i="8"/>
  <c r="L34" i="8"/>
  <c r="J12" i="8"/>
  <c r="K33" i="8"/>
  <c r="T5" i="8"/>
  <c r="S5" i="8"/>
  <c r="R5" i="8"/>
  <c r="K19" i="8"/>
  <c r="J14" i="8"/>
  <c r="O2" i="8"/>
  <c r="H2" i="8" s="1"/>
  <c r="J36" i="8"/>
  <c r="L11" i="8"/>
  <c r="M10" i="8"/>
  <c r="K21" i="8"/>
  <c r="L27" i="8"/>
  <c r="K20" i="8"/>
  <c r="K18" i="8"/>
  <c r="M49" i="8"/>
  <c r="F39" i="8"/>
  <c r="D31" i="8"/>
  <c r="D19" i="8"/>
  <c r="C50" i="8"/>
  <c r="C10" i="8"/>
  <c r="C24" i="8"/>
  <c r="C49" i="8"/>
  <c r="E48" i="8"/>
  <c r="C29" i="8"/>
  <c r="F28" i="8"/>
  <c r="F50" i="8"/>
  <c r="F18" i="8"/>
  <c r="E17" i="8"/>
  <c r="F7" i="8"/>
  <c r="D38" i="8"/>
  <c r="F27" i="8"/>
  <c r="E26" i="8"/>
  <c r="D40" i="8"/>
  <c r="E38" i="8"/>
  <c r="C14" i="8"/>
  <c r="F13" i="8"/>
  <c r="E39" i="8"/>
  <c r="D46" i="8"/>
  <c r="C27" i="8"/>
  <c r="E16" i="8"/>
  <c r="D22" i="8"/>
  <c r="D26" i="8"/>
  <c r="E27" i="8"/>
  <c r="D48" i="8"/>
  <c r="F25" i="8"/>
  <c r="E50" i="8"/>
  <c r="C25" i="8"/>
  <c r="F41" i="8"/>
  <c r="C31" i="8"/>
  <c r="C46" i="8"/>
  <c r="C6" i="8"/>
  <c r="F20" i="8"/>
  <c r="F43" i="8"/>
  <c r="F49" i="8"/>
  <c r="D33" i="8"/>
  <c r="C22" i="8"/>
  <c r="D16" i="8"/>
  <c r="C44" i="8"/>
  <c r="E21" i="8"/>
  <c r="E20" i="8"/>
  <c r="D30" i="8"/>
  <c r="F35" i="8"/>
  <c r="O1" i="8"/>
  <c r="H1" i="8" s="1"/>
  <c r="AN204" i="8" s="1"/>
  <c r="E205" i="4" s="1"/>
  <c r="F42" i="8"/>
  <c r="C17" i="8"/>
  <c r="C43" i="8"/>
  <c r="C45" i="8"/>
  <c r="C13" i="8"/>
  <c r="F12" i="8"/>
  <c r="C34" i="8"/>
  <c r="F33" i="8"/>
  <c r="E13" i="8"/>
  <c r="C48" i="8"/>
  <c r="E12" i="8"/>
  <c r="E34" i="8"/>
  <c r="E6" i="8"/>
  <c r="E30" i="8"/>
  <c r="D49" i="8"/>
  <c r="F30" i="8"/>
  <c r="E29" i="8"/>
  <c r="E31" i="8"/>
  <c r="C38" i="8"/>
  <c r="F11" i="8"/>
  <c r="E10" i="8"/>
  <c r="F19" i="8"/>
  <c r="E14" i="8"/>
  <c r="D42" i="8"/>
  <c r="F26" i="8"/>
  <c r="F24" i="8"/>
  <c r="D17" i="8"/>
  <c r="C19" i="8"/>
  <c r="D41" i="8"/>
  <c r="C9" i="8"/>
  <c r="E8" i="8"/>
  <c r="D12" i="8"/>
  <c r="F22" i="8"/>
  <c r="F32" i="8"/>
  <c r="C21" i="8"/>
  <c r="F21" i="8"/>
  <c r="D18" i="8"/>
  <c r="C42" i="8"/>
  <c r="D6" i="8"/>
  <c r="C20" i="8"/>
  <c r="F8" i="8"/>
  <c r="E37" i="8"/>
  <c r="D14" i="8"/>
  <c r="E7" i="8"/>
  <c r="E22" i="8"/>
  <c r="C7" i="8"/>
  <c r="F31" i="8"/>
  <c r="F9" i="8"/>
  <c r="F48" i="8"/>
  <c r="C37" i="8"/>
  <c r="D20" i="8"/>
  <c r="D29" i="8"/>
  <c r="C28" i="8"/>
  <c r="E42" i="8"/>
  <c r="C18" i="8"/>
  <c r="F17" i="8"/>
  <c r="D39" i="8"/>
  <c r="E36" i="8"/>
  <c r="D35" i="8"/>
  <c r="C23" i="8"/>
  <c r="D36" i="8"/>
  <c r="D10" i="8"/>
  <c r="F46" i="8"/>
  <c r="F14" i="8"/>
  <c r="E9" i="8"/>
  <c r="C40" i="8"/>
  <c r="E35" i="8"/>
  <c r="D23" i="8"/>
  <c r="F47" i="8"/>
  <c r="D15" i="8"/>
  <c r="C11" i="8"/>
  <c r="E41" i="8"/>
  <c r="F23" i="8"/>
  <c r="C26" i="8"/>
  <c r="C16" i="8"/>
  <c r="D37" i="8"/>
  <c r="D8" i="8"/>
  <c r="C41" i="8"/>
  <c r="F16" i="8"/>
  <c r="F15" i="8"/>
  <c r="F44" i="8"/>
  <c r="C33" i="8"/>
  <c r="C8" i="8"/>
  <c r="E15" i="8"/>
  <c r="E11" i="8"/>
  <c r="D9" i="8"/>
  <c r="C32" i="8"/>
  <c r="AM84" i="8"/>
  <c r="D85" i="4" s="1"/>
  <c r="AW91" i="8"/>
  <c r="AL241" i="8"/>
  <c r="AK241" i="8" s="1"/>
  <c r="AV197" i="8"/>
  <c r="AV112" i="8"/>
  <c r="AW128" i="8"/>
  <c r="AU158" i="8"/>
  <c r="AT215" i="8"/>
  <c r="AS215" i="8" s="1"/>
  <c r="AM191" i="8"/>
  <c r="D192" i="4" s="1"/>
  <c r="AW181" i="8"/>
  <c r="AW59" i="8"/>
  <c r="AV207" i="8"/>
  <c r="AN83" i="8"/>
  <c r="E84" i="4" s="1"/>
  <c r="AL173" i="8"/>
  <c r="C174" i="4" s="1"/>
  <c r="AN95" i="8"/>
  <c r="E96" i="4" s="1"/>
  <c r="AO106" i="8"/>
  <c r="F107" i="4" s="1"/>
  <c r="AV103" i="8"/>
  <c r="AW74" i="8"/>
  <c r="AM95" i="8"/>
  <c r="D96" i="4" s="1"/>
  <c r="AL103" i="8"/>
  <c r="AN144" i="8"/>
  <c r="E145" i="4" s="1"/>
  <c r="AO204" i="8"/>
  <c r="F205" i="4" s="1"/>
  <c r="AL152" i="8"/>
  <c r="AN242" i="8"/>
  <c r="E243" i="4" s="1"/>
  <c r="AV194" i="8"/>
  <c r="AM243" i="8"/>
  <c r="D244" i="4" s="1"/>
  <c r="AU154" i="8"/>
  <c r="AO206" i="8"/>
  <c r="F207" i="4" s="1"/>
  <c r="AO246" i="8"/>
  <c r="F247" i="4" s="1"/>
  <c r="AM167" i="8"/>
  <c r="D168" i="4" s="1"/>
  <c r="AU170" i="8"/>
  <c r="AN190" i="8"/>
  <c r="E191" i="4" s="1"/>
  <c r="AL68" i="8"/>
  <c r="AN73" i="8"/>
  <c r="E74" i="4" s="1"/>
  <c r="AO222" i="8"/>
  <c r="F223" i="4" s="1"/>
  <c r="AW221" i="8"/>
  <c r="AW236" i="8"/>
  <c r="AT177" i="8"/>
  <c r="AS177" i="8" s="1"/>
  <c r="AT178" i="8"/>
  <c r="AS178" i="8" s="1"/>
  <c r="AV214" i="8"/>
  <c r="AN228" i="8"/>
  <c r="E229" i="4" s="1"/>
  <c r="AW218" i="8"/>
  <c r="AL160" i="8"/>
  <c r="AT225" i="8"/>
  <c r="AS225" i="8" s="1"/>
  <c r="AL215" i="8"/>
  <c r="AT249" i="8"/>
  <c r="AS249" i="8" s="1"/>
  <c r="AO211" i="8"/>
  <c r="F212" i="4" s="1"/>
  <c r="AV210" i="8"/>
  <c r="AM143" i="8"/>
  <c r="D144" i="4" s="1"/>
  <c r="AO180" i="8"/>
  <c r="F181" i="4" s="1"/>
  <c r="AM229" i="8"/>
  <c r="D230" i="4" s="1"/>
  <c r="AV236" i="8"/>
  <c r="AM56" i="8"/>
  <c r="D57" i="4" s="1"/>
  <c r="AU247" i="8"/>
  <c r="AT223" i="8"/>
  <c r="AS223" i="8" s="1"/>
  <c r="AO250" i="8"/>
  <c r="AV190" i="8"/>
  <c r="AW173" i="8"/>
  <c r="AT214" i="8"/>
  <c r="AS214" i="8" s="1"/>
  <c r="AL181" i="8"/>
  <c r="AM230" i="8"/>
  <c r="D231" i="4" s="1"/>
  <c r="AN209" i="8"/>
  <c r="E210" i="4" s="1"/>
  <c r="AV212" i="8"/>
  <c r="AL207" i="8"/>
  <c r="AL153" i="8"/>
  <c r="AO171" i="8"/>
  <c r="F172" i="4" s="1"/>
  <c r="AN171" i="8"/>
  <c r="E172" i="4" s="1"/>
  <c r="AL171" i="8"/>
  <c r="AV126" i="8"/>
  <c r="AW234" i="8"/>
  <c r="AL193" i="8"/>
  <c r="AL163" i="8"/>
  <c r="AV122" i="8"/>
  <c r="AM124" i="8"/>
  <c r="D125" i="4" s="1"/>
  <c r="AV91" i="8"/>
  <c r="AW88" i="8"/>
  <c r="AU77" i="8"/>
  <c r="AL161" i="8"/>
  <c r="C162" i="4" s="1"/>
  <c r="AT141" i="8"/>
  <c r="AS141" i="8" s="1"/>
  <c r="AW111" i="8"/>
  <c r="AV107" i="8"/>
  <c r="AL93" i="8"/>
  <c r="AV172" i="8"/>
  <c r="AO143" i="8"/>
  <c r="F144" i="4" s="1"/>
  <c r="AO114" i="8"/>
  <c r="F115" i="4" s="1"/>
  <c r="AM106" i="8"/>
  <c r="D107" i="4" s="1"/>
  <c r="AV92" i="8"/>
  <c r="AL67" i="8"/>
  <c r="C68" i="4" s="1"/>
  <c r="AT105" i="8"/>
  <c r="AS105" i="8" s="1"/>
  <c r="AU223" i="8"/>
  <c r="AO74" i="8"/>
  <c r="F75" i="4" s="1"/>
  <c r="AL177" i="8"/>
  <c r="C178" i="4" s="1"/>
  <c r="AW245" i="8"/>
  <c r="AO244" i="8"/>
  <c r="F245" i="4" s="1"/>
  <c r="AT192" i="8"/>
  <c r="AS192" i="8" s="1"/>
  <c r="AU182" i="8"/>
  <c r="AW207" i="8"/>
  <c r="AN187" i="8"/>
  <c r="E188" i="4" s="1"/>
  <c r="AT240" i="8"/>
  <c r="AS240" i="8" s="1"/>
  <c r="AU204" i="8"/>
  <c r="AU228" i="8"/>
  <c r="AW220" i="8"/>
  <c r="J5" i="8"/>
  <c r="C242" i="4"/>
  <c r="AW15" i="8"/>
  <c r="AW6" i="8"/>
  <c r="AU12" i="8"/>
  <c r="AM23" i="8"/>
  <c r="AN24" i="8"/>
  <c r="AO19" i="8"/>
  <c r="AL10" i="8"/>
  <c r="AL19" i="8"/>
  <c r="AL29" i="8"/>
  <c r="AU17" i="8"/>
  <c r="AM29" i="8"/>
  <c r="AW19" i="8"/>
  <c r="AM8" i="8"/>
  <c r="AO21" i="8"/>
  <c r="AO23" i="8"/>
  <c r="AL25" i="8"/>
  <c r="AO11" i="8"/>
  <c r="AU26" i="8"/>
  <c r="AL11" i="8"/>
  <c r="AL28" i="8"/>
  <c r="AM22" i="8"/>
  <c r="AN15" i="8"/>
  <c r="AT23" i="8"/>
  <c r="AO24" i="8"/>
  <c r="AW8" i="8"/>
  <c r="AW7" i="8"/>
  <c r="AM12" i="8"/>
  <c r="AU7" i="8"/>
  <c r="AN9" i="8"/>
  <c r="AL4" i="8"/>
  <c r="AV23" i="8"/>
  <c r="AU18" i="8"/>
  <c r="AN162" i="8" l="1"/>
  <c r="E163" i="4" s="1"/>
  <c r="AL225" i="8"/>
  <c r="AK225" i="8" s="1"/>
  <c r="AO229" i="8"/>
  <c r="F230" i="4" s="1"/>
  <c r="AN220" i="8"/>
  <c r="E221" i="4" s="1"/>
  <c r="AT159" i="8"/>
  <c r="AS159" i="8" s="1"/>
  <c r="AU191" i="8"/>
  <c r="AU245" i="8"/>
  <c r="AT168" i="8"/>
  <c r="AS168" i="8" s="1"/>
  <c r="AN205" i="8"/>
  <c r="E206" i="4" s="1"/>
  <c r="AL205" i="8"/>
  <c r="AV102" i="8"/>
  <c r="AO129" i="8"/>
  <c r="F130" i="4" s="1"/>
  <c r="AN52" i="8"/>
  <c r="E53" i="4" s="1"/>
  <c r="AO178" i="8"/>
  <c r="F179" i="4" s="1"/>
  <c r="AV78" i="8"/>
  <c r="AM90" i="8"/>
  <c r="D91" i="4" s="1"/>
  <c r="AT63" i="8"/>
  <c r="AS63" i="8" s="1"/>
  <c r="AU68" i="8"/>
  <c r="AT143" i="8"/>
  <c r="AS143" i="8" s="1"/>
  <c r="AT107" i="8"/>
  <c r="AS107" i="8" s="1"/>
  <c r="AT92" i="8"/>
  <c r="AS92" i="8" s="1"/>
  <c r="AN64" i="8"/>
  <c r="E65" i="4" s="1"/>
  <c r="AM67" i="8"/>
  <c r="D68" i="4" s="1"/>
  <c r="AM141" i="8"/>
  <c r="D142" i="4" s="1"/>
  <c r="AV105" i="8"/>
  <c r="AU108" i="8"/>
  <c r="AO102" i="8"/>
  <c r="F103" i="4" s="1"/>
  <c r="AV51" i="8"/>
  <c r="AU124" i="8"/>
  <c r="AV153" i="8"/>
  <c r="AW190" i="8"/>
  <c r="AT128" i="8"/>
  <c r="AS128" i="8" s="1"/>
  <c r="AN175" i="8"/>
  <c r="E176" i="4" s="1"/>
  <c r="AW136" i="8"/>
  <c r="AU210" i="8"/>
  <c r="AM218" i="8"/>
  <c r="D219" i="4" s="1"/>
  <c r="AW116" i="8"/>
  <c r="AT132" i="8"/>
  <c r="AS132" i="8" s="1"/>
  <c r="AM207" i="8"/>
  <c r="D208" i="4" s="1"/>
  <c r="AM222" i="8"/>
  <c r="D223" i="4" s="1"/>
  <c r="AM225" i="8"/>
  <c r="D226" i="4" s="1"/>
  <c r="AO225" i="8"/>
  <c r="F226" i="4" s="1"/>
  <c r="AT149" i="8"/>
  <c r="AS149" i="8" s="1"/>
  <c r="AM186" i="8"/>
  <c r="D187" i="4" s="1"/>
  <c r="AT250" i="8"/>
  <c r="AS250" i="8" s="1"/>
  <c r="AO162" i="8"/>
  <c r="F163" i="4" s="1"/>
  <c r="AT181" i="8"/>
  <c r="AS181" i="8" s="1"/>
  <c r="AN233" i="8"/>
  <c r="E234" i="4" s="1"/>
  <c r="AU248" i="8"/>
  <c r="AO70" i="8"/>
  <c r="F71" i="4" s="1"/>
  <c r="AV183" i="8"/>
  <c r="AM248" i="8"/>
  <c r="D249" i="4" s="1"/>
  <c r="AN235" i="8"/>
  <c r="E236" i="4" s="1"/>
  <c r="AM111" i="8"/>
  <c r="D112" i="4" s="1"/>
  <c r="AO212" i="8"/>
  <c r="F213" i="4" s="1"/>
  <c r="AU250" i="8"/>
  <c r="AL206" i="8"/>
  <c r="AL243" i="8"/>
  <c r="AW212" i="8"/>
  <c r="AW117" i="8"/>
  <c r="AN151" i="8"/>
  <c r="E152" i="4" s="1"/>
  <c r="AN170" i="8"/>
  <c r="E171" i="4" s="1"/>
  <c r="AM241" i="8"/>
  <c r="D242" i="4" s="1"/>
  <c r="AN199" i="8"/>
  <c r="E200" i="4" s="1"/>
  <c r="AU208" i="8"/>
  <c r="AT220" i="8"/>
  <c r="AS220" i="8" s="1"/>
  <c r="AO245" i="8"/>
  <c r="F246" i="4" s="1"/>
  <c r="AN211" i="8"/>
  <c r="E212" i="4" s="1"/>
  <c r="AW233" i="8"/>
  <c r="AU67" i="8"/>
  <c r="AT155" i="8"/>
  <c r="AS155" i="8" s="1"/>
  <c r="AT230" i="8"/>
  <c r="AS230" i="8" s="1"/>
  <c r="AM188" i="8"/>
  <c r="D189" i="4" s="1"/>
  <c r="AW167" i="8"/>
  <c r="AU225" i="8"/>
  <c r="AM182" i="8"/>
  <c r="D183" i="4" s="1"/>
  <c r="AL95" i="8"/>
  <c r="AL188" i="8"/>
  <c r="AM166" i="8"/>
  <c r="D167" i="4" s="1"/>
  <c r="AO216" i="8"/>
  <c r="F217" i="4" s="1"/>
  <c r="AV241" i="8"/>
  <c r="AO144" i="8"/>
  <c r="F145" i="4" s="1"/>
  <c r="AW147" i="8"/>
  <c r="AW76" i="8"/>
  <c r="AL70" i="8"/>
  <c r="AK70" i="8" s="1"/>
  <c r="AM103" i="8"/>
  <c r="D104" i="4" s="1"/>
  <c r="AN106" i="8"/>
  <c r="E107" i="4" s="1"/>
  <c r="AO75" i="8"/>
  <c r="F76" i="4" s="1"/>
  <c r="AN130" i="8"/>
  <c r="E131" i="4" s="1"/>
  <c r="AL201" i="8"/>
  <c r="C202" i="4" s="1"/>
  <c r="AN134" i="8"/>
  <c r="E135" i="4" s="1"/>
  <c r="AN163" i="8"/>
  <c r="E164" i="4" s="1"/>
  <c r="AL105" i="8"/>
  <c r="C106" i="4" s="1"/>
  <c r="AO184" i="8"/>
  <c r="F185" i="4" s="1"/>
  <c r="AT144" i="8"/>
  <c r="AS144" i="8" s="1"/>
  <c r="AV93" i="8"/>
  <c r="AM105" i="8"/>
  <c r="D106" i="4" s="1"/>
  <c r="AV133" i="8"/>
  <c r="AM112" i="8"/>
  <c r="D113" i="4" s="1"/>
  <c r="AN133" i="8"/>
  <c r="E134" i="4" s="1"/>
  <c r="AL121" i="8"/>
  <c r="C122" i="4" s="1"/>
  <c r="AO77" i="8"/>
  <c r="F78" i="4" s="1"/>
  <c r="AV90" i="8"/>
  <c r="AW139" i="8"/>
  <c r="AO109" i="8"/>
  <c r="F110" i="4" s="1"/>
  <c r="AM162" i="8"/>
  <c r="D163" i="4" s="1"/>
  <c r="AW144" i="8"/>
  <c r="AL107" i="8"/>
  <c r="AN85" i="8"/>
  <c r="E86" i="4" s="1"/>
  <c r="AT52" i="8"/>
  <c r="AS52" i="8" s="1"/>
  <c r="AV77" i="8"/>
  <c r="AU129" i="8"/>
  <c r="AM245" i="8"/>
  <c r="D246" i="4" s="1"/>
  <c r="AM98" i="8"/>
  <c r="D99" i="4" s="1"/>
  <c r="AO96" i="8"/>
  <c r="F97" i="4" s="1"/>
  <c r="AT114" i="8"/>
  <c r="AS114" i="8" s="1"/>
  <c r="AL134" i="8"/>
  <c r="AV115" i="8"/>
  <c r="AT104" i="8"/>
  <c r="AS104" i="8" s="1"/>
  <c r="AW78" i="8"/>
  <c r="AU104" i="8"/>
  <c r="AO151" i="8"/>
  <c r="F152" i="4" s="1"/>
  <c r="AT203" i="8"/>
  <c r="AS203" i="8" s="1"/>
  <c r="AM76" i="8"/>
  <c r="D77" i="4" s="1"/>
  <c r="AO90" i="8"/>
  <c r="F91" i="4" s="1"/>
  <c r="AO88" i="8"/>
  <c r="F89" i="4" s="1"/>
  <c r="AN101" i="8"/>
  <c r="E102" i="4" s="1"/>
  <c r="AT137" i="8"/>
  <c r="AS137" i="8" s="1"/>
  <c r="AM87" i="8"/>
  <c r="D88" i="4" s="1"/>
  <c r="AU107" i="8"/>
  <c r="AV125" i="8"/>
  <c r="AW152" i="8"/>
  <c r="AW156" i="8"/>
  <c r="AV250" i="8"/>
  <c r="AO234" i="8"/>
  <c r="F235" i="4" s="1"/>
  <c r="AU240" i="8"/>
  <c r="AU173" i="8"/>
  <c r="AM68" i="8"/>
  <c r="D69" i="4" s="1"/>
  <c r="H6" i="8"/>
  <c r="AO66" i="8"/>
  <c r="F67" i="4" s="1"/>
  <c r="AV109" i="8"/>
  <c r="AM70" i="8"/>
  <c r="D71" i="4" s="1"/>
  <c r="AV64" i="8"/>
  <c r="AV85" i="8"/>
  <c r="AV106" i="8"/>
  <c r="AO152" i="8"/>
  <c r="F153" i="4" s="1"/>
  <c r="AV66" i="8"/>
  <c r="AL94" i="8"/>
  <c r="AT164" i="8"/>
  <c r="AS164" i="8" s="1"/>
  <c r="AL51" i="8"/>
  <c r="AV71" i="8"/>
  <c r="AL150" i="8"/>
  <c r="AV184" i="8"/>
  <c r="AL145" i="8"/>
  <c r="AT124" i="8"/>
  <c r="AS124" i="8" s="1"/>
  <c r="AM227" i="8"/>
  <c r="D228" i="4" s="1"/>
  <c r="AM136" i="8"/>
  <c r="D137" i="4" s="1"/>
  <c r="AM150" i="8"/>
  <c r="D151" i="4" s="1"/>
  <c r="AN112" i="8"/>
  <c r="E113" i="4" s="1"/>
  <c r="AL136" i="8"/>
  <c r="AT62" i="8"/>
  <c r="AS62" i="8" s="1"/>
  <c r="AV99" i="8"/>
  <c r="AW143" i="8"/>
  <c r="AN122" i="8"/>
  <c r="E123" i="4" s="1"/>
  <c r="AU90" i="8"/>
  <c r="AU126" i="8"/>
  <c r="AN58" i="8"/>
  <c r="E59" i="4" s="1"/>
  <c r="AW69" i="8"/>
  <c r="AL80" i="8"/>
  <c r="AO117" i="8"/>
  <c r="F118" i="4" s="1"/>
  <c r="AO91" i="8"/>
  <c r="F92" i="4" s="1"/>
  <c r="AV57" i="8"/>
  <c r="AT109" i="8"/>
  <c r="AS109" i="8" s="1"/>
  <c r="AW70" i="8"/>
  <c r="AT167" i="8"/>
  <c r="AS167" i="8" s="1"/>
  <c r="AT140" i="8"/>
  <c r="AS140" i="8" s="1"/>
  <c r="AL99" i="8"/>
  <c r="AT102" i="8"/>
  <c r="AS102" i="8" s="1"/>
  <c r="AN167" i="8"/>
  <c r="E168" i="4" s="1"/>
  <c r="AU70" i="8"/>
  <c r="AO130" i="8"/>
  <c r="F131" i="4" s="1"/>
  <c r="AM134" i="8"/>
  <c r="D135" i="4" s="1"/>
  <c r="AN113" i="8"/>
  <c r="E114" i="4" s="1"/>
  <c r="AU106" i="8"/>
  <c r="AV216" i="8"/>
  <c r="AM183" i="8"/>
  <c r="D184" i="4" s="1"/>
  <c r="AL216" i="8"/>
  <c r="C217" i="4" s="1"/>
  <c r="AU236" i="8"/>
  <c r="AO217" i="8"/>
  <c r="F218" i="4" s="1"/>
  <c r="AM144" i="8"/>
  <c r="D145" i="4" s="1"/>
  <c r="AL214" i="8"/>
  <c r="AN217" i="8"/>
  <c r="E218" i="4" s="1"/>
  <c r="AO177" i="8"/>
  <c r="F178" i="4" s="1"/>
  <c r="AW198" i="8"/>
  <c r="AV196" i="8"/>
  <c r="AU130" i="8"/>
  <c r="AL228" i="8"/>
  <c r="AV152" i="8"/>
  <c r="AN121" i="8"/>
  <c r="E122" i="4" s="1"/>
  <c r="AW223" i="8"/>
  <c r="AW151" i="8"/>
  <c r="AT120" i="8"/>
  <c r="AS120" i="8" s="1"/>
  <c r="AV208" i="8"/>
  <c r="AL98" i="8"/>
  <c r="AL139" i="8"/>
  <c r="AT73" i="8"/>
  <c r="AS73" i="8" s="1"/>
  <c r="AU78" i="8"/>
  <c r="AU73" i="8"/>
  <c r="AV239" i="8"/>
  <c r="AM201" i="8"/>
  <c r="D202" i="4" s="1"/>
  <c r="AM204" i="8"/>
  <c r="D205" i="4" s="1"/>
  <c r="AM138" i="8"/>
  <c r="D139" i="4" s="1"/>
  <c r="AT243" i="8"/>
  <c r="AS243" i="8" s="1"/>
  <c r="AN168" i="8"/>
  <c r="E169" i="4" s="1"/>
  <c r="AW120" i="8"/>
  <c r="AU194" i="8"/>
  <c r="AO132" i="8"/>
  <c r="F133" i="4" s="1"/>
  <c r="AM228" i="8"/>
  <c r="D229" i="4" s="1"/>
  <c r="AV188" i="8"/>
  <c r="AT123" i="8"/>
  <c r="AS123" i="8" s="1"/>
  <c r="AN150" i="8"/>
  <c r="E151" i="4" s="1"/>
  <c r="AU97" i="8"/>
  <c r="AW84" i="8"/>
  <c r="AW63" i="8"/>
  <c r="AT171" i="8"/>
  <c r="AS171" i="8" s="1"/>
  <c r="AO136" i="8"/>
  <c r="F137" i="4" s="1"/>
  <c r="AL120" i="8"/>
  <c r="C121" i="4" s="1"/>
  <c r="AM55" i="8"/>
  <c r="D56" i="4" s="1"/>
  <c r="AN118" i="8"/>
  <c r="E119" i="4" s="1"/>
  <c r="AT205" i="8"/>
  <c r="AS205" i="8" s="1"/>
  <c r="AM219" i="8"/>
  <c r="D220" i="4" s="1"/>
  <c r="AT153" i="8"/>
  <c r="AS153" i="8" s="1"/>
  <c r="AU177" i="8"/>
  <c r="AV199" i="8"/>
  <c r="AM190" i="8"/>
  <c r="D191" i="4" s="1"/>
  <c r="AN161" i="8"/>
  <c r="E162" i="4" s="1"/>
  <c r="AL235" i="8"/>
  <c r="AO174" i="8"/>
  <c r="F175" i="4" s="1"/>
  <c r="AW138" i="8"/>
  <c r="AN155" i="8"/>
  <c r="E156" i="4" s="1"/>
  <c r="AW168" i="8"/>
  <c r="AM133" i="8"/>
  <c r="D134" i="4" s="1"/>
  <c r="AO147" i="8"/>
  <c r="F148" i="4" s="1"/>
  <c r="AV55" i="8"/>
  <c r="AW95" i="8"/>
  <c r="AV242" i="8"/>
  <c r="AO103" i="8"/>
  <c r="F104" i="4" s="1"/>
  <c r="AW146" i="8"/>
  <c r="AM79" i="8"/>
  <c r="D80" i="4" s="1"/>
  <c r="AN84" i="8"/>
  <c r="E85" i="4" s="1"/>
  <c r="AN79" i="8"/>
  <c r="E80" i="4" s="1"/>
  <c r="AW188" i="8"/>
  <c r="AV145" i="8"/>
  <c r="AV123" i="8"/>
  <c r="AW58" i="8"/>
  <c r="AV61" i="8"/>
  <c r="AW105" i="8"/>
  <c r="AL100" i="8"/>
  <c r="C101" i="4" s="1"/>
  <c r="AN70" i="8"/>
  <c r="E71" i="4" s="1"/>
  <c r="AO84" i="8"/>
  <c r="F85" i="4" s="1"/>
  <c r="AN98" i="8"/>
  <c r="E99" i="4" s="1"/>
  <c r="AO127" i="8"/>
  <c r="F128" i="4" s="1"/>
  <c r="AT106" i="8"/>
  <c r="AS106" i="8" s="1"/>
  <c r="AO87" i="8"/>
  <c r="F88" i="4" s="1"/>
  <c r="AO115" i="8"/>
  <c r="F116" i="4" s="1"/>
  <c r="AL210" i="8"/>
  <c r="AM123" i="8"/>
  <c r="D124" i="4" s="1"/>
  <c r="AM92" i="8"/>
  <c r="D93" i="4" s="1"/>
  <c r="AN93" i="8"/>
  <c r="E94" i="4" s="1"/>
  <c r="AN53" i="8"/>
  <c r="E54" i="4" s="1"/>
  <c r="AL96" i="8"/>
  <c r="AK96" i="8" s="1"/>
  <c r="AM170" i="8"/>
  <c r="D171" i="4" s="1"/>
  <c r="AV138" i="8"/>
  <c r="AW180" i="8"/>
  <c r="AV114" i="8"/>
  <c r="AT136" i="8"/>
  <c r="AS136" i="8" s="1"/>
  <c r="AW94" i="8"/>
  <c r="AT122" i="8"/>
  <c r="AS122" i="8" s="1"/>
  <c r="AT121" i="8"/>
  <c r="AS121" i="8" s="1"/>
  <c r="AN120" i="8"/>
  <c r="E121" i="4" s="1"/>
  <c r="AV132" i="8"/>
  <c r="AO98" i="8"/>
  <c r="F99" i="4" s="1"/>
  <c r="AT53" i="8"/>
  <c r="AS53" i="8" s="1"/>
  <c r="AU224" i="8"/>
  <c r="AO67" i="8"/>
  <c r="F68" i="4" s="1"/>
  <c r="AO221" i="8"/>
  <c r="F222" i="4" s="1"/>
  <c r="AU136" i="8"/>
  <c r="AT58" i="8"/>
  <c r="AS58" i="8" s="1"/>
  <c r="AM96" i="8"/>
  <c r="D97" i="4" s="1"/>
  <c r="AU80" i="8"/>
  <c r="AN87" i="8"/>
  <c r="E88" i="4" s="1"/>
  <c r="AW98" i="8"/>
  <c r="AT112" i="8"/>
  <c r="AS112" i="8" s="1"/>
  <c r="AT138" i="8"/>
  <c r="AS138" i="8" s="1"/>
  <c r="AM171" i="8"/>
  <c r="D172" i="4" s="1"/>
  <c r="AO176" i="8"/>
  <c r="F177" i="4" s="1"/>
  <c r="AO63" i="8"/>
  <c r="F64" i="4" s="1"/>
  <c r="AV101" i="8"/>
  <c r="AL57" i="8"/>
  <c r="C58" i="4" s="1"/>
  <c r="AM88" i="8"/>
  <c r="D89" i="4" s="1"/>
  <c r="AT82" i="8"/>
  <c r="AS82" i="8" s="1"/>
  <c r="AW66" i="8"/>
  <c r="AN131" i="8"/>
  <c r="E132" i="4" s="1"/>
  <c r="AN67" i="8"/>
  <c r="E68" i="4" s="1"/>
  <c r="AO89" i="8"/>
  <c r="F90" i="4" s="1"/>
  <c r="AM206" i="8"/>
  <c r="D207" i="4" s="1"/>
  <c r="AV116" i="8"/>
  <c r="AL115" i="8"/>
  <c r="AU151" i="8"/>
  <c r="AO201" i="8"/>
  <c r="F202" i="4" s="1"/>
  <c r="AN181" i="8"/>
  <c r="E182" i="4" s="1"/>
  <c r="AN234" i="8"/>
  <c r="E235" i="4" s="1"/>
  <c r="AL64" i="8"/>
  <c r="AL116" i="8"/>
  <c r="AW62" i="8"/>
  <c r="AN63" i="8"/>
  <c r="E64" i="4" s="1"/>
  <c r="AN172" i="8"/>
  <c r="E173" i="4" s="1"/>
  <c r="AU156" i="8"/>
  <c r="AL112" i="8"/>
  <c r="AK112" i="8" s="1"/>
  <c r="AN200" i="8"/>
  <c r="E201" i="4" s="1"/>
  <c r="AU101" i="8"/>
  <c r="AM104" i="8"/>
  <c r="D105" i="4" s="1"/>
  <c r="AT66" i="8"/>
  <c r="AS66" i="8" s="1"/>
  <c r="AL117" i="8"/>
  <c r="AN135" i="8"/>
  <c r="E136" i="4" s="1"/>
  <c r="AT97" i="8"/>
  <c r="AS97" i="8" s="1"/>
  <c r="AM71" i="8"/>
  <c r="D72" i="4" s="1"/>
  <c r="AL187" i="8"/>
  <c r="C188" i="4" s="1"/>
  <c r="AT85" i="8"/>
  <c r="AS85" i="8" s="1"/>
  <c r="AT151" i="8"/>
  <c r="AS151" i="8" s="1"/>
  <c r="AN158" i="8"/>
  <c r="E159" i="4" s="1"/>
  <c r="AM155" i="8"/>
  <c r="D156" i="4" s="1"/>
  <c r="AU145" i="8"/>
  <c r="AO86" i="8"/>
  <c r="F87" i="4" s="1"/>
  <c r="AO209" i="8"/>
  <c r="F210" i="4" s="1"/>
  <c r="AU181" i="8"/>
  <c r="AV206" i="8"/>
  <c r="AT222" i="8"/>
  <c r="AS222" i="8" s="1"/>
  <c r="AM233" i="8"/>
  <c r="D234" i="4" s="1"/>
  <c r="AV139" i="8"/>
  <c r="AW104" i="8"/>
  <c r="AM180" i="8"/>
  <c r="D181" i="4" s="1"/>
  <c r="AT174" i="8"/>
  <c r="AS174" i="8" s="1"/>
  <c r="AU202" i="8"/>
  <c r="AM147" i="8"/>
  <c r="D148" i="4" s="1"/>
  <c r="AV136" i="8"/>
  <c r="AM128" i="8"/>
  <c r="D129" i="4" s="1"/>
  <c r="AV87" i="8"/>
  <c r="AU62" i="8"/>
  <c r="AN51" i="8"/>
  <c r="E52" i="4" s="1"/>
  <c r="AU188" i="8"/>
  <c r="AU172" i="8"/>
  <c r="AO207" i="8"/>
  <c r="F208" i="4" s="1"/>
  <c r="AL239" i="8"/>
  <c r="AU98" i="8"/>
  <c r="AW217" i="8"/>
  <c r="AN124" i="8"/>
  <c r="E125" i="4" s="1"/>
  <c r="AL131" i="8"/>
  <c r="C132" i="4" s="1"/>
  <c r="AW153" i="8"/>
  <c r="AU128" i="8"/>
  <c r="AW68" i="8"/>
  <c r="AU83" i="8"/>
  <c r="AT163" i="8"/>
  <c r="AS163" i="8" s="1"/>
  <c r="AO97" i="8"/>
  <c r="F98" i="4" s="1"/>
  <c r="AL86" i="8"/>
  <c r="AN56" i="8"/>
  <c r="E57" i="4" s="1"/>
  <c r="AW208" i="8"/>
  <c r="AW230" i="8"/>
  <c r="AV243" i="8"/>
  <c r="AV204" i="8"/>
  <c r="AU114" i="8"/>
  <c r="AW159" i="8"/>
  <c r="AN243" i="8"/>
  <c r="E244" i="4" s="1"/>
  <c r="AM157" i="8"/>
  <c r="D158" i="4" s="1"/>
  <c r="AO186" i="8"/>
  <c r="F187" i="4" s="1"/>
  <c r="AW122" i="8"/>
  <c r="AU82" i="8"/>
  <c r="AV54" i="8"/>
  <c r="AW149" i="8"/>
  <c r="AM116" i="8"/>
  <c r="D117" i="4" s="1"/>
  <c r="AV98" i="8"/>
  <c r="AL65" i="8"/>
  <c r="AM113" i="8"/>
  <c r="D114" i="4" s="1"/>
  <c r="AU140" i="8"/>
  <c r="AL109" i="8"/>
  <c r="AK109" i="8" s="1"/>
  <c r="AT86" i="8"/>
  <c r="AS86" i="8" s="1"/>
  <c r="AM54" i="8"/>
  <c r="D55" i="4" s="1"/>
  <c r="AT145" i="8"/>
  <c r="AS145" i="8" s="1"/>
  <c r="AO54" i="8"/>
  <c r="F55" i="4" s="1"/>
  <c r="AV128" i="8"/>
  <c r="AW73" i="8"/>
  <c r="AM131" i="8"/>
  <c r="D132" i="4" s="1"/>
  <c r="AN82" i="8"/>
  <c r="E83" i="4" s="1"/>
  <c r="AV94" i="8"/>
  <c r="AV70" i="8"/>
  <c r="AW115" i="8"/>
  <c r="AV56" i="8"/>
  <c r="AW52" i="8"/>
  <c r="AN78" i="8"/>
  <c r="E79" i="4" s="1"/>
  <c r="AM102" i="8"/>
  <c r="D103" i="4" s="1"/>
  <c r="AU75" i="8"/>
  <c r="AT70" i="8"/>
  <c r="AS70" i="8" s="1"/>
  <c r="AT59" i="8"/>
  <c r="AS59" i="8" s="1"/>
  <c r="AU103" i="8"/>
  <c r="AW86" i="8"/>
  <c r="AN138" i="8"/>
  <c r="E139" i="4" s="1"/>
  <c r="AN141" i="8"/>
  <c r="E142" i="4" s="1"/>
  <c r="AW161" i="8"/>
  <c r="AT76" i="8"/>
  <c r="AS76" i="8" s="1"/>
  <c r="AN91" i="8"/>
  <c r="E92" i="4" s="1"/>
  <c r="AL82" i="8"/>
  <c r="C83" i="4" s="1"/>
  <c r="AM63" i="8"/>
  <c r="D64" i="4" s="1"/>
  <c r="AM107" i="8"/>
  <c r="D108" i="4" s="1"/>
  <c r="AW175" i="8"/>
  <c r="AN100" i="8"/>
  <c r="E101" i="4" s="1"/>
  <c r="AN147" i="8"/>
  <c r="E148" i="4" s="1"/>
  <c r="AN99" i="8"/>
  <c r="E100" i="4" s="1"/>
  <c r="AW97" i="8"/>
  <c r="AU86" i="8"/>
  <c r="AT69" i="8"/>
  <c r="AS69" i="8" s="1"/>
  <c r="AU120" i="8"/>
  <c r="AO122" i="8"/>
  <c r="F123" i="4" s="1"/>
  <c r="AM109" i="8"/>
  <c r="D110" i="4" s="1"/>
  <c r="AV189" i="8"/>
  <c r="AV158" i="8"/>
  <c r="AN173" i="8"/>
  <c r="E174" i="4" s="1"/>
  <c r="AV165" i="8"/>
  <c r="AV228" i="8"/>
  <c r="AU163" i="8"/>
  <c r="AL174" i="8"/>
  <c r="AT166" i="8"/>
  <c r="AS166" i="8" s="1"/>
  <c r="AL238" i="8"/>
  <c r="AW112" i="8"/>
  <c r="AO164" i="8"/>
  <c r="F165" i="4" s="1"/>
  <c r="AW158" i="8"/>
  <c r="AW243" i="8"/>
  <c r="AN174" i="8"/>
  <c r="E175" i="4" s="1"/>
  <c r="AL250" i="8"/>
  <c r="AK250" i="8" s="1"/>
  <c r="AT74" i="8"/>
  <c r="AS74" i="8" s="1"/>
  <c r="AT93" i="8"/>
  <c r="AS93" i="8" s="1"/>
  <c r="AU71" i="8"/>
  <c r="AW51" i="8"/>
  <c r="AW187" i="8"/>
  <c r="AN75" i="8"/>
  <c r="E76" i="4" s="1"/>
  <c r="AM61" i="8"/>
  <c r="D62" i="4" s="1"/>
  <c r="AM129" i="8"/>
  <c r="D130" i="4" s="1"/>
  <c r="AN213" i="8"/>
  <c r="E214" i="4" s="1"/>
  <c r="AT64" i="8"/>
  <c r="AS64" i="8" s="1"/>
  <c r="AL146" i="8"/>
  <c r="AW197" i="8"/>
  <c r="AO95" i="8"/>
  <c r="F96" i="4" s="1"/>
  <c r="AL54" i="8"/>
  <c r="AN107" i="8"/>
  <c r="E108" i="4" s="1"/>
  <c r="AV118" i="8"/>
  <c r="AN104" i="8"/>
  <c r="E105" i="4" s="1"/>
  <c r="AW137" i="8"/>
  <c r="AV52" i="8"/>
  <c r="AT129" i="8"/>
  <c r="AS129" i="8" s="1"/>
  <c r="AL90" i="8"/>
  <c r="C91" i="4" s="1"/>
  <c r="AT65" i="8"/>
  <c r="AS65" i="8" s="1"/>
  <c r="AW169" i="8"/>
  <c r="AL203" i="8"/>
  <c r="AT217" i="8"/>
  <c r="AS217" i="8" s="1"/>
  <c r="AT184" i="8"/>
  <c r="AS184" i="8" s="1"/>
  <c r="AT154" i="8"/>
  <c r="AS154" i="8" s="1"/>
  <c r="AN65" i="8"/>
  <c r="E66" i="4" s="1"/>
  <c r="AO121" i="8"/>
  <c r="F122" i="4" s="1"/>
  <c r="AM58" i="8"/>
  <c r="D59" i="4" s="1"/>
  <c r="AM66" i="8"/>
  <c r="D67" i="4" s="1"/>
  <c r="AW106" i="8"/>
  <c r="AW82" i="8"/>
  <c r="AL110" i="8"/>
  <c r="C111" i="4" s="1"/>
  <c r="AL89" i="8"/>
  <c r="AL128" i="8"/>
  <c r="AW71" i="8"/>
  <c r="AT176" i="8"/>
  <c r="AS176" i="8" s="1"/>
  <c r="AL164" i="8"/>
  <c r="AO173" i="8"/>
  <c r="F174" i="4" s="1"/>
  <c r="AV187" i="8"/>
  <c r="AW219" i="8"/>
  <c r="AO79" i="8"/>
  <c r="F80" i="4" s="1"/>
  <c r="AN81" i="8"/>
  <c r="E82" i="4" s="1"/>
  <c r="AU91" i="8"/>
  <c r="AL148" i="8"/>
  <c r="C149" i="4" s="1"/>
  <c r="AL62" i="8"/>
  <c r="AW67" i="8"/>
  <c r="AM200" i="8"/>
  <c r="D201" i="4" s="1"/>
  <c r="AU57" i="8"/>
  <c r="AM137" i="8"/>
  <c r="D138" i="4" s="1"/>
  <c r="AO55" i="8"/>
  <c r="F56" i="4" s="1"/>
  <c r="AO60" i="8"/>
  <c r="F61" i="4" s="1"/>
  <c r="AV88" i="8"/>
  <c r="AW90" i="8"/>
  <c r="AL167" i="8"/>
  <c r="AL73" i="8"/>
  <c r="C74" i="4" s="1"/>
  <c r="AU138" i="8"/>
  <c r="AW77" i="8"/>
  <c r="AW134" i="8"/>
  <c r="AL137" i="8"/>
  <c r="C138" i="4" s="1"/>
  <c r="AT175" i="8"/>
  <c r="AS175" i="8" s="1"/>
  <c r="AL198" i="8"/>
  <c r="AW150" i="8"/>
  <c r="AM154" i="8"/>
  <c r="D155" i="4" s="1"/>
  <c r="AU221" i="8"/>
  <c r="AV155" i="8"/>
  <c r="AU226" i="8"/>
  <c r="AV222" i="8"/>
  <c r="AN193" i="8"/>
  <c r="E194" i="4" s="1"/>
  <c r="AW109" i="8"/>
  <c r="AM161" i="8"/>
  <c r="D162" i="4" s="1"/>
  <c r="AV178" i="8"/>
  <c r="AM149" i="8"/>
  <c r="D150" i="4" s="1"/>
  <c r="AU179" i="8"/>
  <c r="AV173" i="8"/>
  <c r="AM172" i="8"/>
  <c r="D173" i="4" s="1"/>
  <c r="AN165" i="8"/>
  <c r="E166" i="4" s="1"/>
  <c r="AT61" i="8"/>
  <c r="AS61" i="8" s="1"/>
  <c r="AN105" i="8"/>
  <c r="E106" i="4" s="1"/>
  <c r="AU243" i="8"/>
  <c r="AM160" i="8"/>
  <c r="D161" i="4" s="1"/>
  <c r="AW199" i="8"/>
  <c r="AO196" i="8"/>
  <c r="F197" i="4" s="1"/>
  <c r="AW183" i="8"/>
  <c r="AU150" i="8"/>
  <c r="AV192" i="8"/>
  <c r="AN192" i="8"/>
  <c r="E193" i="4" s="1"/>
  <c r="AW177" i="8"/>
  <c r="AT103" i="8"/>
  <c r="AS103" i="8" s="1"/>
  <c r="AT81" i="8"/>
  <c r="AS81" i="8" s="1"/>
  <c r="AW99" i="8"/>
  <c r="AN184" i="8"/>
  <c r="E185" i="4" s="1"/>
  <c r="AU121" i="8"/>
  <c r="AO81" i="8"/>
  <c r="F82" i="4" s="1"/>
  <c r="AL74" i="8"/>
  <c r="AU235" i="8"/>
  <c r="AM214" i="8"/>
  <c r="D215" i="4" s="1"/>
  <c r="AN197" i="8"/>
  <c r="E198" i="4" s="1"/>
  <c r="AO208" i="8"/>
  <c r="F209" i="4" s="1"/>
  <c r="AV160" i="8"/>
  <c r="AT182" i="8"/>
  <c r="AS182" i="8" s="1"/>
  <c r="AU166" i="8"/>
  <c r="AO181" i="8"/>
  <c r="F182" i="4" s="1"/>
  <c r="AM126" i="8"/>
  <c r="D127" i="4" s="1"/>
  <c r="AM101" i="8"/>
  <c r="D102" i="4" s="1"/>
  <c r="AV95" i="8"/>
  <c r="AW60" i="8"/>
  <c r="AL178" i="8"/>
  <c r="C179" i="4" s="1"/>
  <c r="AU133" i="8"/>
  <c r="AO93" i="8"/>
  <c r="F94" i="4" s="1"/>
  <c r="AN68" i="8"/>
  <c r="E69" i="4" s="1"/>
  <c r="AV82" i="8"/>
  <c r="AO175" i="8"/>
  <c r="F176" i="4" s="1"/>
  <c r="AO104" i="8"/>
  <c r="F105" i="4" s="1"/>
  <c r="AV89" i="8"/>
  <c r="AV72" i="8"/>
  <c r="AW89" i="8"/>
  <c r="AO99" i="8"/>
  <c r="F100" i="4" s="1"/>
  <c r="AL79" i="8"/>
  <c r="AU55" i="8"/>
  <c r="AU87" i="8"/>
  <c r="AT130" i="8"/>
  <c r="AS130" i="8" s="1"/>
  <c r="AO135" i="8"/>
  <c r="F136" i="4" s="1"/>
  <c r="AU105" i="8"/>
  <c r="AM57" i="8"/>
  <c r="D58" i="4" s="1"/>
  <c r="AO155" i="8"/>
  <c r="F156" i="4" s="1"/>
  <c r="AM69" i="8"/>
  <c r="D70" i="4" s="1"/>
  <c r="AT84" i="8"/>
  <c r="AS84" i="8" s="1"/>
  <c r="AM121" i="8"/>
  <c r="D122" i="4" s="1"/>
  <c r="AV100" i="8"/>
  <c r="AO56" i="8"/>
  <c r="F57" i="4" s="1"/>
  <c r="AT113" i="8"/>
  <c r="AS113" i="8" s="1"/>
  <c r="AV80" i="8"/>
  <c r="AV69" i="8"/>
  <c r="AW54" i="8"/>
  <c r="AU96" i="8"/>
  <c r="AV151" i="8"/>
  <c r="AV161" i="8"/>
  <c r="AU162" i="8"/>
  <c r="AM119" i="8"/>
  <c r="D120" i="4" s="1"/>
  <c r="AV104" i="8"/>
  <c r="AN92" i="8"/>
  <c r="E93" i="4" s="1"/>
  <c r="AO73" i="8"/>
  <c r="F74" i="4" s="1"/>
  <c r="AN126" i="8"/>
  <c r="E127" i="4" s="1"/>
  <c r="AW127" i="8"/>
  <c r="AV113" i="8"/>
  <c r="AL219" i="8"/>
  <c r="AU65" i="8"/>
  <c r="AW110" i="8"/>
  <c r="AM99" i="8"/>
  <c r="D100" i="4" s="1"/>
  <c r="AV79" i="8"/>
  <c r="AW130" i="8"/>
  <c r="AO134" i="8"/>
  <c r="F135" i="4" s="1"/>
  <c r="AM125" i="8"/>
  <c r="D126" i="4" s="1"/>
  <c r="AT119" i="8"/>
  <c r="AS119" i="8" s="1"/>
  <c r="AV110" i="8"/>
  <c r="AU160" i="8"/>
  <c r="AW195" i="8"/>
  <c r="AM246" i="8"/>
  <c r="D247" i="4" s="1"/>
  <c r="AL111" i="8"/>
  <c r="AK111" i="8" s="1"/>
  <c r="AO161" i="8"/>
  <c r="F162" i="4" s="1"/>
  <c r="AN180" i="8"/>
  <c r="E181" i="4" s="1"/>
  <c r="AM250" i="8"/>
  <c r="AU122" i="8"/>
  <c r="AM114" i="8"/>
  <c r="D115" i="4" s="1"/>
  <c r="AT146" i="8"/>
  <c r="AS146" i="8" s="1"/>
  <c r="AO202" i="8"/>
  <c r="F203" i="4" s="1"/>
  <c r="AW202" i="8"/>
  <c r="AT236" i="8"/>
  <c r="AS236" i="8" s="1"/>
  <c r="AL180" i="8"/>
  <c r="AU229" i="8"/>
  <c r="AW162" i="8"/>
  <c r="AW196" i="8"/>
  <c r="AN222" i="8"/>
  <c r="E223" i="4" s="1"/>
  <c r="AN140" i="8"/>
  <c r="E141" i="4" s="1"/>
  <c r="AO146" i="8"/>
  <c r="F147" i="4" s="1"/>
  <c r="AT211" i="8"/>
  <c r="AS211" i="8" s="1"/>
  <c r="AU205" i="8"/>
  <c r="AO215" i="8"/>
  <c r="F216" i="4" s="1"/>
  <c r="AO247" i="8"/>
  <c r="F248" i="4" s="1"/>
  <c r="AO62" i="8"/>
  <c r="F63" i="4" s="1"/>
  <c r="AT116" i="8"/>
  <c r="AS116" i="8" s="1"/>
  <c r="AU149" i="8"/>
  <c r="AT216" i="8"/>
  <c r="AS216" i="8" s="1"/>
  <c r="AV219" i="8"/>
  <c r="AL247" i="8"/>
  <c r="C248" i="4" s="1"/>
  <c r="AO189" i="8"/>
  <c r="F190" i="4" s="1"/>
  <c r="AV249" i="8"/>
  <c r="AO165" i="8"/>
  <c r="F166" i="4" s="1"/>
  <c r="AT199" i="8"/>
  <c r="AS199" i="8" s="1"/>
  <c r="AM215" i="8"/>
  <c r="D216" i="4" s="1"/>
  <c r="AU142" i="8"/>
  <c r="AO150" i="8"/>
  <c r="F151" i="4" s="1"/>
  <c r="AV182" i="8"/>
  <c r="AM208" i="8"/>
  <c r="D209" i="4" s="1"/>
  <c r="AO224" i="8"/>
  <c r="F225" i="4" s="1"/>
  <c r="AU231" i="8"/>
  <c r="AN97" i="8"/>
  <c r="E98" i="4" s="1"/>
  <c r="AU79" i="8"/>
  <c r="AL169" i="8"/>
  <c r="AK169" i="8" s="1"/>
  <c r="AM81" i="8"/>
  <c r="D82" i="4" s="1"/>
  <c r="AL92" i="8"/>
  <c r="AW225" i="8"/>
  <c r="AW246" i="8"/>
  <c r="AU232" i="8"/>
  <c r="AU220" i="8"/>
  <c r="AN202" i="8"/>
  <c r="E203" i="4" s="1"/>
  <c r="AV230" i="8"/>
  <c r="AT238" i="8"/>
  <c r="AS238" i="8" s="1"/>
  <c r="AT210" i="8"/>
  <c r="AS210" i="8" s="1"/>
  <c r="AU207" i="8"/>
  <c r="AT169" i="8"/>
  <c r="AS169" i="8" s="1"/>
  <c r="AT188" i="8"/>
  <c r="AS188" i="8" s="1"/>
  <c r="AO191" i="8"/>
  <c r="F192" i="4" s="1"/>
  <c r="AM173" i="8"/>
  <c r="D174" i="4" s="1"/>
  <c r="AM140" i="8"/>
  <c r="D141" i="4" s="1"/>
  <c r="AV159" i="8"/>
  <c r="AM145" i="8"/>
  <c r="D146" i="4" s="1"/>
  <c r="AN223" i="8"/>
  <c r="E224" i="4" s="1"/>
  <c r="AW211" i="8"/>
  <c r="AO193" i="8"/>
  <c r="F194" i="4" s="1"/>
  <c r="AU199" i="8"/>
  <c r="AT191" i="8"/>
  <c r="AS191" i="8" s="1"/>
  <c r="AU161" i="8"/>
  <c r="AT172" i="8"/>
  <c r="AS172" i="8" s="1"/>
  <c r="AV146" i="8"/>
  <c r="AO248" i="8"/>
  <c r="F249" i="4" s="1"/>
  <c r="AU242" i="8"/>
  <c r="AV229" i="8"/>
  <c r="AW182" i="8"/>
  <c r="AL191" i="8"/>
  <c r="AM196" i="8"/>
  <c r="D197" i="4" s="1"/>
  <c r="AL221" i="8"/>
  <c r="AU209" i="8"/>
  <c r="AV191" i="8"/>
  <c r="AM198" i="8"/>
  <c r="D199" i="4" s="1"/>
  <c r="AL190" i="8"/>
  <c r="AV232" i="8"/>
  <c r="AO172" i="8"/>
  <c r="F173" i="4" s="1"/>
  <c r="AL166" i="8"/>
  <c r="C167" i="4" s="1"/>
  <c r="AM163" i="8"/>
  <c r="D164" i="4" s="1"/>
  <c r="AW142" i="8"/>
  <c r="AU53" i="8"/>
  <c r="AU239" i="8"/>
  <c r="AO218" i="8"/>
  <c r="F219" i="4" s="1"/>
  <c r="AL222" i="8"/>
  <c r="AM235" i="8"/>
  <c r="D236" i="4" s="1"/>
  <c r="AO236" i="8"/>
  <c r="F237" i="4" s="1"/>
  <c r="AM240" i="8"/>
  <c r="D241" i="4" s="1"/>
  <c r="AW232" i="8"/>
  <c r="AT173" i="8"/>
  <c r="AS173" i="8" s="1"/>
  <c r="AW81" i="8"/>
  <c r="AO52" i="8"/>
  <c r="F53" i="4" s="1"/>
  <c r="AO76" i="8"/>
  <c r="F77" i="4" s="1"/>
  <c r="AU227" i="8"/>
  <c r="AL245" i="8"/>
  <c r="C246" i="4" s="1"/>
  <c r="AN207" i="8"/>
  <c r="E208" i="4" s="1"/>
  <c r="AW204" i="8"/>
  <c r="AT241" i="8"/>
  <c r="AS241" i="8" s="1"/>
  <c r="AL232" i="8"/>
  <c r="AK232" i="8" s="1"/>
  <c r="AV211" i="8"/>
  <c r="AT212" i="8"/>
  <c r="AS212" i="8" s="1"/>
  <c r="AV203" i="8"/>
  <c r="AW176" i="8"/>
  <c r="AW191" i="8"/>
  <c r="AW165" i="8"/>
  <c r="AN227" i="8"/>
  <c r="E228" i="4" s="1"/>
  <c r="AU218" i="8"/>
  <c r="AW227" i="8"/>
  <c r="AL194" i="8"/>
  <c r="AK194" i="8" s="1"/>
  <c r="AV148" i="8"/>
  <c r="AM178" i="8"/>
  <c r="D179" i="4" s="1"/>
  <c r="AW250" i="8"/>
  <c r="AN248" i="8"/>
  <c r="E249" i="4" s="1"/>
  <c r="AM203" i="8"/>
  <c r="D204" i="4" s="1"/>
  <c r="AW193" i="8"/>
  <c r="AO240" i="8"/>
  <c r="F241" i="4" s="1"/>
  <c r="AU63" i="8"/>
  <c r="AL155" i="8"/>
  <c r="AL162" i="8"/>
  <c r="AT126" i="8"/>
  <c r="AS126" i="8" s="1"/>
  <c r="AW166" i="8"/>
  <c r="AT228" i="8"/>
  <c r="AS228" i="8" s="1"/>
  <c r="AW55" i="8"/>
  <c r="AM110" i="8"/>
  <c r="D111" i="4" s="1"/>
  <c r="AN90" i="8"/>
  <c r="E91" i="4" s="1"/>
  <c r="AT78" i="8"/>
  <c r="AS78" i="8" s="1"/>
  <c r="AU159" i="8"/>
  <c r="AM212" i="8"/>
  <c r="D213" i="4" s="1"/>
  <c r="AN142" i="8"/>
  <c r="E143" i="4" s="1"/>
  <c r="AO140" i="8"/>
  <c r="F141" i="4" s="1"/>
  <c r="AM93" i="8"/>
  <c r="D94" i="4" s="1"/>
  <c r="AL83" i="8"/>
  <c r="AV131" i="8"/>
  <c r="AL66" i="8"/>
  <c r="C67" i="4" s="1"/>
  <c r="AW118" i="8"/>
  <c r="AN240" i="8"/>
  <c r="E241" i="4" s="1"/>
  <c r="AU219" i="8"/>
  <c r="AM86" i="8"/>
  <c r="D87" i="4" s="1"/>
  <c r="AV96" i="8"/>
  <c r="AO57" i="8"/>
  <c r="F58" i="4" s="1"/>
  <c r="AW140" i="8"/>
  <c r="AM77" i="8"/>
  <c r="D78" i="4" s="1"/>
  <c r="AU58" i="8"/>
  <c r="AV119" i="8"/>
  <c r="AN76" i="8"/>
  <c r="E77" i="4" s="1"/>
  <c r="AW83" i="8"/>
  <c r="AO200" i="8"/>
  <c r="F201" i="4" s="1"/>
  <c r="AL199" i="8"/>
  <c r="AL71" i="8"/>
  <c r="AM238" i="8"/>
  <c r="D239" i="4" s="1"/>
  <c r="AM213" i="8"/>
  <c r="D214" i="4" s="1"/>
  <c r="AV150" i="8"/>
  <c r="AN154" i="8"/>
  <c r="E155" i="4" s="1"/>
  <c r="AM177" i="8"/>
  <c r="D178" i="4" s="1"/>
  <c r="AL114" i="8"/>
  <c r="AO110" i="8"/>
  <c r="F111" i="4" s="1"/>
  <c r="AN198" i="8"/>
  <c r="E199" i="4" s="1"/>
  <c r="AM185" i="8"/>
  <c r="D186" i="4" s="1"/>
  <c r="AV180" i="8"/>
  <c r="AN109" i="8"/>
  <c r="E110" i="4" s="1"/>
  <c r="AL140" i="8"/>
  <c r="C141" i="4" s="1"/>
  <c r="AV63" i="8"/>
  <c r="AO131" i="8"/>
  <c r="F132" i="4" s="1"/>
  <c r="AO69" i="8"/>
  <c r="F70" i="4" s="1"/>
  <c r="AN215" i="8"/>
  <c r="E216" i="4" s="1"/>
  <c r="AV169" i="8"/>
  <c r="AL135" i="8"/>
  <c r="C136" i="4" s="1"/>
  <c r="AN129" i="8"/>
  <c r="E130" i="4" s="1"/>
  <c r="AT135" i="8"/>
  <c r="AS135" i="8" s="1"/>
  <c r="AT77" i="8"/>
  <c r="AS77" i="8" s="1"/>
  <c r="AV130" i="8"/>
  <c r="AO65" i="8"/>
  <c r="F66" i="4" s="1"/>
  <c r="AL168" i="8"/>
  <c r="AU88" i="8"/>
  <c r="AT55" i="8"/>
  <c r="AS55" i="8" s="1"/>
  <c r="AM192" i="8"/>
  <c r="D193" i="4" s="1"/>
  <c r="AV86" i="8"/>
  <c r="AT88" i="8"/>
  <c r="AS88" i="8" s="1"/>
  <c r="AO71" i="8"/>
  <c r="F72" i="4" s="1"/>
  <c r="AN148" i="8"/>
  <c r="E149" i="4" s="1"/>
  <c r="AU51" i="8"/>
  <c r="AO59" i="8"/>
  <c r="F60" i="4" s="1"/>
  <c r="AM74" i="8"/>
  <c r="D75" i="4" s="1"/>
  <c r="AV81" i="8"/>
  <c r="AN111" i="8"/>
  <c r="E112" i="4" s="1"/>
  <c r="AL102" i="8"/>
  <c r="AK102" i="8" s="1"/>
  <c r="AN71" i="8"/>
  <c r="E72" i="4" s="1"/>
  <c r="AL104" i="8"/>
  <c r="C105" i="4" s="1"/>
  <c r="AN136" i="8"/>
  <c r="E137" i="4" s="1"/>
  <c r="AM151" i="8"/>
  <c r="D152" i="4" s="1"/>
  <c r="AW75" i="8"/>
  <c r="AN115" i="8"/>
  <c r="E116" i="4" s="1"/>
  <c r="AN145" i="8"/>
  <c r="E146" i="4" s="1"/>
  <c r="AO112" i="8"/>
  <c r="F113" i="4" s="1"/>
  <c r="AL123" i="8"/>
  <c r="AK123" i="8" s="1"/>
  <c r="AW189" i="8"/>
  <c r="AO124" i="8"/>
  <c r="F125" i="4" s="1"/>
  <c r="AO192" i="8"/>
  <c r="F193" i="4" s="1"/>
  <c r="AU134" i="8"/>
  <c r="AO182" i="8"/>
  <c r="F183" i="4" s="1"/>
  <c r="AL234" i="8"/>
  <c r="AU211" i="8"/>
  <c r="AT244" i="8"/>
  <c r="AS244" i="8" s="1"/>
  <c r="AV156" i="8"/>
  <c r="AW186" i="8"/>
  <c r="AV170" i="8"/>
  <c r="AN208" i="8"/>
  <c r="E209" i="4" s="1"/>
  <c r="AT201" i="8"/>
  <c r="AS201" i="8" s="1"/>
  <c r="AL233" i="8"/>
  <c r="AV53" i="8"/>
  <c r="AN176" i="8"/>
  <c r="E177" i="4" s="1"/>
  <c r="AL189" i="8"/>
  <c r="AT207" i="8"/>
  <c r="AS207" i="8" s="1"/>
  <c r="AV233" i="8"/>
  <c r="AT213" i="8"/>
  <c r="AS213" i="8" s="1"/>
  <c r="AW129" i="8"/>
  <c r="AW179" i="8"/>
  <c r="AO223" i="8"/>
  <c r="F224" i="4" s="1"/>
  <c r="AU165" i="8"/>
  <c r="AO195" i="8"/>
  <c r="F196" i="4" s="1"/>
  <c r="AN244" i="8"/>
  <c r="E245" i="4" s="1"/>
  <c r="AN246" i="8"/>
  <c r="E247" i="4" s="1"/>
  <c r="AU99" i="8"/>
  <c r="AL87" i="8"/>
  <c r="AO125" i="8"/>
  <c r="F126" i="4" s="1"/>
  <c r="AO78" i="8"/>
  <c r="F79" i="4" s="1"/>
  <c r="AW242" i="8"/>
  <c r="AO237" i="8"/>
  <c r="F238" i="4" s="1"/>
  <c r="AN203" i="8"/>
  <c r="E204" i="4" s="1"/>
  <c r="AN194" i="8"/>
  <c r="E195" i="4" s="1"/>
  <c r="AL230" i="8"/>
  <c r="C231" i="4" s="1"/>
  <c r="AW222" i="8"/>
  <c r="AU196" i="8"/>
  <c r="AM205" i="8"/>
  <c r="D206" i="4" s="1"/>
  <c r="AO199" i="8"/>
  <c r="F200" i="4" s="1"/>
  <c r="AM164" i="8"/>
  <c r="D165" i="4" s="1"/>
  <c r="AN179" i="8"/>
  <c r="E180" i="4" s="1"/>
  <c r="AV157" i="8"/>
  <c r="AW239" i="8"/>
  <c r="AV225" i="8"/>
  <c r="AL212" i="8"/>
  <c r="AO187" i="8"/>
  <c r="F188" i="4" s="1"/>
  <c r="AV140" i="8"/>
  <c r="AO163" i="8"/>
  <c r="F164" i="4" s="1"/>
  <c r="AM234" i="8"/>
  <c r="D235" i="4" s="1"/>
  <c r="AU233" i="8"/>
  <c r="AV195" i="8"/>
  <c r="AO227" i="8"/>
  <c r="F228" i="4" s="1"/>
  <c r="AN229" i="8"/>
  <c r="E230" i="4" s="1"/>
  <c r="AL226" i="8"/>
  <c r="AM179" i="8"/>
  <c r="D180" i="4" s="1"/>
  <c r="AW216" i="8"/>
  <c r="AO241" i="8"/>
  <c r="F242" i="4" s="1"/>
  <c r="AL157" i="8"/>
  <c r="AW160" i="8"/>
  <c r="AM73" i="8"/>
  <c r="D74" i="4" s="1"/>
  <c r="AL53" i="8"/>
  <c r="AW244" i="8"/>
  <c r="AW238" i="8"/>
  <c r="AW206" i="8"/>
  <c r="AT227" i="8"/>
  <c r="AS227" i="8" s="1"/>
  <c r="AU234" i="8"/>
  <c r="AV223" i="8"/>
  <c r="AT108" i="8"/>
  <c r="AS108" i="8" s="1"/>
  <c r="AW107" i="8"/>
  <c r="AM239" i="8"/>
  <c r="D240" i="4" s="1"/>
  <c r="AV235" i="8"/>
  <c r="AN224" i="8"/>
  <c r="E225" i="4" s="1"/>
  <c r="AV224" i="8"/>
  <c r="AW224" i="8"/>
  <c r="AV171" i="8"/>
  <c r="AM193" i="8"/>
  <c r="D194" i="4" s="1"/>
  <c r="AM152" i="8"/>
  <c r="D153" i="4" s="1"/>
  <c r="AL204" i="8"/>
  <c r="AU246" i="8"/>
  <c r="AO197" i="8"/>
  <c r="F198" i="4" s="1"/>
  <c r="AM209" i="8"/>
  <c r="D210" i="4" s="1"/>
  <c r="AM231" i="8"/>
  <c r="D232" i="4" s="1"/>
  <c r="AU131" i="8"/>
  <c r="AT247" i="8"/>
  <c r="AS247" i="8" s="1"/>
  <c r="AO185" i="8"/>
  <c r="F186" i="4" s="1"/>
  <c r="AU198" i="8"/>
  <c r="AU244" i="8"/>
  <c r="AV217" i="8"/>
  <c r="AN201" i="8"/>
  <c r="E202" i="4" s="1"/>
  <c r="AT180" i="8"/>
  <c r="AS180" i="8" s="1"/>
  <c r="AN210" i="8"/>
  <c r="E211" i="4" s="1"/>
  <c r="AT170" i="8"/>
  <c r="AS170" i="8" s="1"/>
  <c r="AM122" i="8"/>
  <c r="D123" i="4" s="1"/>
  <c r="AV141" i="8"/>
  <c r="AW108" i="8"/>
  <c r="AL246" i="8"/>
  <c r="AU206" i="8"/>
  <c r="AU141" i="8"/>
  <c r="AN160" i="8"/>
  <c r="E161" i="4" s="1"/>
  <c r="AL179" i="8"/>
  <c r="AN128" i="8"/>
  <c r="E129" i="4" s="1"/>
  <c r="AW170" i="8"/>
  <c r="AT158" i="8"/>
  <c r="AS158" i="8" s="1"/>
  <c r="AO153" i="8"/>
  <c r="F154" i="4" s="1"/>
  <c r="AM118" i="8"/>
  <c r="D119" i="4" s="1"/>
  <c r="AL138" i="8"/>
  <c r="AL165" i="8"/>
  <c r="AK165" i="8" s="1"/>
  <c r="AM117" i="8"/>
  <c r="D118" i="4" s="1"/>
  <c r="AL142" i="8"/>
  <c r="C143" i="4" s="1"/>
  <c r="AT152" i="8"/>
  <c r="AS152" i="8" s="1"/>
  <c r="AL113" i="8"/>
  <c r="C114" i="4" s="1"/>
  <c r="AV75" i="8"/>
  <c r="AM108" i="8"/>
  <c r="D109" i="4" s="1"/>
  <c r="AW72" i="8"/>
  <c r="AU93" i="8"/>
  <c r="AU61" i="8"/>
  <c r="AL75" i="8"/>
  <c r="AK75" i="8" s="1"/>
  <c r="AO120" i="8"/>
  <c r="F121" i="4" s="1"/>
  <c r="AV177" i="8"/>
  <c r="AW123" i="8"/>
  <c r="AL132" i="8"/>
  <c r="C133" i="4" s="1"/>
  <c r="AM91" i="8"/>
  <c r="D92" i="4" s="1"/>
  <c r="AM59" i="8"/>
  <c r="D60" i="4" s="1"/>
  <c r="AN88" i="8"/>
  <c r="E89" i="4" s="1"/>
  <c r="AO113" i="8"/>
  <c r="F114" i="4" s="1"/>
  <c r="AL77" i="8"/>
  <c r="C78" i="4" s="1"/>
  <c r="AT60" i="8"/>
  <c r="AS60" i="8" s="1"/>
  <c r="AO128" i="8"/>
  <c r="F129" i="4" s="1"/>
  <c r="AL185" i="8"/>
  <c r="AK185" i="8" s="1"/>
  <c r="AL125" i="8"/>
  <c r="C126" i="4" s="1"/>
  <c r="AT133" i="8"/>
  <c r="AS133" i="8" s="1"/>
  <c r="AU92" i="8"/>
  <c r="AU60" i="8"/>
  <c r="AT87" i="8"/>
  <c r="AS87" i="8" s="1"/>
  <c r="AU112" i="8"/>
  <c r="AV76" i="8"/>
  <c r="AL58" i="8"/>
  <c r="C59" i="4" s="1"/>
  <c r="AT56" i="8"/>
  <c r="AS56" i="8" s="1"/>
  <c r="AM53" i="8"/>
  <c r="D54" i="4" s="1"/>
  <c r="AN54" i="8"/>
  <c r="E55" i="4" s="1"/>
  <c r="AO159" i="8"/>
  <c r="F160" i="4" s="1"/>
  <c r="AM94" i="8"/>
  <c r="D95" i="4" s="1"/>
  <c r="AT72" i="8"/>
  <c r="AS72" i="8" s="1"/>
  <c r="AM85" i="8"/>
  <c r="D86" i="4" s="1"/>
  <c r="AV120" i="8"/>
  <c r="AW101" i="8"/>
  <c r="AL84" i="8"/>
  <c r="C85" i="4" s="1"/>
  <c r="AM224" i="8"/>
  <c r="D225" i="4" s="1"/>
  <c r="AO226" i="8"/>
  <c r="F227" i="4" s="1"/>
  <c r="AM247" i="8"/>
  <c r="D248" i="4" s="1"/>
  <c r="AV179" i="8"/>
  <c r="AM197" i="8"/>
  <c r="D198" i="4" s="1"/>
  <c r="AO154" i="8"/>
  <c r="F155" i="4" s="1"/>
  <c r="AN195" i="8"/>
  <c r="E196" i="4" s="1"/>
  <c r="AL248" i="8"/>
  <c r="AK248" i="8" s="1"/>
  <c r="AU200" i="8"/>
  <c r="AW205" i="8"/>
  <c r="AN143" i="8"/>
  <c r="E144" i="4" s="1"/>
  <c r="AU135" i="8"/>
  <c r="AV237" i="8"/>
  <c r="AU192" i="8"/>
  <c r="AV201" i="8"/>
  <c r="AO239" i="8"/>
  <c r="F240" i="4" s="1"/>
  <c r="AU184" i="8"/>
  <c r="AT195" i="8"/>
  <c r="AS195" i="8" s="1"/>
  <c r="AV181" i="8"/>
  <c r="AO168" i="8"/>
  <c r="F169" i="4" s="1"/>
  <c r="AN125" i="8"/>
  <c r="E126" i="4" s="1"/>
  <c r="AU43" i="8"/>
  <c r="AM249" i="8"/>
  <c r="D250" i="4" s="1"/>
  <c r="AN218" i="8"/>
  <c r="E219" i="4" s="1"/>
  <c r="AL182" i="8"/>
  <c r="C183" i="4" s="1"/>
  <c r="AW114" i="8"/>
  <c r="AW184" i="8"/>
  <c r="AV97" i="8"/>
  <c r="AL72" i="8"/>
  <c r="C73" i="4" s="1"/>
  <c r="AU74" i="8"/>
  <c r="AW85" i="8"/>
  <c r="AV65" i="8"/>
  <c r="AO111" i="8"/>
  <c r="F112" i="4" s="1"/>
  <c r="AV134" i="8"/>
  <c r="AV213" i="8"/>
  <c r="AN66" i="8"/>
  <c r="E67" i="4" s="1"/>
  <c r="AV62" i="8"/>
  <c r="AO64" i="8"/>
  <c r="F65" i="4" s="1"/>
  <c r="AL159" i="8"/>
  <c r="C160" i="4" s="1"/>
  <c r="AO61" i="8"/>
  <c r="F62" i="4" s="1"/>
  <c r="AU94" i="8"/>
  <c r="AU155" i="8"/>
  <c r="AO190" i="8"/>
  <c r="F191" i="4" s="1"/>
  <c r="AM52" i="8"/>
  <c r="D53" i="4" s="1"/>
  <c r="AT83" i="8"/>
  <c r="AS83" i="8" s="1"/>
  <c r="AU143" i="8"/>
  <c r="AT110" i="8"/>
  <c r="AS110" i="8" s="1"/>
  <c r="AN114" i="8"/>
  <c r="E115" i="4" s="1"/>
  <c r="AO80" i="8"/>
  <c r="F81" i="4" s="1"/>
  <c r="AV135" i="8"/>
  <c r="AU109" i="8"/>
  <c r="AO118" i="8"/>
  <c r="F119" i="4" s="1"/>
  <c r="AL126" i="8"/>
  <c r="AV226" i="8"/>
  <c r="AL224" i="8"/>
  <c r="AU237" i="8"/>
  <c r="AM226" i="8"/>
  <c r="D227" i="4" s="1"/>
  <c r="AU118" i="8"/>
  <c r="AT147" i="8"/>
  <c r="AS147" i="8" s="1"/>
  <c r="AV205" i="8"/>
  <c r="AL144" i="8"/>
  <c r="AW92" i="8"/>
  <c r="AL242" i="8"/>
  <c r="AT218" i="8"/>
  <c r="AS218" i="8" s="1"/>
  <c r="AO139" i="8"/>
  <c r="F140" i="4" s="1"/>
  <c r="AO141" i="8"/>
  <c r="F142" i="4" s="1"/>
  <c r="AT150" i="8"/>
  <c r="AS150" i="8" s="1"/>
  <c r="AO105" i="8"/>
  <c r="F106" i="4" s="1"/>
  <c r="AN108" i="8"/>
  <c r="E109" i="4" s="1"/>
  <c r="AT101" i="8"/>
  <c r="AS101" i="8" s="1"/>
  <c r="AV238" i="8"/>
  <c r="AU115" i="8"/>
  <c r="AN137" i="8"/>
  <c r="E138" i="4" s="1"/>
  <c r="AU169" i="8"/>
  <c r="AV220" i="8"/>
  <c r="AW102" i="8"/>
  <c r="AO123" i="8"/>
  <c r="F124" i="4" s="1"/>
  <c r="AU117" i="8"/>
  <c r="AN183" i="8"/>
  <c r="E184" i="4" s="1"/>
  <c r="AU72" i="8"/>
  <c r="AU59" i="8"/>
  <c r="AN59" i="8"/>
  <c r="E60" i="4" s="1"/>
  <c r="AW57" i="8"/>
  <c r="AM60" i="8"/>
  <c r="D61" i="4" s="1"/>
  <c r="AU147" i="8"/>
  <c r="AM78" i="8"/>
  <c r="D79" i="4" s="1"/>
  <c r="AM64" i="8"/>
  <c r="D65" i="4" s="1"/>
  <c r="AU116" i="8"/>
  <c r="AT91" i="8"/>
  <c r="AS91" i="8" s="1"/>
  <c r="AV127" i="8"/>
  <c r="AT115" i="8"/>
  <c r="AS115" i="8" s="1"/>
  <c r="AL81" i="8"/>
  <c r="AO53" i="8"/>
  <c r="F54" i="4" s="1"/>
  <c r="AO149" i="8"/>
  <c r="F150" i="4" s="1"/>
  <c r="AU144" i="8"/>
  <c r="AW87" i="8"/>
  <c r="AT57" i="8"/>
  <c r="AS57" i="8" s="1"/>
  <c r="AO160" i="8"/>
  <c r="F161" i="4" s="1"/>
  <c r="AV176" i="8"/>
  <c r="AO137" i="8"/>
  <c r="F138" i="4" s="1"/>
  <c r="AW194" i="8"/>
  <c r="AL143" i="8"/>
  <c r="AT197" i="8"/>
  <c r="AS197" i="8" s="1"/>
  <c r="AL147" i="8"/>
  <c r="AL195" i="8"/>
  <c r="AK195" i="8" s="1"/>
  <c r="AU241" i="8"/>
  <c r="AO219" i="8"/>
  <c r="F220" i="4" s="1"/>
  <c r="AU127" i="8"/>
  <c r="AO203" i="8"/>
  <c r="F204" i="4" s="1"/>
  <c r="AV218" i="8"/>
  <c r="AT157" i="8"/>
  <c r="AS157" i="8" s="1"/>
  <c r="AM236" i="8"/>
  <c r="D237" i="4" s="1"/>
  <c r="AT246" i="8"/>
  <c r="AS246" i="8" s="1"/>
  <c r="AW240" i="8"/>
  <c r="AL52" i="8"/>
  <c r="AM130" i="8"/>
  <c r="D131" i="4" s="1"/>
  <c r="AM187" i="8"/>
  <c r="D188" i="4" s="1"/>
  <c r="AN182" i="8"/>
  <c r="E183" i="4" s="1"/>
  <c r="AN196" i="8"/>
  <c r="E197" i="4" s="1"/>
  <c r="AU217" i="8"/>
  <c r="AM169" i="8"/>
  <c r="D170" i="4" s="1"/>
  <c r="AM194" i="8"/>
  <c r="D195" i="4" s="1"/>
  <c r="AV244" i="8"/>
  <c r="AL211" i="8"/>
  <c r="AV198" i="8"/>
  <c r="AN225" i="8"/>
  <c r="E226" i="4" s="1"/>
  <c r="AM220" i="8"/>
  <c r="D221" i="4" s="1"/>
  <c r="AM97" i="8"/>
  <c r="D98" i="4" s="1"/>
  <c r="AO94" i="8"/>
  <c r="F95" i="4" s="1"/>
  <c r="AW65" i="8"/>
  <c r="AW249" i="8"/>
  <c r="AO231" i="8"/>
  <c r="F232" i="4" s="1"/>
  <c r="AO243" i="8"/>
  <c r="F244" i="4" s="1"/>
  <c r="AO235" i="8"/>
  <c r="F236" i="4" s="1"/>
  <c r="AN186" i="8"/>
  <c r="E187" i="4" s="1"/>
  <c r="AN219" i="8"/>
  <c r="E220" i="4" s="1"/>
  <c r="AO230" i="8"/>
  <c r="F231" i="4" s="1"/>
  <c r="AT185" i="8"/>
  <c r="AS185" i="8" s="1"/>
  <c r="AT196" i="8"/>
  <c r="AS196" i="8" s="1"/>
  <c r="AT198" i="8"/>
  <c r="AS198" i="8" s="1"/>
  <c r="AM156" i="8"/>
  <c r="D157" i="4" s="1"/>
  <c r="AM168" i="8"/>
  <c r="D169" i="4" s="1"/>
  <c r="AN245" i="8"/>
  <c r="E246" i="4" s="1"/>
  <c r="AL249" i="8"/>
  <c r="AL208" i="8"/>
  <c r="AK208" i="8" s="1"/>
  <c r="AN189" i="8"/>
  <c r="E190" i="4" s="1"/>
  <c r="AT194" i="8"/>
  <c r="AS194" i="8" s="1"/>
  <c r="AT190" i="8"/>
  <c r="AS190" i="8" s="1"/>
  <c r="AW133" i="8"/>
  <c r="AL244" i="8"/>
  <c r="AO214" i="8"/>
  <c r="F215" i="4" s="1"/>
  <c r="AL172" i="8"/>
  <c r="AT204" i="8"/>
  <c r="AS204" i="8" s="1"/>
  <c r="AU238" i="8"/>
  <c r="AM221" i="8"/>
  <c r="D222" i="4" s="1"/>
  <c r="AU168" i="8"/>
  <c r="AW200" i="8"/>
  <c r="AN232" i="8"/>
  <c r="E233" i="4" s="1"/>
  <c r="AT142" i="8"/>
  <c r="AS142" i="8" s="1"/>
  <c r="AO107" i="8"/>
  <c r="F108" i="4" s="1"/>
  <c r="AU95" i="8"/>
  <c r="AM89" i="8"/>
  <c r="D90" i="4" s="1"/>
  <c r="AW228" i="8"/>
  <c r="AL209" i="8"/>
  <c r="AL196" i="8"/>
  <c r="C197" i="4" s="1"/>
  <c r="AT245" i="8"/>
  <c r="AS245" i="8" s="1"/>
  <c r="AM217" i="8"/>
  <c r="D218" i="4" s="1"/>
  <c r="AV202" i="8"/>
  <c r="AV117" i="8"/>
  <c r="AL60" i="8"/>
  <c r="AW226" i="8"/>
  <c r="AL217" i="8"/>
  <c r="AL192" i="8"/>
  <c r="AK192" i="8" s="1"/>
  <c r="AO242" i="8"/>
  <c r="F243" i="4" s="1"/>
  <c r="AT229" i="8"/>
  <c r="AS229" i="8" s="1"/>
  <c r="AT200" i="8"/>
  <c r="AS200" i="8" s="1"/>
  <c r="AM189" i="8"/>
  <c r="D190" i="4" s="1"/>
  <c r="AO142" i="8"/>
  <c r="F143" i="4" s="1"/>
  <c r="AW148" i="8"/>
  <c r="AL240" i="8"/>
  <c r="AN178" i="8"/>
  <c r="E179" i="4" s="1"/>
  <c r="AT183" i="8"/>
  <c r="AS183" i="8" s="1"/>
  <c r="AL175" i="8"/>
  <c r="AW121" i="8"/>
  <c r="AT221" i="8"/>
  <c r="AS221" i="8" s="1"/>
  <c r="AO169" i="8"/>
  <c r="F170" i="4" s="1"/>
  <c r="AO205" i="8"/>
  <c r="F206" i="4" s="1"/>
  <c r="AT237" i="8"/>
  <c r="AS237" i="8" s="1"/>
  <c r="AM195" i="8"/>
  <c r="D196" i="4" s="1"/>
  <c r="AN185" i="8"/>
  <c r="E186" i="4" s="1"/>
  <c r="AU249" i="8"/>
  <c r="AN177" i="8"/>
  <c r="E178" i="4" s="1"/>
  <c r="AU197" i="8"/>
  <c r="AU111" i="8"/>
  <c r="AW132" i="8"/>
  <c r="AW100" i="8"/>
  <c r="AM237" i="8"/>
  <c r="D238" i="4" s="1"/>
  <c r="AO198" i="8"/>
  <c r="F199" i="4" s="1"/>
  <c r="AV185" i="8"/>
  <c r="AV137" i="8"/>
  <c r="AT160" i="8"/>
  <c r="AS160" i="8" s="1"/>
  <c r="AO232" i="8"/>
  <c r="F233" i="4" s="1"/>
  <c r="AV221" i="8"/>
  <c r="AV144" i="8"/>
  <c r="AM165" i="8"/>
  <c r="D166" i="4" s="1"/>
  <c r="AU185" i="8"/>
  <c r="AV129" i="8"/>
  <c r="AM159" i="8"/>
  <c r="D160" i="4" s="1"/>
  <c r="AL106" i="8"/>
  <c r="C107" i="4" s="1"/>
  <c r="AM132" i="8"/>
  <c r="D133" i="4" s="1"/>
  <c r="AV142" i="8"/>
  <c r="AT100" i="8"/>
  <c r="AS100" i="8" s="1"/>
  <c r="AV67" i="8"/>
  <c r="AW96" i="8"/>
  <c r="AW64" i="8"/>
  <c r="AU85" i="8"/>
  <c r="AW93" i="8"/>
  <c r="AW178" i="8"/>
  <c r="AU139" i="8"/>
  <c r="AU152" i="8"/>
  <c r="AN169" i="8"/>
  <c r="E170" i="4" s="1"/>
  <c r="AL124" i="8"/>
  <c r="AM83" i="8"/>
  <c r="D84" i="4" s="1"/>
  <c r="AM51" i="8"/>
  <c r="D52" i="4" s="1"/>
  <c r="AN80" i="8"/>
  <c r="E81" i="4" s="1"/>
  <c r="AL101" i="8"/>
  <c r="AK101" i="8" s="1"/>
  <c r="AL69" i="8"/>
  <c r="AK69" i="8" s="1"/>
  <c r="AU222" i="8"/>
  <c r="AO148" i="8"/>
  <c r="F149" i="4" s="1"/>
  <c r="AN156" i="8"/>
  <c r="E157" i="4" s="1"/>
  <c r="AM174" i="8"/>
  <c r="D175" i="4" s="1"/>
  <c r="AT125" i="8"/>
  <c r="AS125" i="8" s="1"/>
  <c r="AU84" i="8"/>
  <c r="AU52" i="8"/>
  <c r="AT79" i="8"/>
  <c r="AS79" i="8" s="1"/>
  <c r="AU100" i="8"/>
  <c r="AV68" i="8"/>
  <c r="AT51" i="8"/>
  <c r="AS51" i="8" s="1"/>
  <c r="AM82" i="8"/>
  <c r="D83" i="4" s="1"/>
  <c r="AM72" i="8"/>
  <c r="D73" i="4" s="1"/>
  <c r="AN86" i="8"/>
  <c r="E87" i="4" s="1"/>
  <c r="AM158" i="8"/>
  <c r="D159" i="4" s="1"/>
  <c r="AT54" i="8"/>
  <c r="AS54" i="8" s="1"/>
  <c r="AN55" i="8"/>
  <c r="E56" i="4" s="1"/>
  <c r="AL56" i="8"/>
  <c r="C57" i="4" s="1"/>
  <c r="AO166" i="8"/>
  <c r="F167" i="4" s="1"/>
  <c r="AL59" i="8"/>
  <c r="AL63" i="8"/>
  <c r="AT242" i="8"/>
  <c r="AS242" i="8" s="1"/>
  <c r="AL200" i="8"/>
  <c r="AT226" i="8"/>
  <c r="AS226" i="8" s="1"/>
  <c r="AW210" i="8"/>
  <c r="AU203" i="8"/>
  <c r="AO138" i="8"/>
  <c r="F139" i="4" s="1"/>
  <c r="AL154" i="8"/>
  <c r="AM244" i="8"/>
  <c r="D245" i="4" s="1"/>
  <c r="AM175" i="8"/>
  <c r="D176" i="4" s="1"/>
  <c r="AT208" i="8"/>
  <c r="AS208" i="8" s="1"/>
  <c r="AT179" i="8"/>
  <c r="AS179" i="8" s="1"/>
  <c r="AU119" i="8"/>
  <c r="AN239" i="8"/>
  <c r="E240" i="4" s="1"/>
  <c r="AW174" i="8"/>
  <c r="AU186" i="8"/>
  <c r="AN221" i="8"/>
  <c r="E222" i="4" s="1"/>
  <c r="AN166" i="8"/>
  <c r="E167" i="4" s="1"/>
  <c r="AT224" i="8"/>
  <c r="AS224" i="8" s="1"/>
  <c r="AW163" i="8"/>
  <c r="AO170" i="8"/>
  <c r="F171" i="4" s="1"/>
  <c r="AT94" i="8"/>
  <c r="AS94" i="8" s="1"/>
  <c r="AL141" i="8"/>
  <c r="C142" i="4" s="1"/>
  <c r="AL78" i="8"/>
  <c r="AO92" i="8"/>
  <c r="F93" i="4" s="1"/>
  <c r="AO156" i="8"/>
  <c r="F157" i="4" s="1"/>
  <c r="AT117" i="8"/>
  <c r="AS117" i="8" s="1"/>
  <c r="AU110" i="8"/>
  <c r="AO68" i="8"/>
  <c r="F69" i="4" s="1"/>
  <c r="AN123" i="8"/>
  <c r="E124" i="4" s="1"/>
  <c r="AN157" i="8"/>
  <c r="E158" i="4" s="1"/>
  <c r="AL119" i="8"/>
  <c r="AO249" i="8"/>
  <c r="F250" i="4" s="1"/>
  <c r="AN77" i="8"/>
  <c r="E78" i="4" s="1"/>
  <c r="AT118" i="8"/>
  <c r="AS118" i="8" s="1"/>
  <c r="AT67" i="8"/>
  <c r="AS67" i="8" s="1"/>
  <c r="AN117" i="8"/>
  <c r="E118" i="4" s="1"/>
  <c r="AM146" i="8"/>
  <c r="D147" i="4" s="1"/>
  <c r="AN164" i="8"/>
  <c r="E165" i="4" s="1"/>
  <c r="AM176" i="8"/>
  <c r="D177" i="4" s="1"/>
  <c r="AV186" i="8"/>
  <c r="AT68" i="8"/>
  <c r="AS68" i="8" s="1"/>
  <c r="AT148" i="8"/>
  <c r="AS148" i="8" s="1"/>
  <c r="AV108" i="8"/>
  <c r="AU54" i="8"/>
  <c r="AO145" i="8"/>
  <c r="F146" i="4" s="1"/>
  <c r="AV73" i="8"/>
  <c r="AL122" i="8"/>
  <c r="AU125" i="8"/>
  <c r="AT111" i="8"/>
  <c r="AS111" i="8" s="1"/>
  <c r="AW215" i="8"/>
  <c r="AO179" i="8"/>
  <c r="F180" i="4" s="1"/>
  <c r="AT165" i="8"/>
  <c r="AS165" i="8" s="1"/>
  <c r="AU153" i="8"/>
  <c r="AU193" i="8"/>
  <c r="AU212" i="8"/>
  <c r="AL130" i="8"/>
  <c r="AN146" i="8"/>
  <c r="E147" i="4" s="1"/>
  <c r="AW126" i="8"/>
  <c r="AU89" i="8"/>
  <c r="AW171" i="8"/>
  <c r="AO213" i="8"/>
  <c r="F214" i="4" s="1"/>
  <c r="AT233" i="8"/>
  <c r="AS233" i="8" s="1"/>
  <c r="AT162" i="8"/>
  <c r="AS162" i="8" s="1"/>
  <c r="AO126" i="8"/>
  <c r="F127" i="4" s="1"/>
  <c r="AU81" i="8"/>
  <c r="AT156" i="8"/>
  <c r="AS156" i="8" s="1"/>
  <c r="AL97" i="8"/>
  <c r="C98" i="4" s="1"/>
  <c r="AO158" i="8"/>
  <c r="F159" i="4" s="1"/>
  <c r="AN247" i="8"/>
  <c r="E248" i="4" s="1"/>
  <c r="AL184" i="8"/>
  <c r="C185" i="4" s="1"/>
  <c r="AN191" i="8"/>
  <c r="E192" i="4" s="1"/>
  <c r="AT139" i="8"/>
  <c r="AS139" i="8" s="1"/>
  <c r="AW79" i="8"/>
  <c r="AW119" i="8"/>
  <c r="AN110" i="8"/>
  <c r="E111" i="4" s="1"/>
  <c r="AN127" i="8"/>
  <c r="E128" i="4" s="1"/>
  <c r="AT75" i="8"/>
  <c r="AS75" i="8" s="1"/>
  <c r="AM80" i="8"/>
  <c r="D81" i="4" s="1"/>
  <c r="AN103" i="8"/>
  <c r="E104" i="4" s="1"/>
  <c r="AO100" i="8"/>
  <c r="F101" i="4" s="1"/>
  <c r="AL151" i="8"/>
  <c r="AN61" i="8"/>
  <c r="E62" i="4" s="1"/>
  <c r="AO82" i="8"/>
  <c r="F83" i="4" s="1"/>
  <c r="AT134" i="8"/>
  <c r="AS134" i="8" s="1"/>
  <c r="AO72" i="8"/>
  <c r="F73" i="4" s="1"/>
  <c r="AT90" i="8"/>
  <c r="AS90" i="8" s="1"/>
  <c r="AU64" i="8"/>
  <c r="AN119" i="8"/>
  <c r="E120" i="4" s="1"/>
  <c r="AU157" i="8"/>
  <c r="AN60" i="8"/>
  <c r="E61" i="4" s="1"/>
  <c r="AO85" i="8"/>
  <c r="F86" i="4" s="1"/>
  <c r="AM139" i="8"/>
  <c r="D140" i="4" s="1"/>
  <c r="AL91" i="8"/>
  <c r="AK91" i="8" s="1"/>
  <c r="AU66" i="8"/>
  <c r="AT89" i="8"/>
  <c r="AS89" i="8" s="1"/>
  <c r="AV147" i="8"/>
  <c r="AT131" i="8"/>
  <c r="AS131" i="8" s="1"/>
  <c r="AO183" i="8"/>
  <c r="F184" i="4" s="1"/>
  <c r="AN132" i="8"/>
  <c r="E133" i="4" s="1"/>
  <c r="AO194" i="8"/>
  <c r="F195" i="4" s="1"/>
  <c r="AW164" i="8"/>
  <c r="AL127" i="8"/>
  <c r="C128" i="4" s="1"/>
  <c r="AM211" i="8"/>
  <c r="D212" i="4" s="1"/>
  <c r="AU190" i="8"/>
  <c r="AV60" i="8"/>
  <c r="AW61" i="8"/>
  <c r="AU146" i="8"/>
  <c r="AV215" i="8"/>
  <c r="AW203" i="8"/>
  <c r="AM202" i="8"/>
  <c r="D203" i="4" s="1"/>
  <c r="AM242" i="8"/>
  <c r="D243" i="4" s="1"/>
  <c r="AL197" i="8"/>
  <c r="AT193" i="8"/>
  <c r="AS193" i="8" s="1"/>
  <c r="AV246" i="8"/>
  <c r="AW248" i="8"/>
  <c r="AW145" i="8"/>
  <c r="AN249" i="8"/>
  <c r="E250" i="4" s="1"/>
  <c r="AN238" i="8"/>
  <c r="E239" i="4" s="1"/>
  <c r="AU171" i="8"/>
  <c r="AN188" i="8"/>
  <c r="E189" i="4" s="1"/>
  <c r="AL186" i="8"/>
  <c r="C187" i="4" s="1"/>
  <c r="AL223" i="8"/>
  <c r="AV193" i="8"/>
  <c r="AN231" i="8"/>
  <c r="E232" i="4" s="1"/>
  <c r="AW125" i="8"/>
  <c r="AV174" i="8"/>
  <c r="AU180" i="8"/>
  <c r="AL231" i="8"/>
  <c r="AM148" i="8"/>
  <c r="D149" i="4" s="1"/>
  <c r="AT231" i="8"/>
  <c r="AS231" i="8" s="1"/>
  <c r="AW214" i="8"/>
  <c r="AN241" i="8"/>
  <c r="E242" i="4" s="1"/>
  <c r="AT219" i="8"/>
  <c r="AS219" i="8" s="1"/>
  <c r="AW241" i="8"/>
  <c r="AU113" i="8"/>
  <c r="AO133" i="8"/>
  <c r="F134" i="4" s="1"/>
  <c r="AV175" i="8"/>
  <c r="AL227" i="8"/>
  <c r="AU137" i="8"/>
  <c r="AO188" i="8"/>
  <c r="F189" i="4" s="1"/>
  <c r="AM232" i="8"/>
  <c r="D233" i="4" s="1"/>
  <c r="AM65" i="8"/>
  <c r="D66" i="4" s="1"/>
  <c r="AT234" i="8"/>
  <c r="AS234" i="8" s="1"/>
  <c r="AT187" i="8"/>
  <c r="AS187" i="8" s="1"/>
  <c r="AU183" i="8"/>
  <c r="AO210" i="8"/>
  <c r="F211" i="4" s="1"/>
  <c r="AU102" i="8"/>
  <c r="AV143" i="8"/>
  <c r="AN57" i="8"/>
  <c r="E58" i="4" s="1"/>
  <c r="AV245" i="8"/>
  <c r="AO51" i="8"/>
  <c r="F52" i="4" s="1"/>
  <c r="AV166" i="8"/>
  <c r="AT98" i="8"/>
  <c r="AS98" i="8" s="1"/>
  <c r="AV111" i="8"/>
  <c r="AN230" i="8"/>
  <c r="E231" i="4" s="1"/>
  <c r="AN69" i="8"/>
  <c r="E70" i="4" s="1"/>
  <c r="AW213" i="8"/>
  <c r="AT127" i="8"/>
  <c r="AS127" i="8" s="1"/>
  <c r="AU123" i="8"/>
  <c r="AM184" i="8"/>
  <c r="D185" i="4" s="1"/>
  <c r="AW103" i="8"/>
  <c r="AN62" i="8"/>
  <c r="E63" i="4" s="1"/>
  <c r="AO119" i="8"/>
  <c r="F120" i="4" s="1"/>
  <c r="AT96" i="8"/>
  <c r="AS96" i="8" s="1"/>
  <c r="AW56" i="8"/>
  <c r="AN237" i="8"/>
  <c r="E238" i="4" s="1"/>
  <c r="AT99" i="8"/>
  <c r="AS99" i="8" s="1"/>
  <c r="L5" i="8"/>
  <c r="M5" i="8"/>
  <c r="AN139" i="8"/>
  <c r="E140" i="4" s="1"/>
  <c r="AU195" i="8"/>
  <c r="AT232" i="8"/>
  <c r="AS232" i="8" s="1"/>
  <c r="AT206" i="8"/>
  <c r="AS206" i="8" s="1"/>
  <c r="AW154" i="8"/>
  <c r="AT209" i="8"/>
  <c r="AS209" i="8" s="1"/>
  <c r="AT248" i="8"/>
  <c r="AS248" i="8" s="1"/>
  <c r="AU189" i="8"/>
  <c r="AO220" i="8"/>
  <c r="F221" i="4" s="1"/>
  <c r="AV227" i="8"/>
  <c r="AL76" i="8"/>
  <c r="AL88" i="8"/>
  <c r="C89" i="4" s="1"/>
  <c r="AV74" i="8"/>
  <c r="AM127" i="8"/>
  <c r="D128" i="4" s="1"/>
  <c r="AW53" i="8"/>
  <c r="AT71" i="8"/>
  <c r="AS71" i="8" s="1"/>
  <c r="AU76" i="8"/>
  <c r="AV154" i="8"/>
  <c r="AL118" i="8"/>
  <c r="AK118" i="8" s="1"/>
  <c r="AL61" i="8"/>
  <c r="C62" i="4" s="1"/>
  <c r="AN72" i="8"/>
  <c r="E73" i="4" s="1"/>
  <c r="AM75" i="8"/>
  <c r="D76" i="4" s="1"/>
  <c r="AN152" i="8"/>
  <c r="E153" i="4" s="1"/>
  <c r="AN116" i="8"/>
  <c r="E117" i="4" s="1"/>
  <c r="AM115" i="8"/>
  <c r="D116" i="4" s="1"/>
  <c r="AV59" i="8"/>
  <c r="AU132" i="8"/>
  <c r="AU178" i="8"/>
  <c r="AV121" i="8"/>
  <c r="AW141" i="8"/>
  <c r="AO233" i="8"/>
  <c r="F234" i="4" s="1"/>
  <c r="AU164" i="8"/>
  <c r="AU214" i="8"/>
  <c r="AW124" i="8"/>
  <c r="AN149" i="8"/>
  <c r="E150" i="4" s="1"/>
  <c r="AU176" i="8"/>
  <c r="AV247" i="8"/>
  <c r="AO157" i="8"/>
  <c r="F158" i="4" s="1"/>
  <c r="AM199" i="8"/>
  <c r="D200" i="4" s="1"/>
  <c r="K5" i="8"/>
  <c r="AL176" i="8"/>
  <c r="AK176" i="8" s="1"/>
  <c r="AM210" i="8"/>
  <c r="D211" i="4" s="1"/>
  <c r="AW185" i="8"/>
  <c r="AV240" i="8"/>
  <c r="AN159" i="8"/>
  <c r="E160" i="4" s="1"/>
  <c r="AW231" i="8"/>
  <c r="AV163" i="8"/>
  <c r="AN216" i="8"/>
  <c r="E217" i="4" s="1"/>
  <c r="AO238" i="8"/>
  <c r="F239" i="4" s="1"/>
  <c r="AN250" i="8"/>
  <c r="AL237" i="8"/>
  <c r="AK237" i="8" s="1"/>
  <c r="AL108" i="8"/>
  <c r="C109" i="4" s="1"/>
  <c r="AM62" i="8"/>
  <c r="D63" i="4" s="1"/>
  <c r="AO83" i="8"/>
  <c r="F84" i="4" s="1"/>
  <c r="AO101" i="8"/>
  <c r="F102" i="4" s="1"/>
  <c r="AV84" i="8"/>
  <c r="AT95" i="8"/>
  <c r="AS95" i="8" s="1"/>
  <c r="AN102" i="8"/>
  <c r="E103" i="4" s="1"/>
  <c r="AL133" i="8"/>
  <c r="AO167" i="8"/>
  <c r="F168" i="4" s="1"/>
  <c r="AL85" i="8"/>
  <c r="AN96" i="8"/>
  <c r="E97" i="4" s="1"/>
  <c r="AM100" i="8"/>
  <c r="D101" i="4" s="1"/>
  <c r="AW131" i="8"/>
  <c r="AL156" i="8"/>
  <c r="AU69" i="8"/>
  <c r="AW80" i="8"/>
  <c r="AV83" i="8"/>
  <c r="AL170" i="8"/>
  <c r="AM142" i="8"/>
  <c r="D143" i="4" s="1"/>
  <c r="AU148" i="8"/>
  <c r="AU167" i="8"/>
  <c r="AL229" i="8"/>
  <c r="AO116" i="8"/>
  <c r="F117" i="4" s="1"/>
  <c r="AW155" i="8"/>
  <c r="AM153" i="8"/>
  <c r="D154" i="4" s="1"/>
  <c r="AN153" i="8"/>
  <c r="E154" i="4" s="1"/>
  <c r="AW135" i="8"/>
  <c r="AW192" i="8"/>
  <c r="AU216" i="8"/>
  <c r="AL218" i="8"/>
  <c r="AW235" i="8"/>
  <c r="AV164" i="8"/>
  <c r="AN226" i="8"/>
  <c r="E227" i="4" s="1"/>
  <c r="AT161" i="8"/>
  <c r="AS161" i="8" s="1"/>
  <c r="AL220" i="8"/>
  <c r="AU213" i="8"/>
  <c r="AU230" i="8"/>
  <c r="AW237" i="8"/>
  <c r="AV58" i="8"/>
  <c r="AM216" i="8"/>
  <c r="D217" i="4" s="1"/>
  <c r="AN214" i="8"/>
  <c r="E215" i="4" s="1"/>
  <c r="AW229" i="8"/>
  <c r="AO58" i="8"/>
  <c r="F59" i="4" s="1"/>
  <c r="AV200" i="8"/>
  <c r="AU187" i="8"/>
  <c r="AW247" i="8"/>
  <c r="AW201" i="8"/>
  <c r="AL236" i="8"/>
  <c r="AT202" i="8"/>
  <c r="AS202" i="8" s="1"/>
  <c r="AL202" i="8"/>
  <c r="AM223" i="8"/>
  <c r="D224" i="4" s="1"/>
  <c r="AU175" i="8"/>
  <c r="AT186" i="8"/>
  <c r="AS186" i="8" s="1"/>
  <c r="AU215" i="8"/>
  <c r="AT239" i="8"/>
  <c r="AS239" i="8" s="1"/>
  <c r="AN212" i="8"/>
  <c r="E213" i="4" s="1"/>
  <c r="AV248" i="8"/>
  <c r="AO108" i="8"/>
  <c r="F109" i="4" s="1"/>
  <c r="AL55" i="8"/>
  <c r="AL213" i="8"/>
  <c r="AM181" i="8"/>
  <c r="D182" i="4" s="1"/>
  <c r="AT189" i="8"/>
  <c r="AS189" i="8" s="1"/>
  <c r="AW113" i="8"/>
  <c r="AT235" i="8"/>
  <c r="AS235" i="8" s="1"/>
  <c r="AU174" i="8"/>
  <c r="AV124" i="8"/>
  <c r="AV167" i="8"/>
  <c r="AN236" i="8"/>
  <c r="E237" i="4" s="1"/>
  <c r="AU201" i="8"/>
  <c r="AL183" i="8"/>
  <c r="AK183" i="8" s="1"/>
  <c r="AL149" i="8"/>
  <c r="AW172" i="8"/>
  <c r="AL158" i="8"/>
  <c r="C159" i="4" s="1"/>
  <c r="AL129" i="8"/>
  <c r="AM135" i="8"/>
  <c r="D136" i="4" s="1"/>
  <c r="AN74" i="8"/>
  <c r="E75" i="4" s="1"/>
  <c r="AV162" i="8"/>
  <c r="AM120" i="8"/>
  <c r="D121" i="4" s="1"/>
  <c r="AV231" i="8"/>
  <c r="AV149" i="8"/>
  <c r="AV234" i="8"/>
  <c r="AV209" i="8"/>
  <c r="AN206" i="8"/>
  <c r="E207" i="4" s="1"/>
  <c r="AV168" i="8"/>
  <c r="AT80" i="8"/>
  <c r="AS80" i="8" s="1"/>
  <c r="AO228" i="8"/>
  <c r="F229" i="4" s="1"/>
  <c r="AW209" i="8"/>
  <c r="AN89" i="8"/>
  <c r="E90" i="4" s="1"/>
  <c r="AW157" i="8"/>
  <c r="AN94" i="8"/>
  <c r="E95" i="4" s="1"/>
  <c r="AU56" i="8"/>
  <c r="AK72" i="8"/>
  <c r="AO42" i="8"/>
  <c r="F43" i="4" s="1"/>
  <c r="AU42" i="8"/>
  <c r="AN50" i="8"/>
  <c r="E51" i="4" s="1"/>
  <c r="AV49" i="8"/>
  <c r="AW43" i="8"/>
  <c r="AN48" i="8"/>
  <c r="E49" i="4" s="1"/>
  <c r="AW50" i="8"/>
  <c r="AT47" i="8"/>
  <c r="AS47" i="8" s="1"/>
  <c r="AU48" i="8"/>
  <c r="AL44" i="8"/>
  <c r="AT46" i="8"/>
  <c r="AS46" i="8" s="1"/>
  <c r="AL50" i="8"/>
  <c r="AM50" i="8"/>
  <c r="D51" i="4" s="1"/>
  <c r="AW47" i="8"/>
  <c r="AN45" i="8"/>
  <c r="E46" i="4" s="1"/>
  <c r="AM49" i="8"/>
  <c r="D50" i="4" s="1"/>
  <c r="AW46" i="8"/>
  <c r="AO49" i="8"/>
  <c r="F50" i="4" s="1"/>
  <c r="AU50" i="8"/>
  <c r="AO50" i="8"/>
  <c r="F51" i="4" s="1"/>
  <c r="AL45" i="8"/>
  <c r="AN42" i="8"/>
  <c r="E43" i="4" s="1"/>
  <c r="AU44" i="8"/>
  <c r="AN43" i="8"/>
  <c r="E44" i="4" s="1"/>
  <c r="AO48" i="8"/>
  <c r="F49" i="4" s="1"/>
  <c r="AM48" i="8"/>
  <c r="D49" i="4" s="1"/>
  <c r="AO44" i="8"/>
  <c r="F45" i="4" s="1"/>
  <c r="AT48" i="8"/>
  <c r="AS48" i="8" s="1"/>
  <c r="AV44" i="8"/>
  <c r="AM47" i="8"/>
  <c r="D48" i="4" s="1"/>
  <c r="AN46" i="8"/>
  <c r="E47" i="4" s="1"/>
  <c r="AL43" i="8"/>
  <c r="AT45" i="8"/>
  <c r="AS45" i="8" s="1"/>
  <c r="AT50" i="8"/>
  <c r="AS50" i="8" s="1"/>
  <c r="AU46" i="8"/>
  <c r="AT44" i="8"/>
  <c r="AS44" i="8" s="1"/>
  <c r="AV42" i="8"/>
  <c r="AO43" i="8"/>
  <c r="F44" i="4" s="1"/>
  <c r="AL42" i="8"/>
  <c r="AM46" i="8"/>
  <c r="D47" i="4" s="1"/>
  <c r="AN47" i="8"/>
  <c r="E48" i="4" s="1"/>
  <c r="AU49" i="8"/>
  <c r="AL48" i="8"/>
  <c r="AM45" i="8"/>
  <c r="D46" i="4" s="1"/>
  <c r="AN49" i="8"/>
  <c r="E50" i="4" s="1"/>
  <c r="AL49" i="8"/>
  <c r="AT43" i="8"/>
  <c r="AS43" i="8" s="1"/>
  <c r="AL47" i="8"/>
  <c r="AV43" i="8"/>
  <c r="AW49" i="8"/>
  <c r="AO46" i="8"/>
  <c r="F47" i="4" s="1"/>
  <c r="AW48" i="8"/>
  <c r="AU45" i="8"/>
  <c r="AV45" i="8"/>
  <c r="AO47" i="8"/>
  <c r="F48" i="4" s="1"/>
  <c r="AT49" i="8"/>
  <c r="AS49" i="8" s="1"/>
  <c r="AW42" i="8"/>
  <c r="AV47" i="8"/>
  <c r="AN44" i="8"/>
  <c r="E45" i="4" s="1"/>
  <c r="AM42" i="8"/>
  <c r="D43" i="4" s="1"/>
  <c r="AV50" i="8"/>
  <c r="AM43" i="8"/>
  <c r="D44" i="4" s="1"/>
  <c r="AU47" i="8"/>
  <c r="AV46" i="8"/>
  <c r="AO45" i="8"/>
  <c r="F46" i="4" s="1"/>
  <c r="AL46" i="8"/>
  <c r="AT42" i="8"/>
  <c r="AS42" i="8" s="1"/>
  <c r="AV48" i="8"/>
  <c r="AW45" i="8"/>
  <c r="AM44" i="8"/>
  <c r="D45" i="4" s="1"/>
  <c r="AW44" i="8"/>
  <c r="F5" i="8"/>
  <c r="C5" i="8"/>
  <c r="E5" i="8"/>
  <c r="D5" i="8"/>
  <c r="AK66" i="8"/>
  <c r="AK140" i="8"/>
  <c r="C238" i="4"/>
  <c r="AK120" i="8"/>
  <c r="AK105" i="8"/>
  <c r="C184" i="4"/>
  <c r="C71" i="4"/>
  <c r="AK159" i="8"/>
  <c r="C103" i="4"/>
  <c r="AK100" i="8"/>
  <c r="C76" i="4"/>
  <c r="AK247" i="8"/>
  <c r="C102" i="4"/>
  <c r="C70" i="4"/>
  <c r="C195" i="4"/>
  <c r="AK182" i="8"/>
  <c r="AK161" i="8"/>
  <c r="AK173" i="8"/>
  <c r="C110" i="4"/>
  <c r="AK104" i="8"/>
  <c r="AK97" i="8"/>
  <c r="C92" i="4"/>
  <c r="AK177" i="8"/>
  <c r="AK110" i="8"/>
  <c r="AK148" i="8"/>
  <c r="AK187" i="8"/>
  <c r="AK141" i="8"/>
  <c r="AK131" i="8"/>
  <c r="AK67" i="8"/>
  <c r="C119" i="4"/>
  <c r="AK201" i="8"/>
  <c r="C226" i="4"/>
  <c r="C177" i="4"/>
  <c r="AK121" i="8"/>
  <c r="C75" i="4"/>
  <c r="AK74" i="8"/>
  <c r="C240" i="4"/>
  <c r="AK239" i="8"/>
  <c r="C131" i="4"/>
  <c r="AK130" i="8"/>
  <c r="C72" i="4"/>
  <c r="AK71" i="8"/>
  <c r="C199" i="4"/>
  <c r="AK198" i="8"/>
  <c r="C129" i="4"/>
  <c r="AK128" i="8"/>
  <c r="C243" i="4"/>
  <c r="AK242" i="8"/>
  <c r="C90" i="4"/>
  <c r="AK89" i="8"/>
  <c r="C66" i="4"/>
  <c r="AK65" i="8"/>
  <c r="C225" i="4"/>
  <c r="AK224" i="8"/>
  <c r="C200" i="4"/>
  <c r="AK199" i="8"/>
  <c r="AK137" i="8"/>
  <c r="C236" i="4"/>
  <c r="AK235" i="8"/>
  <c r="AK216" i="8"/>
  <c r="C146" i="4"/>
  <c r="AK145" i="8"/>
  <c r="C52" i="4"/>
  <c r="AK51" i="8"/>
  <c r="AK142" i="8"/>
  <c r="AK58" i="8"/>
  <c r="C186" i="4"/>
  <c r="AK125" i="8"/>
  <c r="AK77" i="8"/>
  <c r="AK132" i="8"/>
  <c r="C249" i="4"/>
  <c r="C166" i="4"/>
  <c r="C139" i="4"/>
  <c r="AK138" i="8"/>
  <c r="C180" i="4"/>
  <c r="AK179" i="8"/>
  <c r="C247" i="4"/>
  <c r="AK246" i="8"/>
  <c r="C205" i="4"/>
  <c r="AK204" i="8"/>
  <c r="C198" i="4"/>
  <c r="AK197" i="8"/>
  <c r="C221" i="4"/>
  <c r="AK220" i="8"/>
  <c r="C218" i="4"/>
  <c r="AK217" i="8"/>
  <c r="C207" i="4"/>
  <c r="AK206" i="8"/>
  <c r="C227" i="4"/>
  <c r="AK226" i="8"/>
  <c r="C203" i="4"/>
  <c r="AK202" i="8"/>
  <c r="C213" i="4"/>
  <c r="AK212" i="8"/>
  <c r="C209" i="4"/>
  <c r="C56" i="4"/>
  <c r="AK55" i="8"/>
  <c r="C212" i="4"/>
  <c r="AK211" i="8"/>
  <c r="C228" i="4"/>
  <c r="AK227" i="8"/>
  <c r="C53" i="4"/>
  <c r="AK52" i="8"/>
  <c r="C189" i="4"/>
  <c r="AK188" i="8"/>
  <c r="C153" i="4"/>
  <c r="AK152" i="8"/>
  <c r="C239" i="4"/>
  <c r="AK238" i="8"/>
  <c r="C175" i="4"/>
  <c r="AK174" i="8"/>
  <c r="C206" i="4"/>
  <c r="AK205" i="8"/>
  <c r="C171" i="4"/>
  <c r="AK170" i="8"/>
  <c r="C230" i="4"/>
  <c r="AK229" i="8"/>
  <c r="C182" i="4"/>
  <c r="AK181" i="8"/>
  <c r="C241" i="4"/>
  <c r="AK240" i="8"/>
  <c r="C224" i="4"/>
  <c r="AK223" i="8"/>
  <c r="C216" i="4"/>
  <c r="AK215" i="8"/>
  <c r="C245" i="4"/>
  <c r="AK244" i="8"/>
  <c r="C250" i="4"/>
  <c r="AK249" i="8"/>
  <c r="C232" i="4"/>
  <c r="AK231" i="8"/>
  <c r="C69" i="4"/>
  <c r="AK68" i="8"/>
  <c r="C96" i="4"/>
  <c r="AK95" i="8"/>
  <c r="C196" i="4"/>
  <c r="C148" i="4"/>
  <c r="AK147" i="8"/>
  <c r="C150" i="4"/>
  <c r="AK149" i="8"/>
  <c r="C144" i="4"/>
  <c r="AK143" i="8"/>
  <c r="C104" i="4"/>
  <c r="AK103" i="8"/>
  <c r="C82" i="4"/>
  <c r="AK81" i="8"/>
  <c r="C130" i="4"/>
  <c r="AK129" i="8"/>
  <c r="C77" i="4"/>
  <c r="AK76" i="8"/>
  <c r="C94" i="4"/>
  <c r="AK93" i="8"/>
  <c r="C164" i="4"/>
  <c r="AK163" i="8"/>
  <c r="C194" i="4"/>
  <c r="AK193" i="8"/>
  <c r="C172" i="4"/>
  <c r="AK171" i="8"/>
  <c r="C154" i="4"/>
  <c r="AK153" i="8"/>
  <c r="C208" i="4"/>
  <c r="AK207" i="8"/>
  <c r="C219" i="4"/>
  <c r="AK218" i="8"/>
  <c r="C193" i="4"/>
  <c r="C61" i="4"/>
  <c r="AK60" i="8"/>
  <c r="C210" i="4"/>
  <c r="AK209" i="8"/>
  <c r="C54" i="4"/>
  <c r="AK53" i="8"/>
  <c r="C158" i="4"/>
  <c r="AK157" i="8"/>
  <c r="C244" i="4"/>
  <c r="AK243" i="8"/>
  <c r="C173" i="4"/>
  <c r="AK172" i="8"/>
  <c r="C237" i="4"/>
  <c r="AK236" i="8"/>
  <c r="C161" i="4"/>
  <c r="AK160" i="8"/>
  <c r="C88" i="4"/>
  <c r="AK87" i="8"/>
  <c r="C214" i="4"/>
  <c r="AK213" i="8"/>
  <c r="C190" i="4"/>
  <c r="AK189" i="8"/>
  <c r="C234" i="4"/>
  <c r="AK233" i="8"/>
  <c r="C235" i="4"/>
  <c r="AK234" i="8"/>
  <c r="C124" i="4"/>
  <c r="C155" i="4"/>
  <c r="AK154" i="8"/>
  <c r="C201" i="4"/>
  <c r="AK200" i="8"/>
  <c r="C64" i="4"/>
  <c r="AK63" i="8"/>
  <c r="C60" i="4"/>
  <c r="AK59" i="8"/>
  <c r="C125" i="4"/>
  <c r="AK124" i="8"/>
  <c r="C233" i="4"/>
  <c r="C223" i="4"/>
  <c r="AK222" i="8"/>
  <c r="C191" i="4"/>
  <c r="AK190" i="8"/>
  <c r="C222" i="4"/>
  <c r="AK221" i="8"/>
  <c r="C192" i="4"/>
  <c r="AK191" i="8"/>
  <c r="C93" i="4"/>
  <c r="AK92" i="8"/>
  <c r="C170" i="4"/>
  <c r="C181" i="4"/>
  <c r="AK180" i="8"/>
  <c r="C112" i="4"/>
  <c r="C220" i="4"/>
  <c r="AK219" i="8"/>
  <c r="AK4" i="8"/>
  <c r="D9" i="4"/>
  <c r="C30" i="4"/>
  <c r="AK29" i="8"/>
  <c r="F22" i="4"/>
  <c r="F24" i="4"/>
  <c r="E10" i="4"/>
  <c r="F25" i="4"/>
  <c r="E16" i="4"/>
  <c r="F12" i="4"/>
  <c r="C12" i="4"/>
  <c r="D30" i="4"/>
  <c r="C20" i="4"/>
  <c r="AK10" i="8"/>
  <c r="C11" i="4"/>
  <c r="E25" i="4"/>
  <c r="D13" i="4"/>
  <c r="C26" i="4"/>
  <c r="C29" i="4"/>
  <c r="AK28" i="8"/>
  <c r="D23" i="4"/>
  <c r="F20" i="4"/>
  <c r="D24" i="4"/>
  <c r="AU4" i="8"/>
  <c r="AU10" i="8"/>
  <c r="AU21" i="8"/>
  <c r="AW23" i="8"/>
  <c r="AU11" i="8"/>
  <c r="AU22" i="8"/>
  <c r="AM14" i="8"/>
  <c r="AT19" i="8"/>
  <c r="AT6" i="8"/>
  <c r="AW9" i="8"/>
  <c r="AN28" i="8"/>
  <c r="AO15" i="8"/>
  <c r="AN11" i="8"/>
  <c r="AV10" i="8"/>
  <c r="AM6" i="8"/>
  <c r="AU19" i="8"/>
  <c r="AO16" i="8"/>
  <c r="AO30" i="8"/>
  <c r="AO38" i="8"/>
  <c r="AW28" i="8"/>
  <c r="AL21" i="8"/>
  <c r="AV25" i="8"/>
  <c r="AL15" i="8"/>
  <c r="AL18" i="8"/>
  <c r="AN7" i="8"/>
  <c r="AW29" i="8"/>
  <c r="AO12" i="8"/>
  <c r="AN21" i="8"/>
  <c r="AL7" i="8"/>
  <c r="AT18" i="8"/>
  <c r="AU28" i="8"/>
  <c r="AV22" i="8"/>
  <c r="AW11" i="8"/>
  <c r="AM13" i="8"/>
  <c r="AN16" i="8"/>
  <c r="AT24" i="8"/>
  <c r="AL26" i="8"/>
  <c r="AT4" i="8"/>
  <c r="AV6" i="8"/>
  <c r="AW16" i="8"/>
  <c r="AT9" i="8"/>
  <c r="AM34" i="8"/>
  <c r="AL32" i="8"/>
  <c r="AM36" i="8"/>
  <c r="AU34" i="8"/>
  <c r="AM35" i="8"/>
  <c r="AU36" i="8"/>
  <c r="AN35" i="8"/>
  <c r="AL34" i="8"/>
  <c r="AW5" i="8"/>
  <c r="AT32" i="8"/>
  <c r="AT38" i="8"/>
  <c r="AT20" i="8"/>
  <c r="AL40" i="8"/>
  <c r="AW39" i="8"/>
  <c r="AV17" i="8"/>
  <c r="AV33" i="8"/>
  <c r="AU39" i="8"/>
  <c r="AM5" i="8"/>
  <c r="AN5" i="8"/>
  <c r="AV31" i="8"/>
  <c r="AO34" i="8"/>
  <c r="AT5" i="8"/>
  <c r="AM20" i="8"/>
  <c r="AT39" i="8"/>
  <c r="AM27" i="8"/>
  <c r="AL33" i="8"/>
  <c r="AT33" i="8"/>
  <c r="AV36" i="8"/>
  <c r="AO36" i="8"/>
  <c r="AV39" i="8"/>
  <c r="AL27" i="8"/>
  <c r="AT36" i="8"/>
  <c r="AL20" i="8"/>
  <c r="AT31" i="8"/>
  <c r="AU37" i="8"/>
  <c r="AV20" i="8"/>
  <c r="AN4" i="8"/>
  <c r="AT29" i="8"/>
  <c r="AT11" i="8"/>
  <c r="AL6" i="8"/>
  <c r="AO29" i="8"/>
  <c r="AV7" i="8"/>
  <c r="AO28" i="8"/>
  <c r="AU25" i="8"/>
  <c r="AT8" i="8"/>
  <c r="AM19" i="8"/>
  <c r="AM24" i="8"/>
  <c r="AO4" i="8"/>
  <c r="AW10" i="8"/>
  <c r="AM25" i="8"/>
  <c r="AU13" i="8"/>
  <c r="AV40" i="8"/>
  <c r="AM33" i="8"/>
  <c r="AN31" i="8"/>
  <c r="AL39" i="8"/>
  <c r="AW27" i="8"/>
  <c r="AL5" i="8"/>
  <c r="AW37" i="8"/>
  <c r="AM38" i="8"/>
  <c r="AN25" i="8"/>
  <c r="AN29" i="8"/>
  <c r="AV28" i="8"/>
  <c r="AV11" i="8"/>
  <c r="AU30" i="8"/>
  <c r="AM4" i="8"/>
  <c r="AU14" i="8"/>
  <c r="AO14" i="8"/>
  <c r="AN8" i="8"/>
  <c r="AV9" i="8"/>
  <c r="AV16" i="8"/>
  <c r="AV30" i="8"/>
  <c r="AM9" i="8"/>
  <c r="AM30" i="8"/>
  <c r="AO25" i="8"/>
  <c r="AV15" i="8"/>
  <c r="AV26" i="8"/>
  <c r="AN18" i="8"/>
  <c r="AO9" i="8"/>
  <c r="AV21" i="8"/>
  <c r="AV8" i="8"/>
  <c r="AO18" i="8"/>
  <c r="AT10" i="8"/>
  <c r="AW3" i="8"/>
  <c r="AN14" i="8"/>
  <c r="AT16" i="8"/>
  <c r="AM26" i="8"/>
  <c r="AW13" i="8"/>
  <c r="AW21" i="8"/>
  <c r="AT13" i="8"/>
  <c r="AV13" i="8"/>
  <c r="AM7" i="8"/>
  <c r="AL16" i="8"/>
  <c r="AN6" i="8"/>
  <c r="AW30" i="8"/>
  <c r="AW22" i="8"/>
  <c r="AO6" i="8"/>
  <c r="AW14" i="8"/>
  <c r="AM37" i="8"/>
  <c r="AU5" i="8"/>
  <c r="AM41" i="8"/>
  <c r="AL41" i="8"/>
  <c r="AN38" i="8"/>
  <c r="AM40" i="8"/>
  <c r="AN27" i="8"/>
  <c r="AL38" i="8"/>
  <c r="AO5" i="8"/>
  <c r="AN36" i="8"/>
  <c r="AO20" i="8"/>
  <c r="AV35" i="8"/>
  <c r="AO32" i="8"/>
  <c r="AT41" i="8"/>
  <c r="AU40" i="8"/>
  <c r="AM32" i="8"/>
  <c r="AO40" i="8"/>
  <c r="AO17" i="8"/>
  <c r="AW20" i="8"/>
  <c r="AO37" i="8"/>
  <c r="AT27" i="8"/>
  <c r="AW35" i="8"/>
  <c r="AT40" i="8"/>
  <c r="AW31" i="8"/>
  <c r="AO35" i="8"/>
  <c r="AW32" i="8"/>
  <c r="AT35" i="8"/>
  <c r="AV32" i="8"/>
  <c r="AN34" i="8"/>
  <c r="AL31" i="8"/>
  <c r="AN20" i="8"/>
  <c r="AN37" i="8"/>
  <c r="AN39" i="8"/>
  <c r="AO27" i="8"/>
  <c r="AU9" i="8"/>
  <c r="AM28" i="8"/>
  <c r="AL23" i="8"/>
  <c r="AU16" i="8"/>
  <c r="AO22" i="8"/>
  <c r="AT26" i="8"/>
  <c r="AW25" i="8"/>
  <c r="AM11" i="8"/>
  <c r="AN30" i="8"/>
  <c r="AT12" i="8"/>
  <c r="AU8" i="8"/>
  <c r="AW4" i="8"/>
  <c r="AN26" i="8"/>
  <c r="AM15" i="8"/>
  <c r="AO39" i="8"/>
  <c r="AO33" i="8"/>
  <c r="AU31" i="8"/>
  <c r="AU20" i="8"/>
  <c r="AV34" i="8"/>
  <c r="AW33" i="8"/>
  <c r="AU32" i="8"/>
  <c r="AM17" i="8"/>
  <c r="AT7" i="8"/>
  <c r="AN13" i="8"/>
  <c r="AN10" i="8"/>
  <c r="AW18" i="8"/>
  <c r="AL8" i="8"/>
  <c r="AL12" i="8"/>
  <c r="AM16" i="8"/>
  <c r="AO7" i="8"/>
  <c r="AT28" i="8"/>
  <c r="AV12" i="8"/>
  <c r="AV14" i="8"/>
  <c r="AT25" i="8"/>
  <c r="AO8" i="8"/>
  <c r="AN12" i="8"/>
  <c r="AM21" i="8"/>
  <c r="AL30" i="8"/>
  <c r="AU24" i="8"/>
  <c r="AO10" i="8"/>
  <c r="AW12" i="8"/>
  <c r="AV29" i="8"/>
  <c r="AT17" i="8"/>
  <c r="AL22" i="8"/>
  <c r="AV24" i="8"/>
  <c r="AL9" i="8"/>
  <c r="AT15" i="8"/>
  <c r="AL14" i="8"/>
  <c r="AM10" i="8"/>
  <c r="AN22" i="8"/>
  <c r="AN19" i="8"/>
  <c r="AU15" i="8"/>
  <c r="AL13" i="8"/>
  <c r="AM18" i="8"/>
  <c r="AW26" i="8"/>
  <c r="AT21" i="8"/>
  <c r="AT14" i="8"/>
  <c r="AU23" i="8"/>
  <c r="AL24" i="8"/>
  <c r="AL17" i="8"/>
  <c r="AU29" i="8"/>
  <c r="AU6" i="8"/>
  <c r="AO41" i="8"/>
  <c r="AW40" i="8"/>
  <c r="AW17" i="8"/>
  <c r="AV37" i="8"/>
  <c r="AU41" i="8"/>
  <c r="AV5" i="8"/>
  <c r="AN17" i="8"/>
  <c r="AM39" i="8"/>
  <c r="AN32" i="8"/>
  <c r="AN41" i="8"/>
  <c r="AL35" i="8"/>
  <c r="AL37" i="8"/>
  <c r="AV38" i="8"/>
  <c r="AL36" i="8"/>
  <c r="AW24" i="8"/>
  <c r="AT30" i="8"/>
  <c r="AW38" i="8"/>
  <c r="AO31" i="8"/>
  <c r="AT22" i="8"/>
  <c r="AV4" i="8"/>
  <c r="AV18" i="8"/>
  <c r="AN40" i="8"/>
  <c r="AU33" i="8"/>
  <c r="AU27" i="8"/>
  <c r="AN33" i="8"/>
  <c r="AM31" i="8"/>
  <c r="AW34" i="8"/>
  <c r="AV27" i="8"/>
  <c r="AV19" i="8"/>
  <c r="AO13" i="8"/>
  <c r="AU38" i="8"/>
  <c r="AN23" i="8"/>
  <c r="AO26" i="8"/>
  <c r="AT34" i="8"/>
  <c r="AV41" i="8"/>
  <c r="AT37" i="8"/>
  <c r="AW36" i="8"/>
  <c r="AU35" i="8"/>
  <c r="AW41" i="8"/>
  <c r="F27" i="4" l="1"/>
  <c r="E24" i="4"/>
  <c r="F14" i="4"/>
  <c r="AS22" i="8"/>
  <c r="F32" i="4"/>
  <c r="AS30" i="8"/>
  <c r="C18" i="4"/>
  <c r="AK17" i="8"/>
  <c r="C25" i="4"/>
  <c r="AK24" i="8"/>
  <c r="AS14" i="8"/>
  <c r="AS21" i="8"/>
  <c r="D19" i="4"/>
  <c r="C14" i="4"/>
  <c r="AK13" i="8"/>
  <c r="E20" i="4"/>
  <c r="E23" i="4"/>
  <c r="D11" i="4"/>
  <c r="C15" i="4"/>
  <c r="AK14" i="8"/>
  <c r="AS15" i="8"/>
  <c r="C10" i="4"/>
  <c r="AK9" i="8"/>
  <c r="AK22" i="8"/>
  <c r="C23" i="4"/>
  <c r="AS17" i="8"/>
  <c r="F11" i="4"/>
  <c r="C31" i="4"/>
  <c r="AK30" i="8"/>
  <c r="D22" i="4"/>
  <c r="E13" i="4"/>
  <c r="F9" i="4"/>
  <c r="AS25" i="8"/>
  <c r="AS28" i="8"/>
  <c r="F8" i="4"/>
  <c r="D17" i="4"/>
  <c r="AK12" i="8"/>
  <c r="C13" i="4"/>
  <c r="AK11" i="8"/>
  <c r="C9" i="4"/>
  <c r="AK8" i="8"/>
  <c r="E11" i="4"/>
  <c r="E14" i="4"/>
  <c r="AS7" i="8"/>
  <c r="D18" i="4"/>
  <c r="D16" i="4"/>
  <c r="E27" i="4"/>
  <c r="AS12" i="8"/>
  <c r="E31" i="4"/>
  <c r="D12" i="4"/>
  <c r="F23" i="4"/>
  <c r="AK23" i="8"/>
  <c r="C24" i="4"/>
  <c r="D29" i="4"/>
  <c r="F7" i="4"/>
  <c r="E7" i="4"/>
  <c r="AK16" i="8"/>
  <c r="C17" i="4"/>
  <c r="D8" i="4"/>
  <c r="AS13" i="8"/>
  <c r="D27" i="4"/>
  <c r="AS16" i="8"/>
  <c r="E15" i="4"/>
  <c r="AS10" i="8"/>
  <c r="F19" i="4"/>
  <c r="F10" i="4"/>
  <c r="E19" i="4"/>
  <c r="F26" i="4"/>
  <c r="D31" i="4"/>
  <c r="D10" i="4"/>
  <c r="E9" i="4"/>
  <c r="F15" i="4"/>
  <c r="E30" i="4"/>
  <c r="E26" i="4"/>
  <c r="D26" i="4"/>
  <c r="D25" i="4"/>
  <c r="D20" i="4"/>
  <c r="AS8" i="8"/>
  <c r="F29" i="4"/>
  <c r="F30" i="4"/>
  <c r="AK6" i="8"/>
  <c r="C7" i="4"/>
  <c r="AS11" i="8"/>
  <c r="AS29" i="8"/>
  <c r="AS9" i="8"/>
  <c r="AS4" i="8"/>
  <c r="AK25" i="8"/>
  <c r="C27" i="4"/>
  <c r="AS24" i="8"/>
  <c r="AS23" i="8"/>
  <c r="E17" i="4"/>
  <c r="D14" i="4"/>
  <c r="AS18" i="8"/>
  <c r="AK7" i="8"/>
  <c r="C8" i="4"/>
  <c r="E22" i="4"/>
  <c r="F13" i="4"/>
  <c r="E8" i="4"/>
  <c r="AK18" i="8"/>
  <c r="C19" i="4"/>
  <c r="C16" i="4"/>
  <c r="AK15" i="8"/>
  <c r="AK21" i="8"/>
  <c r="C22" i="4"/>
  <c r="F39" i="4"/>
  <c r="F31" i="4"/>
  <c r="F17" i="4"/>
  <c r="D7" i="4"/>
  <c r="E12" i="4"/>
  <c r="F16" i="4"/>
  <c r="E29" i="4"/>
  <c r="AS6" i="8"/>
  <c r="D15" i="4"/>
  <c r="AK144" i="8"/>
  <c r="C145" i="4"/>
  <c r="C127" i="4"/>
  <c r="AK126" i="8"/>
  <c r="C115" i="4"/>
  <c r="AK114" i="8"/>
  <c r="AK166" i="8"/>
  <c r="AK245" i="8"/>
  <c r="AK127" i="8"/>
  <c r="AK186" i="8"/>
  <c r="AK158" i="8"/>
  <c r="AK230" i="8"/>
  <c r="AK196" i="8"/>
  <c r="AK82" i="8"/>
  <c r="AK84" i="8"/>
  <c r="AK56" i="8"/>
  <c r="AK106" i="8"/>
  <c r="C97" i="4"/>
  <c r="AK135" i="8"/>
  <c r="AK133" i="8"/>
  <c r="C134" i="4"/>
  <c r="C152" i="4"/>
  <c r="AK151" i="8"/>
  <c r="C156" i="4"/>
  <c r="AK155" i="8"/>
  <c r="C80" i="4"/>
  <c r="AK79" i="8"/>
  <c r="C168" i="4"/>
  <c r="AK167" i="8"/>
  <c r="AK203" i="8"/>
  <c r="C204" i="4"/>
  <c r="AK116" i="8"/>
  <c r="C117" i="4"/>
  <c r="C211" i="4"/>
  <c r="AK210" i="8"/>
  <c r="AK184" i="8"/>
  <c r="AK90" i="8"/>
  <c r="AK73" i="8"/>
  <c r="AK178" i="8"/>
  <c r="AK88" i="8"/>
  <c r="C113" i="4"/>
  <c r="AK113" i="8"/>
  <c r="AK57" i="8"/>
  <c r="AK108" i="8"/>
  <c r="C176" i="4"/>
  <c r="AK175" i="8"/>
  <c r="AK168" i="8"/>
  <c r="C169" i="4"/>
  <c r="C63" i="4"/>
  <c r="AK62" i="8"/>
  <c r="C165" i="4"/>
  <c r="AK164" i="8"/>
  <c r="C147" i="4"/>
  <c r="AK146" i="8"/>
  <c r="AK86" i="8"/>
  <c r="C87" i="4"/>
  <c r="C65" i="4"/>
  <c r="AK64" i="8"/>
  <c r="C140" i="4"/>
  <c r="AK139" i="8"/>
  <c r="C229" i="4"/>
  <c r="AK228" i="8"/>
  <c r="AK99" i="8"/>
  <c r="C100" i="4"/>
  <c r="C81" i="4"/>
  <c r="AK80" i="8"/>
  <c r="C135" i="4"/>
  <c r="AK134" i="8"/>
  <c r="C163" i="4"/>
  <c r="AK162" i="8"/>
  <c r="AK214" i="8"/>
  <c r="C215" i="4"/>
  <c r="AK61" i="8"/>
  <c r="AK156" i="8"/>
  <c r="C157" i="4"/>
  <c r="C86" i="4"/>
  <c r="AK85" i="8"/>
  <c r="C123" i="4"/>
  <c r="AK122" i="8"/>
  <c r="C120" i="4"/>
  <c r="AK119" i="8"/>
  <c r="C79" i="4"/>
  <c r="AK78" i="8"/>
  <c r="AK83" i="8"/>
  <c r="C84" i="4"/>
  <c r="C55" i="4"/>
  <c r="AK54" i="8"/>
  <c r="C118" i="4"/>
  <c r="AK117" i="8"/>
  <c r="AK115" i="8"/>
  <c r="C116" i="4"/>
  <c r="AK98" i="8"/>
  <c r="C99" i="4"/>
  <c r="AK136" i="8"/>
  <c r="C137" i="4"/>
  <c r="C151" i="4"/>
  <c r="AK150" i="8"/>
  <c r="C95" i="4"/>
  <c r="AK94" i="8"/>
  <c r="C108" i="4"/>
  <c r="AK107" i="8"/>
  <c r="AK36" i="8"/>
  <c r="C37" i="4"/>
  <c r="AS35" i="8"/>
  <c r="F28" i="4"/>
  <c r="F37" i="4"/>
  <c r="AS33" i="8"/>
  <c r="C34" i="4"/>
  <c r="AK33" i="8"/>
  <c r="D39" i="4"/>
  <c r="F36" i="4"/>
  <c r="D28" i="4"/>
  <c r="AS39" i="8"/>
  <c r="E40" i="4"/>
  <c r="AS40" i="8"/>
  <c r="D21" i="4"/>
  <c r="C38" i="4"/>
  <c r="AK37" i="8"/>
  <c r="AS5" i="8"/>
  <c r="AS31" i="8"/>
  <c r="AS26" i="8"/>
  <c r="AS27" i="8"/>
  <c r="F35" i="4"/>
  <c r="E38" i="4"/>
  <c r="F38" i="4"/>
  <c r="AK5" i="8"/>
  <c r="C6" i="4"/>
  <c r="AK35" i="8"/>
  <c r="C36" i="4"/>
  <c r="E6" i="4"/>
  <c r="D32" i="4"/>
  <c r="E21" i="4"/>
  <c r="F18" i="4"/>
  <c r="D6" i="4"/>
  <c r="C21" i="4"/>
  <c r="AK20" i="8"/>
  <c r="AK19" i="8"/>
  <c r="F41" i="4"/>
  <c r="C32" i="4"/>
  <c r="AK31" i="8"/>
  <c r="D33" i="4"/>
  <c r="AS36" i="8"/>
  <c r="E42" i="4"/>
  <c r="AS41" i="8"/>
  <c r="E34" i="4"/>
  <c r="C28" i="4"/>
  <c r="AK26" i="8"/>
  <c r="AK27" i="8"/>
  <c r="F33" i="4"/>
  <c r="C41" i="4"/>
  <c r="AK40" i="8"/>
  <c r="AS37" i="8"/>
  <c r="E35" i="4"/>
  <c r="AS20" i="8"/>
  <c r="AS19" i="8"/>
  <c r="AK39" i="8"/>
  <c r="C40" i="4"/>
  <c r="E33" i="4"/>
  <c r="F21" i="4"/>
  <c r="AS38" i="8"/>
  <c r="E37" i="4"/>
  <c r="AS32" i="8"/>
  <c r="AP5" i="8"/>
  <c r="AQ5" i="8" s="1"/>
  <c r="F6" i="4"/>
  <c r="AX5" i="8"/>
  <c r="AX6" i="8" s="1"/>
  <c r="AX7" i="8" s="1"/>
  <c r="AX8" i="8" s="1"/>
  <c r="AX9" i="8" s="1"/>
  <c r="AX10" i="8" s="1"/>
  <c r="AX11" i="8" s="1"/>
  <c r="AX12" i="8" s="1"/>
  <c r="AX13" i="8" s="1"/>
  <c r="AX14" i="8" s="1"/>
  <c r="AX15" i="8" s="1"/>
  <c r="AX16" i="8" s="1"/>
  <c r="AX17" i="8" s="1"/>
  <c r="AX18" i="8" s="1"/>
  <c r="AX19" i="8" s="1"/>
  <c r="AX20" i="8" s="1"/>
  <c r="AX21" i="8" s="1"/>
  <c r="AX22" i="8" s="1"/>
  <c r="AX23" i="8" s="1"/>
  <c r="AX24" i="8" s="1"/>
  <c r="AX25" i="8" s="1"/>
  <c r="AX26" i="8" s="1"/>
  <c r="AX27" i="8" s="1"/>
  <c r="AX28" i="8" s="1"/>
  <c r="AX29" i="8" s="1"/>
  <c r="AX30" i="8" s="1"/>
  <c r="AX31" i="8" s="1"/>
  <c r="AX32" i="8" s="1"/>
  <c r="AX33" i="8" s="1"/>
  <c r="AX34" i="8" s="1"/>
  <c r="AX35" i="8" s="1"/>
  <c r="AX36" i="8" s="1"/>
  <c r="AX37" i="8" s="1"/>
  <c r="AX38" i="8" s="1"/>
  <c r="AX39" i="8" s="1"/>
  <c r="AX40" i="8" s="1"/>
  <c r="AX41" i="8" s="1"/>
  <c r="AX42" i="8" s="1"/>
  <c r="AX43" i="8" s="1"/>
  <c r="AX44" i="8" s="1"/>
  <c r="AX45" i="8" s="1"/>
  <c r="AX46" i="8" s="1"/>
  <c r="AX47" i="8" s="1"/>
  <c r="AX48" i="8" s="1"/>
  <c r="AX49" i="8" s="1"/>
  <c r="AX50" i="8" s="1"/>
  <c r="AX51" i="8" s="1"/>
  <c r="AX52" i="8" s="1"/>
  <c r="AX53" i="8" s="1"/>
  <c r="AX54" i="8" s="1"/>
  <c r="AX55" i="8" s="1"/>
  <c r="AX56" i="8" s="1"/>
  <c r="AX57" i="8" s="1"/>
  <c r="AX58" i="8" s="1"/>
  <c r="AX59" i="8" s="1"/>
  <c r="AX60" i="8" s="1"/>
  <c r="AX61" i="8" s="1"/>
  <c r="AX62" i="8" s="1"/>
  <c r="AX63" i="8" s="1"/>
  <c r="AX64" i="8" s="1"/>
  <c r="AX65" i="8" s="1"/>
  <c r="AX66" i="8" s="1"/>
  <c r="AX67" i="8" s="1"/>
  <c r="AX68" i="8" s="1"/>
  <c r="AX69" i="8" s="1"/>
  <c r="AX70" i="8" s="1"/>
  <c r="AX71" i="8" s="1"/>
  <c r="AX72" i="8" s="1"/>
  <c r="AX73" i="8" s="1"/>
  <c r="AX74" i="8" s="1"/>
  <c r="AX75" i="8" s="1"/>
  <c r="AX76" i="8" s="1"/>
  <c r="AX77" i="8" s="1"/>
  <c r="AX78" i="8" s="1"/>
  <c r="AX79" i="8" s="1"/>
  <c r="AX80" i="8" s="1"/>
  <c r="AX81" i="8" s="1"/>
  <c r="AX82" i="8" s="1"/>
  <c r="AX83" i="8" s="1"/>
  <c r="AX84" i="8" s="1"/>
  <c r="AX85" i="8" s="1"/>
  <c r="AX86" i="8" s="1"/>
  <c r="AX87" i="8" s="1"/>
  <c r="AX88" i="8" s="1"/>
  <c r="AX89" i="8" s="1"/>
  <c r="AX90" i="8" s="1"/>
  <c r="AX91" i="8" s="1"/>
  <c r="AX92" i="8" s="1"/>
  <c r="AX93" i="8" s="1"/>
  <c r="AX94" i="8" s="1"/>
  <c r="AX95" i="8" s="1"/>
  <c r="AX96" i="8" s="1"/>
  <c r="AX97" i="8" s="1"/>
  <c r="AX98" i="8" s="1"/>
  <c r="AX99" i="8" s="1"/>
  <c r="AX100" i="8" s="1"/>
  <c r="AX101" i="8" s="1"/>
  <c r="AX102" i="8" s="1"/>
  <c r="AX103" i="8" s="1"/>
  <c r="AX104" i="8" s="1"/>
  <c r="AX105" i="8" s="1"/>
  <c r="AX106" i="8" s="1"/>
  <c r="AX107" i="8" s="1"/>
  <c r="AX108" i="8" s="1"/>
  <c r="AX109" i="8" s="1"/>
  <c r="AX110" i="8" s="1"/>
  <c r="AX111" i="8" s="1"/>
  <c r="AX112" i="8" s="1"/>
  <c r="AX113" i="8" s="1"/>
  <c r="AX114" i="8" s="1"/>
  <c r="AX115" i="8" s="1"/>
  <c r="AX116" i="8" s="1"/>
  <c r="AX117" i="8" s="1"/>
  <c r="AX118" i="8" s="1"/>
  <c r="AX119" i="8" s="1"/>
  <c r="AX120" i="8" s="1"/>
  <c r="AX121" i="8" s="1"/>
  <c r="AX122" i="8" s="1"/>
  <c r="AX123" i="8" s="1"/>
  <c r="AX124" i="8" s="1"/>
  <c r="AX125" i="8" s="1"/>
  <c r="AX126" i="8" s="1"/>
  <c r="AX127" i="8" s="1"/>
  <c r="AX128" i="8" s="1"/>
  <c r="AX129" i="8" s="1"/>
  <c r="AX130" i="8" s="1"/>
  <c r="AX131" i="8" s="1"/>
  <c r="AX132" i="8" s="1"/>
  <c r="AX133" i="8" s="1"/>
  <c r="AX134" i="8" s="1"/>
  <c r="AX135" i="8" s="1"/>
  <c r="AX136" i="8" s="1"/>
  <c r="AX137" i="8" s="1"/>
  <c r="AX138" i="8" s="1"/>
  <c r="AX139" i="8" s="1"/>
  <c r="AX140" i="8" s="1"/>
  <c r="AX141" i="8" s="1"/>
  <c r="AX142" i="8" s="1"/>
  <c r="AX143" i="8" s="1"/>
  <c r="AX144" i="8" s="1"/>
  <c r="AX145" i="8" s="1"/>
  <c r="AX146" i="8" s="1"/>
  <c r="AX147" i="8" s="1"/>
  <c r="AX148" i="8" s="1"/>
  <c r="AX149" i="8" s="1"/>
  <c r="AX150" i="8" s="1"/>
  <c r="AX151" i="8" s="1"/>
  <c r="AX152" i="8" s="1"/>
  <c r="AX153" i="8" s="1"/>
  <c r="AX154" i="8" s="1"/>
  <c r="AX155" i="8" s="1"/>
  <c r="AX156" i="8" s="1"/>
  <c r="AX157" i="8" s="1"/>
  <c r="AX158" i="8" s="1"/>
  <c r="AX159" i="8" s="1"/>
  <c r="AX160" i="8" s="1"/>
  <c r="AX161" i="8" s="1"/>
  <c r="AX162" i="8" s="1"/>
  <c r="AX163" i="8" s="1"/>
  <c r="AX164" i="8" s="1"/>
  <c r="AX165" i="8" s="1"/>
  <c r="AX166" i="8" s="1"/>
  <c r="AX167" i="8" s="1"/>
  <c r="AX168" i="8" s="1"/>
  <c r="AX169" i="8" s="1"/>
  <c r="AX170" i="8" s="1"/>
  <c r="AX171" i="8" s="1"/>
  <c r="AX172" i="8" s="1"/>
  <c r="AX173" i="8" s="1"/>
  <c r="AX174" i="8" s="1"/>
  <c r="AX175" i="8" s="1"/>
  <c r="AX176" i="8" s="1"/>
  <c r="AX177" i="8" s="1"/>
  <c r="AX178" i="8" s="1"/>
  <c r="AX179" i="8" s="1"/>
  <c r="AX180" i="8" s="1"/>
  <c r="AX181" i="8" s="1"/>
  <c r="AX182" i="8" s="1"/>
  <c r="AX183" i="8" s="1"/>
  <c r="AX184" i="8" s="1"/>
  <c r="AX185" i="8" s="1"/>
  <c r="AX186" i="8" s="1"/>
  <c r="AX187" i="8" s="1"/>
  <c r="AX188" i="8" s="1"/>
  <c r="AX189" i="8" s="1"/>
  <c r="AX190" i="8" s="1"/>
  <c r="AX191" i="8" s="1"/>
  <c r="AX192" i="8" s="1"/>
  <c r="AX193" i="8" s="1"/>
  <c r="AX194" i="8" s="1"/>
  <c r="AX195" i="8" s="1"/>
  <c r="AX196" i="8" s="1"/>
  <c r="AX197" i="8" s="1"/>
  <c r="AX198" i="8" s="1"/>
  <c r="AX199" i="8" s="1"/>
  <c r="AX200" i="8" s="1"/>
  <c r="AX201" i="8" s="1"/>
  <c r="AX202" i="8" s="1"/>
  <c r="AX203" i="8" s="1"/>
  <c r="AX204" i="8" s="1"/>
  <c r="AX205" i="8" s="1"/>
  <c r="AX206" i="8" s="1"/>
  <c r="AX207" i="8" s="1"/>
  <c r="AX208" i="8" s="1"/>
  <c r="AX209" i="8" s="1"/>
  <c r="AX210" i="8" s="1"/>
  <c r="AX211" i="8" s="1"/>
  <c r="AX212" i="8" s="1"/>
  <c r="AX213" i="8" s="1"/>
  <c r="AX214" i="8" s="1"/>
  <c r="AX215" i="8" s="1"/>
  <c r="AX216" i="8" s="1"/>
  <c r="AX217" i="8" s="1"/>
  <c r="AX218" i="8" s="1"/>
  <c r="AX219" i="8" s="1"/>
  <c r="AX220" i="8" s="1"/>
  <c r="AX221" i="8" s="1"/>
  <c r="AX222" i="8" s="1"/>
  <c r="AX223" i="8" s="1"/>
  <c r="AX224" i="8" s="1"/>
  <c r="AX225" i="8" s="1"/>
  <c r="AX226" i="8" s="1"/>
  <c r="AX227" i="8" s="1"/>
  <c r="AX228" i="8" s="1"/>
  <c r="AX229" i="8" s="1"/>
  <c r="AX230" i="8" s="1"/>
  <c r="AX231" i="8" s="1"/>
  <c r="AX232" i="8" s="1"/>
  <c r="AX233" i="8" s="1"/>
  <c r="AX234" i="8" s="1"/>
  <c r="AX235" i="8" s="1"/>
  <c r="AX236" i="8" s="1"/>
  <c r="AX237" i="8" s="1"/>
  <c r="AX238" i="8" s="1"/>
  <c r="AX239" i="8" s="1"/>
  <c r="AX240" i="8" s="1"/>
  <c r="AX241" i="8" s="1"/>
  <c r="AX242" i="8" s="1"/>
  <c r="AX243" i="8" s="1"/>
  <c r="AX244" i="8" s="1"/>
  <c r="AX245" i="8" s="1"/>
  <c r="AX246" i="8" s="1"/>
  <c r="AX247" i="8" s="1"/>
  <c r="AX248" i="8" s="1"/>
  <c r="AX249" i="8" s="1"/>
  <c r="AX250" i="8" s="1"/>
  <c r="D40" i="4"/>
  <c r="AK38" i="8"/>
  <c r="C39" i="4"/>
  <c r="AK34" i="8"/>
  <c r="C35" i="4"/>
  <c r="E32" i="4"/>
  <c r="E18" i="4"/>
  <c r="E28" i="4"/>
  <c r="E36" i="4"/>
  <c r="F34" i="4"/>
  <c r="D41" i="4"/>
  <c r="E39" i="4"/>
  <c r="D36" i="4"/>
  <c r="D34" i="4"/>
  <c r="C42" i="4"/>
  <c r="AK41" i="8"/>
  <c r="AS34" i="8"/>
  <c r="D42" i="4"/>
  <c r="D37" i="4"/>
  <c r="E41" i="4"/>
  <c r="C33" i="4"/>
  <c r="AK32" i="8"/>
  <c r="F40" i="4"/>
  <c r="F42" i="4"/>
  <c r="D38" i="4"/>
  <c r="D35" i="4"/>
  <c r="C49" i="4"/>
  <c r="AK48" i="8"/>
  <c r="C43" i="4"/>
  <c r="AK42" i="8"/>
  <c r="C47" i="4"/>
  <c r="AK46" i="8"/>
  <c r="C50" i="4"/>
  <c r="AK49" i="8"/>
  <c r="C51" i="4"/>
  <c r="AK50" i="8"/>
  <c r="AK44" i="8"/>
  <c r="C45" i="4"/>
  <c r="C48" i="4"/>
  <c r="AK47" i="8"/>
  <c r="C44" i="4"/>
  <c r="AK43" i="8"/>
  <c r="AK45" i="8"/>
  <c r="C46" i="4"/>
  <c r="AP6" i="8"/>
  <c r="AQ6" i="8" l="1"/>
  <c r="AP7" i="8"/>
  <c r="AQ7" i="8" l="1"/>
  <c r="AP8" i="8"/>
  <c r="AQ8" i="8" l="1"/>
  <c r="AP9" i="8"/>
  <c r="AQ9" i="8" l="1"/>
  <c r="AP10" i="8"/>
  <c r="AP11" i="8" l="1"/>
  <c r="AQ10" i="8"/>
  <c r="AP12" i="8" l="1"/>
  <c r="AQ11" i="8"/>
  <c r="AQ12" i="8" l="1"/>
  <c r="AP13" i="8"/>
  <c r="AQ13" i="8" l="1"/>
  <c r="AP14" i="8"/>
  <c r="AQ14" i="8" l="1"/>
  <c r="AP15" i="8"/>
  <c r="AQ15" i="8" l="1"/>
  <c r="AP16" i="8"/>
  <c r="AQ16" i="8" l="1"/>
  <c r="AP17" i="8"/>
  <c r="AQ17" i="8" l="1"/>
  <c r="AP18" i="8"/>
  <c r="AQ18" i="8" l="1"/>
  <c r="AP19" i="8"/>
  <c r="AQ19" i="8" l="1"/>
  <c r="AP20" i="8"/>
  <c r="AQ20" i="8" l="1"/>
  <c r="AP21" i="8"/>
  <c r="AQ21" i="8" l="1"/>
  <c r="AP22" i="8"/>
  <c r="AP23" i="8" l="1"/>
  <c r="AQ22" i="8"/>
  <c r="AQ23" i="8" l="1"/>
  <c r="AP24" i="8"/>
  <c r="AQ24" i="8" l="1"/>
  <c r="AP25" i="8"/>
  <c r="AQ25" i="8" l="1"/>
  <c r="AP26" i="8"/>
  <c r="AQ26" i="8" l="1"/>
  <c r="AP27" i="8"/>
  <c r="AQ27" i="8" l="1"/>
  <c r="AP28" i="8"/>
  <c r="AQ28" i="8" l="1"/>
  <c r="AP29" i="8"/>
  <c r="AQ29" i="8" l="1"/>
  <c r="AP30" i="8"/>
  <c r="AQ30" i="8" l="1"/>
  <c r="AP31" i="8"/>
  <c r="AQ31" i="8" l="1"/>
  <c r="AP32" i="8"/>
  <c r="AQ32" i="8" l="1"/>
  <c r="AP33" i="8"/>
  <c r="AQ33" i="8" l="1"/>
  <c r="AP34" i="8"/>
  <c r="AQ34" i="8" l="1"/>
  <c r="AP35" i="8"/>
  <c r="AQ35" i="8" l="1"/>
  <c r="AP36" i="8"/>
  <c r="AQ36" i="8" l="1"/>
  <c r="AP37" i="8"/>
  <c r="AQ37" i="8" l="1"/>
  <c r="AP38" i="8"/>
  <c r="AQ38" i="8" l="1"/>
  <c r="AP39" i="8"/>
  <c r="AQ39" i="8" l="1"/>
  <c r="AP40" i="8"/>
  <c r="AQ40" i="8" l="1"/>
  <c r="AP41" i="8"/>
  <c r="AQ41" i="8" l="1"/>
  <c r="AP42" i="8"/>
  <c r="AQ42" i="8" l="1"/>
  <c r="AP43" i="8"/>
  <c r="AQ43" i="8" l="1"/>
  <c r="AP44" i="8"/>
  <c r="AQ44" i="8" l="1"/>
  <c r="AP45" i="8"/>
  <c r="AQ45" i="8" l="1"/>
  <c r="AP46" i="8"/>
  <c r="AQ46" i="8" l="1"/>
  <c r="AP47" i="8"/>
  <c r="AQ47" i="8" l="1"/>
  <c r="AP48" i="8"/>
  <c r="AQ48" i="8" l="1"/>
  <c r="AP49" i="8"/>
  <c r="AQ49" i="8" l="1"/>
  <c r="AP50" i="8"/>
  <c r="AQ50" i="8" l="1"/>
  <c r="AP51" i="8"/>
  <c r="AQ51" i="8" l="1"/>
  <c r="AP52" i="8"/>
  <c r="AQ52" i="8" l="1"/>
  <c r="AP53" i="8"/>
  <c r="AQ53" i="8" l="1"/>
  <c r="AP54" i="8"/>
  <c r="AQ54" i="8" l="1"/>
  <c r="AP55" i="8"/>
  <c r="AQ55" i="8" l="1"/>
  <c r="AP56" i="8"/>
  <c r="AQ56" i="8" l="1"/>
  <c r="AP57" i="8"/>
  <c r="AQ57" i="8" l="1"/>
  <c r="AP58" i="8"/>
  <c r="AQ58" i="8" l="1"/>
  <c r="AP59" i="8"/>
  <c r="AP60" i="8" l="1"/>
  <c r="AQ59" i="8"/>
  <c r="AQ60" i="8" l="1"/>
  <c r="AP61" i="8"/>
  <c r="AQ61" i="8" l="1"/>
  <c r="AP62" i="8"/>
  <c r="AQ62" i="8" l="1"/>
  <c r="AP63" i="8"/>
  <c r="AQ63" i="8" l="1"/>
  <c r="AP64" i="8"/>
  <c r="AQ64" i="8" l="1"/>
  <c r="AP65" i="8"/>
  <c r="AQ65" i="8" l="1"/>
  <c r="AP66" i="8"/>
  <c r="AQ66" i="8" l="1"/>
  <c r="AP67" i="8"/>
  <c r="AQ67" i="8" l="1"/>
  <c r="AP68" i="8"/>
  <c r="AQ68" i="8" l="1"/>
  <c r="AP69" i="8"/>
  <c r="AQ69" i="8" l="1"/>
  <c r="AP70" i="8"/>
  <c r="AQ70" i="8" l="1"/>
  <c r="AP71" i="8"/>
  <c r="AQ71" i="8" l="1"/>
  <c r="AP72" i="8"/>
  <c r="AQ72" i="8" l="1"/>
  <c r="AP73" i="8"/>
  <c r="AQ73" i="8" l="1"/>
  <c r="AP74" i="8"/>
  <c r="AQ74" i="8" l="1"/>
  <c r="AP75" i="8"/>
  <c r="AQ75" i="8" l="1"/>
  <c r="AP76" i="8"/>
  <c r="AQ76" i="8" l="1"/>
  <c r="AP77" i="8"/>
  <c r="AQ77" i="8" l="1"/>
  <c r="AP78" i="8"/>
  <c r="AP79" i="8" l="1"/>
  <c r="AQ78" i="8"/>
  <c r="AQ79" i="8" l="1"/>
  <c r="AP80" i="8"/>
  <c r="AQ80" i="8" l="1"/>
  <c r="AP81" i="8"/>
  <c r="AP82" i="8" l="1"/>
  <c r="AQ81" i="8"/>
  <c r="AP83" i="8" l="1"/>
  <c r="AQ82" i="8"/>
  <c r="AQ83" i="8" l="1"/>
  <c r="AP84" i="8"/>
  <c r="AP85" i="8" l="1"/>
  <c r="AQ84" i="8"/>
  <c r="AQ85" i="8" l="1"/>
  <c r="AP86" i="8"/>
  <c r="AQ86" i="8" l="1"/>
  <c r="AP87" i="8"/>
  <c r="AQ87" i="8" l="1"/>
  <c r="AP88" i="8"/>
  <c r="AQ88" i="8" l="1"/>
  <c r="AP89" i="8"/>
  <c r="AQ89" i="8" l="1"/>
  <c r="AP90" i="8"/>
  <c r="AQ90" i="8" l="1"/>
  <c r="AP91" i="8"/>
  <c r="AQ91" i="8" l="1"/>
  <c r="AP92" i="8"/>
  <c r="AQ92" i="8" l="1"/>
  <c r="AP93" i="8"/>
  <c r="AQ93" i="8" l="1"/>
  <c r="AP94" i="8"/>
  <c r="AP95" i="8" l="1"/>
  <c r="AQ94" i="8"/>
  <c r="AQ95" i="8" l="1"/>
  <c r="AP96" i="8"/>
  <c r="AQ96" i="8" l="1"/>
  <c r="AP97" i="8"/>
  <c r="AQ97" i="8" l="1"/>
  <c r="AP98" i="8"/>
  <c r="AQ98" i="8" l="1"/>
  <c r="AP99" i="8"/>
  <c r="AQ99" i="8" l="1"/>
  <c r="AP100" i="8"/>
  <c r="AQ100" i="8" l="1"/>
  <c r="AP101" i="8"/>
  <c r="AQ101" i="8" l="1"/>
  <c r="AP102" i="8"/>
  <c r="AQ102" i="8" l="1"/>
  <c r="AP103" i="8"/>
  <c r="AQ103" i="8" l="1"/>
  <c r="AP104" i="8"/>
  <c r="AQ104" i="8" l="1"/>
  <c r="AP105" i="8"/>
  <c r="AQ105" i="8" l="1"/>
  <c r="AP106" i="8"/>
  <c r="AQ106" i="8" l="1"/>
  <c r="AP107" i="8"/>
  <c r="AQ107" i="8" l="1"/>
  <c r="AP108" i="8"/>
  <c r="AQ108" i="8" l="1"/>
  <c r="AP109" i="8"/>
  <c r="AQ109" i="8" l="1"/>
  <c r="AP110" i="8"/>
  <c r="AQ110" i="8" l="1"/>
  <c r="AP111" i="8"/>
  <c r="AP112" i="8" l="1"/>
  <c r="AQ111" i="8"/>
  <c r="AQ112" i="8" l="1"/>
  <c r="AP113" i="8"/>
  <c r="AQ113" i="8" l="1"/>
  <c r="AP114" i="8"/>
  <c r="AQ114" i="8" l="1"/>
  <c r="AP115" i="8"/>
  <c r="AQ115" i="8" l="1"/>
  <c r="AP116" i="8"/>
  <c r="AQ116" i="8" l="1"/>
  <c r="AP117" i="8"/>
  <c r="AQ117" i="8" l="1"/>
  <c r="AP118" i="8"/>
  <c r="AQ118" i="8" l="1"/>
  <c r="AP119" i="8"/>
  <c r="AQ119" i="8" l="1"/>
  <c r="AP120" i="8"/>
  <c r="AQ120" i="8" l="1"/>
  <c r="AP121" i="8"/>
  <c r="AQ121" i="8" l="1"/>
  <c r="AP122" i="8"/>
  <c r="AQ122" i="8" l="1"/>
  <c r="AP123" i="8"/>
  <c r="AQ123" i="8" l="1"/>
  <c r="AP124" i="8"/>
  <c r="AQ124" i="8" l="1"/>
  <c r="AP125" i="8"/>
  <c r="AP126" i="8" l="1"/>
  <c r="AQ125" i="8"/>
  <c r="AQ126" i="8" l="1"/>
  <c r="AP127" i="8"/>
  <c r="AQ127" i="8" l="1"/>
  <c r="AP128" i="8"/>
  <c r="AP129" i="8" l="1"/>
  <c r="AQ128" i="8"/>
  <c r="AQ129" i="8" l="1"/>
  <c r="AP130" i="8"/>
  <c r="AQ130" i="8" l="1"/>
  <c r="AP131" i="8"/>
  <c r="AQ131" i="8" l="1"/>
  <c r="AP132" i="8"/>
  <c r="AQ132" i="8" l="1"/>
  <c r="AP133" i="8"/>
  <c r="AQ133" i="8" l="1"/>
  <c r="AP134" i="8"/>
  <c r="AQ134" i="8" l="1"/>
  <c r="AP135" i="8"/>
  <c r="AQ135" i="8" l="1"/>
  <c r="AP136" i="8"/>
  <c r="AQ136" i="8" l="1"/>
  <c r="AP137" i="8"/>
  <c r="AQ137" i="8" l="1"/>
  <c r="AP138" i="8"/>
  <c r="AQ138" i="8" l="1"/>
  <c r="AP139" i="8"/>
  <c r="AQ139" i="8" l="1"/>
  <c r="AP140" i="8"/>
  <c r="AQ140" i="8" l="1"/>
  <c r="AP141" i="8"/>
  <c r="AQ141" i="8" l="1"/>
  <c r="AP142" i="8"/>
  <c r="AQ142" i="8" l="1"/>
  <c r="AP143" i="8"/>
  <c r="AQ143" i="8" l="1"/>
  <c r="AP144" i="8"/>
  <c r="AQ144" i="8" l="1"/>
  <c r="AP145" i="8"/>
  <c r="AQ145" i="8" l="1"/>
  <c r="AP146" i="8"/>
  <c r="AQ146" i="8" l="1"/>
  <c r="AP147" i="8"/>
  <c r="AQ147" i="8" l="1"/>
  <c r="AP148" i="8"/>
  <c r="AP149" i="8" l="1"/>
  <c r="AQ148" i="8"/>
  <c r="AQ149" i="8" l="1"/>
  <c r="AP150" i="8"/>
  <c r="AQ150" i="8" l="1"/>
  <c r="AP151" i="8"/>
  <c r="AQ151" i="8" l="1"/>
  <c r="AP152" i="8"/>
  <c r="AP153" i="8" l="1"/>
  <c r="AQ152" i="8"/>
  <c r="AQ153" i="8" l="1"/>
  <c r="AP154" i="8"/>
  <c r="AQ154" i="8" l="1"/>
  <c r="AP155" i="8"/>
  <c r="AP156" i="8" l="1"/>
  <c r="AQ155" i="8"/>
  <c r="AQ156" i="8" l="1"/>
  <c r="AP157" i="8"/>
  <c r="AQ157" i="8" l="1"/>
  <c r="AP158" i="8"/>
  <c r="AQ158" i="8" l="1"/>
  <c r="AP159" i="8"/>
  <c r="AQ159" i="8" l="1"/>
  <c r="AP160" i="8"/>
  <c r="AQ160" i="8" l="1"/>
  <c r="AP161" i="8"/>
  <c r="AQ161" i="8" l="1"/>
  <c r="AP162" i="8"/>
  <c r="AQ162" i="8" l="1"/>
  <c r="AP163" i="8"/>
  <c r="AQ163" i="8" l="1"/>
  <c r="AP164" i="8"/>
  <c r="AQ164" i="8" l="1"/>
  <c r="AP165" i="8"/>
  <c r="AQ165" i="8" l="1"/>
  <c r="AP166" i="8"/>
  <c r="AQ166" i="8" l="1"/>
  <c r="AP167" i="8"/>
  <c r="AP168" i="8" l="1"/>
  <c r="AQ167" i="8"/>
  <c r="AQ168" i="8" l="1"/>
  <c r="AP169" i="8"/>
  <c r="AQ169" i="8" l="1"/>
  <c r="AP170" i="8"/>
  <c r="AQ170" i="8" l="1"/>
  <c r="AP171" i="8"/>
  <c r="AQ171" i="8" l="1"/>
  <c r="AP172" i="8"/>
  <c r="AQ172" i="8" l="1"/>
  <c r="AP173" i="8"/>
  <c r="AQ173" i="8" l="1"/>
  <c r="AP174" i="8"/>
  <c r="AQ174" i="8" l="1"/>
  <c r="AP175" i="8"/>
  <c r="AQ175" i="8" l="1"/>
  <c r="AP176" i="8"/>
  <c r="AQ176" i="8" l="1"/>
  <c r="AP177" i="8"/>
  <c r="AQ177" i="8" l="1"/>
  <c r="AP178" i="8"/>
  <c r="AQ178" i="8" l="1"/>
  <c r="AP179" i="8"/>
  <c r="AQ179" i="8" l="1"/>
  <c r="AP180" i="8"/>
  <c r="AQ180" i="8" l="1"/>
  <c r="AP181" i="8"/>
  <c r="AP182" i="8" l="1"/>
  <c r="AQ181" i="8"/>
  <c r="AQ182" i="8" l="1"/>
  <c r="AP183" i="8"/>
  <c r="AQ183" i="8" l="1"/>
  <c r="AP184" i="8"/>
  <c r="AQ184" i="8" l="1"/>
  <c r="AP185" i="8"/>
  <c r="AQ185" i="8" l="1"/>
  <c r="AP186" i="8"/>
  <c r="AQ186" i="8" l="1"/>
  <c r="AP187" i="8"/>
  <c r="AQ187" i="8" l="1"/>
  <c r="AP188" i="8"/>
  <c r="AQ188" i="8" l="1"/>
  <c r="AP189" i="8"/>
  <c r="AQ189" i="8" l="1"/>
  <c r="AP190" i="8"/>
  <c r="AQ190" i="8" l="1"/>
  <c r="AP191" i="8"/>
  <c r="AP192" i="8" l="1"/>
  <c r="AQ191" i="8"/>
  <c r="AQ192" i="8" l="1"/>
  <c r="AP193" i="8"/>
  <c r="AQ193" i="8" l="1"/>
  <c r="AP194" i="8"/>
  <c r="AQ194" i="8" l="1"/>
  <c r="AP195" i="8"/>
  <c r="AQ195" i="8" l="1"/>
  <c r="AP196" i="8"/>
  <c r="AQ196" i="8" l="1"/>
  <c r="AP197" i="8"/>
  <c r="AQ197" i="8" l="1"/>
  <c r="AP198" i="8"/>
  <c r="AQ198" i="8" l="1"/>
  <c r="AP199" i="8"/>
  <c r="AQ199" i="8" l="1"/>
  <c r="AP200" i="8"/>
  <c r="AQ200" i="8" l="1"/>
  <c r="AP201" i="8"/>
  <c r="AQ201" i="8" l="1"/>
  <c r="AP202" i="8"/>
  <c r="AP203" i="8" l="1"/>
  <c r="AQ202" i="8"/>
  <c r="AQ203" i="8" l="1"/>
  <c r="AP204" i="8"/>
  <c r="AQ204" i="8" l="1"/>
  <c r="AP205" i="8"/>
  <c r="AQ205" i="8" l="1"/>
  <c r="AP206" i="8"/>
  <c r="AQ206" i="8" l="1"/>
  <c r="AP207" i="8"/>
  <c r="AP208" i="8" l="1"/>
  <c r="AQ207" i="8"/>
  <c r="AQ208" i="8" l="1"/>
  <c r="AP209" i="8"/>
  <c r="AQ209" i="8" l="1"/>
  <c r="AP210" i="8"/>
  <c r="AQ210" i="8" l="1"/>
  <c r="AP211" i="8"/>
  <c r="AP212" i="8" l="1"/>
  <c r="AQ211" i="8"/>
  <c r="AQ212" i="8" l="1"/>
  <c r="AP213" i="8"/>
  <c r="AQ213" i="8" l="1"/>
  <c r="AP214" i="8"/>
  <c r="AQ214" i="8" l="1"/>
  <c r="AP215" i="8"/>
  <c r="AQ215" i="8" l="1"/>
  <c r="AP216" i="8"/>
  <c r="AP217" i="8" l="1"/>
  <c r="AQ216" i="8"/>
  <c r="AQ217" i="8" l="1"/>
  <c r="AP218" i="8"/>
  <c r="AQ218" i="8" l="1"/>
  <c r="AP219" i="8"/>
  <c r="AQ219" i="8" l="1"/>
  <c r="AP220" i="8"/>
  <c r="AQ220" i="8" l="1"/>
  <c r="AP221" i="8"/>
  <c r="AQ221" i="8" l="1"/>
  <c r="AP222" i="8"/>
  <c r="AQ222" i="8" l="1"/>
  <c r="AP223" i="8"/>
  <c r="AQ223" i="8" l="1"/>
  <c r="AP224" i="8"/>
  <c r="AQ224" i="8" l="1"/>
  <c r="AP225" i="8"/>
  <c r="AQ225" i="8" l="1"/>
  <c r="AP226" i="8"/>
  <c r="AQ226" i="8" l="1"/>
  <c r="AP227" i="8"/>
  <c r="AQ227" i="8" l="1"/>
  <c r="AP228" i="8"/>
  <c r="AQ228" i="8" l="1"/>
  <c r="AP229" i="8"/>
  <c r="AQ229" i="8" l="1"/>
  <c r="AP230" i="8"/>
  <c r="AQ230" i="8" l="1"/>
  <c r="AP231" i="8"/>
  <c r="AQ231" i="8" l="1"/>
  <c r="AP232" i="8"/>
  <c r="AQ232" i="8" l="1"/>
  <c r="AP233" i="8"/>
  <c r="AP234" i="8" l="1"/>
  <c r="AQ233" i="8"/>
  <c r="AQ234" i="8" l="1"/>
  <c r="AP235" i="8"/>
  <c r="AP236" i="8" l="1"/>
  <c r="AQ235" i="8"/>
  <c r="AQ236" i="8" l="1"/>
  <c r="AP237" i="8"/>
  <c r="AQ237" i="8" l="1"/>
  <c r="AP238" i="8"/>
  <c r="AQ238" i="8" l="1"/>
  <c r="AP239" i="8"/>
  <c r="AP240" i="8" l="1"/>
  <c r="AQ239" i="8"/>
  <c r="AQ240" i="8" l="1"/>
  <c r="AP241" i="8"/>
  <c r="AQ241" i="8" l="1"/>
  <c r="AP242" i="8"/>
  <c r="AQ242" i="8" l="1"/>
  <c r="AP243" i="8"/>
  <c r="AQ243" i="8" l="1"/>
  <c r="AP244" i="8"/>
  <c r="AP245" i="8" l="1"/>
  <c r="AQ244" i="8"/>
  <c r="AQ245" i="8" l="1"/>
  <c r="AP246" i="8"/>
  <c r="AQ246" i="8" l="1"/>
  <c r="AP247" i="8"/>
  <c r="AP248" i="8" l="1"/>
  <c r="AQ247" i="8"/>
  <c r="AQ248" i="8" l="1"/>
  <c r="AP249" i="8"/>
  <c r="AQ249" i="8" l="1"/>
  <c r="AP250" i="8"/>
  <c r="AQ250" i="8" s="1"/>
</calcChain>
</file>

<file path=xl/sharedStrings.xml><?xml version="1.0" encoding="utf-8"?>
<sst xmlns="http://schemas.openxmlformats.org/spreadsheetml/2006/main" count="3892" uniqueCount="300">
  <si>
    <t>Anleitung für diese Tabellenkalkulationsdatei</t>
  </si>
  <si>
    <t>Auf dieser Registerkarte wir die Eingabe und mögliche Fehler erklärt.</t>
  </si>
  <si>
    <t>Zuerst werden Name, Geschlecht und Besitzer der Hunde in der Tabelle “Teilnehmer“ eingetragen.</t>
  </si>
  <si>
    <t>Das Feld Teilnehmer kann vorerst auf “Ja“ gestellt werden, um am Jahresende einen Hund aus der Wertung der Jahrebesten zu nehmen, muß das Feld dann auf “Nein“ geändert werden.</t>
  </si>
  <si>
    <t>Die Ausstellungsergebnisse werden in der Tabelle “Ausstellungen“ eingetragen, dazu gibt es nur Auswahlfelder, um falsche Einträge zu vermeiden.</t>
  </si>
  <si>
    <t>In der Tabelle “Jahresbeste“ werden die TopDog-Tabellen ausgegeben.</t>
  </si>
  <si>
    <t>Einige Fehler, die bei der Eingabe auftreten können, werden markiert und die Punkte auf Null gestellt!</t>
  </si>
  <si>
    <t>TopDogs Mustername</t>
  </si>
  <si>
    <t>IHA Graz</t>
  </si>
  <si>
    <t>Hü</t>
  </si>
  <si>
    <t>Jüngstenklasse</t>
  </si>
  <si>
    <t>vv</t>
  </si>
  <si>
    <t xml:space="preserve"> </t>
  </si>
  <si>
    <t>Jugendklasse</t>
  </si>
  <si>
    <t>V1, Jugendbester</t>
  </si>
  <si>
    <t>Hundename doppelt bei einer Ausstellung!</t>
  </si>
  <si>
    <t>TopDogs Mustername X</t>
  </si>
  <si>
    <t>V3</t>
  </si>
  <si>
    <t>TopDogs Mustername Y</t>
  </si>
  <si>
    <t>Sg3</t>
  </si>
  <si>
    <t>Formwert doppelt in einer Klasse!</t>
  </si>
  <si>
    <t>V1, CACA, CACIB</t>
  </si>
  <si>
    <t>BOS</t>
  </si>
  <si>
    <t>Zwischenklasse</t>
  </si>
  <si>
    <t xml:space="preserve">BOB </t>
  </si>
  <si>
    <t>BOB/BOS doppelt bei den Hündinnen!</t>
  </si>
  <si>
    <t>Trophyklasse</t>
  </si>
  <si>
    <t>2. Platz</t>
  </si>
  <si>
    <t>Fehler, Klasse passt nicht zur Ausstellung!</t>
  </si>
  <si>
    <t>Fehler, Formwert passt nicht zur Klasse!</t>
  </si>
  <si>
    <t>Clubjugendsieger</t>
  </si>
  <si>
    <t>Fehler, Titel passt nicht zur Ausstellung, zur Klasse oder zum Formwert!</t>
  </si>
  <si>
    <t>V4</t>
  </si>
  <si>
    <t>Fehler, BOB passt nicht zur Klasse oder zum Formwert!</t>
  </si>
  <si>
    <t>Sg2</t>
  </si>
  <si>
    <t>Fehler, Reihenfolge der Plazierung passt nicht!</t>
  </si>
  <si>
    <t>TopDogs Mustername XY</t>
  </si>
  <si>
    <t>??</t>
  </si>
  <si>
    <t>Fehler, Der Name wurde in der Tabelle “Teilnehmer“ geändert, oder gelöscht! Das Namensfeld muß neu eingestellt werden, um den Eintrag zu werten!</t>
  </si>
  <si>
    <t xml:space="preserve">Fragen oder Anregungen an Alois Raab unter wincroft@aon.at </t>
  </si>
  <si>
    <t xml:space="preserve">Teilnehmer in diesem Jahr </t>
  </si>
  <si>
    <t>Auf dieser Registerkarte werden alle teilnehmenden Staffies und ihre Besitzer eingetragen.</t>
  </si>
  <si>
    <t>Name</t>
  </si>
  <si>
    <t>Geschlecht</t>
  </si>
  <si>
    <t>Besitzer</t>
  </si>
  <si>
    <t>Teilnehmer</t>
  </si>
  <si>
    <t>Rüde</t>
  </si>
  <si>
    <t>Hündin</t>
  </si>
  <si>
    <t>Yvonne Strauby</t>
  </si>
  <si>
    <t>BILLY THE KID FAITHFUL DIAMONDS</t>
  </si>
  <si>
    <t>Daniel Hirmann</t>
  </si>
  <si>
    <t>BLACK JET FIGHTER'S ARCHIBALD</t>
  </si>
  <si>
    <t>Hannes Lorenz</t>
  </si>
  <si>
    <t>BUDDYSTAFF'S JEEPERS CREEPERS</t>
  </si>
  <si>
    <t>Sonja Porits</t>
  </si>
  <si>
    <t>BUDDYSTAFF'S MUST HAVE</t>
  </si>
  <si>
    <t>Laura Atteneder</t>
  </si>
  <si>
    <t>BUDDYSTAFF`S NEVER ENDING STORY</t>
  </si>
  <si>
    <t>CELTIC WARRIOR OF STAFFBULL COMPANY</t>
  </si>
  <si>
    <t>Petra Hofer</t>
  </si>
  <si>
    <t>CRAZY CUBA OF STAFFBULL COMPANY</t>
  </si>
  <si>
    <t>DAISY QUEEN OF LORDSTAFF</t>
  </si>
  <si>
    <t>Corina Schwaiger</t>
  </si>
  <si>
    <t>Cindy Kasbauer</t>
  </si>
  <si>
    <t>DOROTHY OF OZ OF STAFFBULL COMPANY</t>
  </si>
  <si>
    <t>EASY RAIDER OF-STYRIAVALLEY</t>
  </si>
  <si>
    <t>EVOLUTION DREAM OF ANGLE BULLS</t>
  </si>
  <si>
    <t>Isabella Fischer</t>
  </si>
  <si>
    <t>GLAMOUR AND DIAMONDS OF STAFFBULL COMPANY</t>
  </si>
  <si>
    <t>HAMMERSTAFF MIGHTY MO</t>
  </si>
  <si>
    <t>Tina Holub</t>
  </si>
  <si>
    <t>KAY ONE OF ANGLE BULLS</t>
  </si>
  <si>
    <t>Michel Fröhlich</t>
  </si>
  <si>
    <t>KING ARTHUR FAITHFUL DIAMONDS</t>
  </si>
  <si>
    <t>Markus Strohmeier</t>
  </si>
  <si>
    <t>LIGHTNING MCQUEEN FAITHFUL DIAMONDS</t>
  </si>
  <si>
    <t>Sandra Graberski</t>
  </si>
  <si>
    <t>Leopold Hofmann</t>
  </si>
  <si>
    <t>OLLALA OF CANTERBURY</t>
  </si>
  <si>
    <t>SPAKLING DIAMOND STAFF GLOSSY HONEY</t>
  </si>
  <si>
    <t>Stefan Zselesem</t>
  </si>
  <si>
    <t>SPAKLING DIAMOND STAFF KARMA KISSED</t>
  </si>
  <si>
    <t>Stefan Zselezem</t>
  </si>
  <si>
    <t>SPAKLING DIAMONDSTAFF HELLS BELLS</t>
  </si>
  <si>
    <t>Sandra Weiss</t>
  </si>
  <si>
    <t>WIZARD OF CELTIC STAFF′S</t>
  </si>
  <si>
    <t>Waltraud Spielmann</t>
  </si>
  <si>
    <t>XABY BUDDY OF CANTERBURY</t>
  </si>
  <si>
    <t>ANASTASIA STEEL OF CANTERBURY</t>
  </si>
  <si>
    <t>LEGENDS NEVER DIE FAITHFUL DIAMONDS</t>
  </si>
  <si>
    <t>Claudia Gries</t>
  </si>
  <si>
    <t>SMOOTH CRIMINAL’S A ROCKET QUEEN</t>
  </si>
  <si>
    <t>Petra Miksits-Hutterer</t>
  </si>
  <si>
    <t>A DESTINY BUDWEISER STAR</t>
  </si>
  <si>
    <t>KNOCK OUT FAITHFUL DIAMONDS</t>
  </si>
  <si>
    <t>BUDDYSTAFF′S MISS MONEYPENNY</t>
  </si>
  <si>
    <t xml:space="preserve">Ausstellungsergebnisse in diesem Jahr </t>
  </si>
  <si>
    <t>Auf dieser Registerkarte werden alle Ergebnisse österreichischer Ausstellungen eingetragen.</t>
  </si>
  <si>
    <t>Show</t>
  </si>
  <si>
    <t>Sex</t>
  </si>
  <si>
    <t>Klasse</t>
  </si>
  <si>
    <t>Formwert</t>
  </si>
  <si>
    <t>Titel</t>
  </si>
  <si>
    <t>BOB - BIS</t>
  </si>
  <si>
    <t>Pkte.</t>
  </si>
  <si>
    <t>Shows</t>
  </si>
  <si>
    <t>Klassen</t>
  </si>
  <si>
    <t>Clubsiegerschau</t>
  </si>
  <si>
    <t>vv1</t>
  </si>
  <si>
    <t>v2</t>
  </si>
  <si>
    <t>V2</t>
  </si>
  <si>
    <t>V1, CACA</t>
  </si>
  <si>
    <t>Offene Klasse</t>
  </si>
  <si>
    <t>Clubsieger</t>
  </si>
  <si>
    <t>V2, Res.CACA</t>
  </si>
  <si>
    <t>Champioklasse</t>
  </si>
  <si>
    <t>Best Puppy</t>
  </si>
  <si>
    <t>vv2</t>
  </si>
  <si>
    <t>BOB</t>
  </si>
  <si>
    <t>Sg4</t>
  </si>
  <si>
    <t>Jahresbeste des ÖSBC</t>
  </si>
  <si>
    <t>Auf dieser Registerkarte werden die TopDogs Tabellen ausgegeben.</t>
  </si>
  <si>
    <t>O</t>
  </si>
  <si>
    <t>P</t>
  </si>
  <si>
    <t>Q</t>
  </si>
  <si>
    <t>R</t>
  </si>
  <si>
    <t>S</t>
  </si>
  <si>
    <t>T</t>
  </si>
  <si>
    <t>U</t>
  </si>
  <si>
    <t>V</t>
  </si>
  <si>
    <t>W</t>
  </si>
  <si>
    <t>Formwert-Doppel</t>
  </si>
  <si>
    <t>Show-Hund-Doppel</t>
  </si>
  <si>
    <t>Titel-Doppel</t>
  </si>
  <si>
    <t>BOB-Doppel</t>
  </si>
  <si>
    <t>Pkte-FW</t>
  </si>
  <si>
    <t>Pkte-Titel</t>
  </si>
  <si>
    <t>Pkte-BOBS</t>
  </si>
  <si>
    <t>Pkte-gesamt</t>
  </si>
  <si>
    <t>0 = FW-Fehler</t>
  </si>
  <si>
    <t>BOB-Index</t>
  </si>
  <si>
    <t>BOB-Doppel &gt;1</t>
  </si>
  <si>
    <t>Titel-Fehler = 1</t>
  </si>
  <si>
    <t>BOB-Fehler =1</t>
  </si>
  <si>
    <t>FW-Doppel &gt;1</t>
  </si>
  <si>
    <t>Show-Hund-Doppel &gt;1</t>
  </si>
  <si>
    <t>Titel-Doppel &gt;1</t>
  </si>
  <si>
    <t>Klassen-Fehler =1</t>
  </si>
  <si>
    <t>0 = FW-Fehler-Klasse</t>
  </si>
  <si>
    <t>FW-Plazierungsfehler &gt;0</t>
  </si>
  <si>
    <t>Jahr</t>
  </si>
  <si>
    <t>leer</t>
  </si>
  <si>
    <t>Punkte</t>
  </si>
  <si>
    <t>Formwerte</t>
  </si>
  <si>
    <t>Punkte CS</t>
  </si>
  <si>
    <t>Veteranenklasse</t>
  </si>
  <si>
    <t>Formwerte -BOB</t>
  </si>
  <si>
    <t>BOB, BIG</t>
  </si>
  <si>
    <t>BOB, BIS</t>
  </si>
  <si>
    <t>BOB, BIG, BIS</t>
  </si>
  <si>
    <t>Formwerte - Klasse</t>
  </si>
  <si>
    <t>FormatVorlagen</t>
  </si>
  <si>
    <t>Text</t>
  </si>
  <si>
    <t>Jaauswahl</t>
  </si>
  <si>
    <t>Formwerte IHA</t>
  </si>
  <si>
    <t>ohne</t>
  </si>
  <si>
    <t>BestPuppy</t>
  </si>
  <si>
    <t>Joe Mallen MemorialJü</t>
  </si>
  <si>
    <t>ClubsiegerschauV1, Jugendbester</t>
  </si>
  <si>
    <t>BOBS</t>
  </si>
  <si>
    <t>V1</t>
  </si>
  <si>
    <t>Standard</t>
  </si>
  <si>
    <t>Joe Mallen MemorialV1, Jugendbester</t>
  </si>
  <si>
    <t>Sg1</t>
  </si>
  <si>
    <t>Topdogs-Tabellen-li</t>
  </si>
  <si>
    <t>Jü</t>
  </si>
  <si>
    <t>Ju</t>
  </si>
  <si>
    <t>Zw</t>
  </si>
  <si>
    <t>Of</t>
  </si>
  <si>
    <t>Ch</t>
  </si>
  <si>
    <t>Ve</t>
  </si>
  <si>
    <t>Tr</t>
  </si>
  <si>
    <t>ClubsiegerschauV1, CACA</t>
  </si>
  <si>
    <t>JüP</t>
  </si>
  <si>
    <t>JuP</t>
  </si>
  <si>
    <t>ZwP</t>
  </si>
  <si>
    <t>OfP</t>
  </si>
  <si>
    <t>ChP</t>
  </si>
  <si>
    <t>VeP</t>
  </si>
  <si>
    <t>Topdogs-Tabellen-li-weiss</t>
  </si>
  <si>
    <t>Nein</t>
  </si>
  <si>
    <t>Bundesjugendsieger</t>
  </si>
  <si>
    <t>Joe Mallen MemorialV1, CACA</t>
  </si>
  <si>
    <t>Topdogs-Tabellen-re</t>
  </si>
  <si>
    <t>Joe Mallen Memorial</t>
  </si>
  <si>
    <t>V1, Veteranenbester</t>
  </si>
  <si>
    <t>1. Platz</t>
  </si>
  <si>
    <t>IHA Tulln - SamstagV1, Jugendbester</t>
  </si>
  <si>
    <t>CruftsQualifikation</t>
  </si>
  <si>
    <t>Crufts-Qualifikation</t>
  </si>
  <si>
    <t>Topdogs-Tabellen-ze-weiss</t>
  </si>
  <si>
    <t>IHA Salzburg - Sa</t>
  </si>
  <si>
    <t>v</t>
  </si>
  <si>
    <t>V1, CACA, Res.CACIB</t>
  </si>
  <si>
    <t>IHA Tulln - SonntagV1, Jugendbester</t>
  </si>
  <si>
    <t>Topdogs-Tabellen-null</t>
  </si>
  <si>
    <t>Sexauswahl</t>
  </si>
  <si>
    <t>IHA Salzburg – So</t>
  </si>
  <si>
    <t>3. Platz</t>
  </si>
  <si>
    <t>IHA Tulln - SamstagV1, CACA, CACIB</t>
  </si>
  <si>
    <t>Topdogs-Tabellen-null-weiss</t>
  </si>
  <si>
    <t>IHA Tulln – Freitag</t>
  </si>
  <si>
    <t>4. Platz</t>
  </si>
  <si>
    <t>IHA Tulln - SonntagV1, CACA, CACIB</t>
  </si>
  <si>
    <t>Bundessieger</t>
  </si>
  <si>
    <t>Heading-gruen</t>
  </si>
  <si>
    <t>IHA Tulln - Samstag</t>
  </si>
  <si>
    <t>V2, Res.CACA, Res.CACIB</t>
  </si>
  <si>
    <t>Clubsiegerschauvv1</t>
  </si>
  <si>
    <t>Heading-gruen-leer</t>
  </si>
  <si>
    <t>IHA Tulln - Sonntag</t>
  </si>
  <si>
    <t>Joe Mallen Memorialvv1</t>
  </si>
  <si>
    <t>HeadingRahmen-links</t>
  </si>
  <si>
    <t>IHA Wels – Freitag</t>
  </si>
  <si>
    <t>Joe Mallen Memorial1. Platz</t>
  </si>
  <si>
    <t>JMMSieger</t>
  </si>
  <si>
    <t>JMM – Sieger</t>
  </si>
  <si>
    <t>IHA Wels - Samstag</t>
  </si>
  <si>
    <t>Joe Mallen Memorial2. Platz</t>
  </si>
  <si>
    <t>JMMRunnerUp</t>
  </si>
  <si>
    <t>JMM - Runner Up</t>
  </si>
  <si>
    <t>Topdogs-Tabellen-li-fett</t>
  </si>
  <si>
    <t>IHA Wels - Sonntag</t>
  </si>
  <si>
    <t>MEEW-Jugendsieger</t>
  </si>
  <si>
    <t>Formwerte NHA</t>
  </si>
  <si>
    <t>MEEW-Sieger</t>
  </si>
  <si>
    <t>JüN</t>
  </si>
  <si>
    <t>JuN</t>
  </si>
  <si>
    <t>ZwN</t>
  </si>
  <si>
    <t>OfN</t>
  </si>
  <si>
    <t>ChN</t>
  </si>
  <si>
    <t>VeN</t>
  </si>
  <si>
    <t>TrN</t>
  </si>
  <si>
    <t>JüNP</t>
  </si>
  <si>
    <t>JuNP</t>
  </si>
  <si>
    <t>ZwNP</t>
  </si>
  <si>
    <t>OfNP</t>
  </si>
  <si>
    <t>ChNP</t>
  </si>
  <si>
    <t>VeNP</t>
  </si>
  <si>
    <t>TrNP</t>
  </si>
  <si>
    <t>Europajugendsieger</t>
  </si>
  <si>
    <t>v1</t>
  </si>
  <si>
    <t>Weltjugendsieger</t>
  </si>
  <si>
    <t>vv3</t>
  </si>
  <si>
    <t>v3</t>
  </si>
  <si>
    <t>Shows Vorlagen</t>
  </si>
  <si>
    <t>vv4</t>
  </si>
  <si>
    <t>v4</t>
  </si>
  <si>
    <t>Europasieger</t>
  </si>
  <si>
    <t>Weltsieger</t>
  </si>
  <si>
    <t>IHA Salzburg</t>
  </si>
  <si>
    <t>IHA Wieselburg</t>
  </si>
  <si>
    <t>IHA Klagenfurt - Sa</t>
  </si>
  <si>
    <t>IHA Klagenfurt - So</t>
  </si>
  <si>
    <t>IHA Oberwart</t>
  </si>
  <si>
    <t>IHA Innsbruck - Sa</t>
  </si>
  <si>
    <t>IHA Innsbruck – So</t>
  </si>
  <si>
    <t>Junior Bitch</t>
  </si>
  <si>
    <t>Junior Dog</t>
  </si>
  <si>
    <t>Best Bitch</t>
  </si>
  <si>
    <t>Best Dog</t>
  </si>
  <si>
    <t>Best Veteran</t>
  </si>
  <si>
    <t>Platz</t>
  </si>
  <si>
    <t>Hunde</t>
  </si>
  <si>
    <t>weiß</t>
  </si>
  <si>
    <t>V2, Res.Veteranenbester</t>
  </si>
  <si>
    <t>SWEET REBEL STAFF AMOURS ARROW</t>
  </si>
  <si>
    <t>ZIGAN BLUE OF CANTERBURY</t>
  </si>
  <si>
    <t>ROLY MM POWER</t>
  </si>
  <si>
    <t>Asim Tanjic</t>
  </si>
  <si>
    <t>IZUMIS ONE MORE TIME</t>
  </si>
  <si>
    <t>SWEET REBEL STAFF AMAZING ADELE</t>
  </si>
  <si>
    <t>GRACE KELLY OF-STYRIAVALLEY</t>
  </si>
  <si>
    <t>FIONA OF-STYRIAVALLEY</t>
  </si>
  <si>
    <t>REGGIOMONTI CROWNS’N DIAMONDS</t>
  </si>
  <si>
    <t>© Alois Raab</t>
  </si>
  <si>
    <t>Danube Jugendsieger</t>
  </si>
  <si>
    <t>Alpenjugendsieger</t>
  </si>
  <si>
    <t>Danube Sieger</t>
  </si>
  <si>
    <t>Alpensieger</t>
  </si>
  <si>
    <t>IHA Tulln – FreitagV1, Jugendbester</t>
  </si>
  <si>
    <t>DanubeJugendsieger</t>
  </si>
  <si>
    <t>DanubeSieger</t>
  </si>
  <si>
    <t>IHA Salzburg – SoV1, CACA, CACIB</t>
  </si>
  <si>
    <t>IHA Salzburg – SoV1, Jugendbester</t>
  </si>
  <si>
    <t>LONESOME AMBASSADOR OF ANGLE BULLS</t>
  </si>
  <si>
    <t>Kerstin Milosevic-Augustin</t>
  </si>
  <si>
    <t>MEEWJugendsieger</t>
  </si>
  <si>
    <t>MEEWSieger</t>
  </si>
  <si>
    <t xml:space="preserve">Ja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</si>
</sst>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C07]\ #,##0.00;[Red]\-[$€-C07]\ #,##0.00"/>
  </numFmts>
  <fonts count="36" x14ac:knownFonts="1">
    <font>
      <sz val="11"/>
      <color rgb="FF000000"/>
      <name val="Arial"/>
      <family val="2"/>
    </font>
    <font>
      <u/>
      <sz val="12"/>
      <color rgb="FF000000"/>
      <name val="Arial"/>
      <family val="2"/>
    </font>
    <font>
      <sz val="12"/>
      <color rgb="FF000000"/>
      <name val="Arial"/>
      <family val="2"/>
    </font>
    <font>
      <b/>
      <outline/>
      <shadow/>
      <sz val="12"/>
      <color rgb="FF323829"/>
      <name val="Verdana"/>
      <family val="2"/>
    </font>
    <font>
      <b/>
      <sz val="12"/>
      <color rgb="FFA2AF92"/>
      <name val="Verdana"/>
      <family val="2"/>
    </font>
    <font>
      <sz val="11"/>
      <color rgb="FFCC0000"/>
      <name val="Arial"/>
      <family val="2"/>
    </font>
    <font>
      <sz val="12"/>
      <color rgb="FFFFFFFF"/>
      <name val="Arial"/>
      <family val="2"/>
    </font>
    <font>
      <sz val="10"/>
      <color rgb="FFFFFFFF"/>
      <name val="Arial"/>
      <family val="2"/>
    </font>
    <font>
      <b/>
      <strike/>
      <sz val="11"/>
      <color rgb="FFC0C0C0"/>
      <name val="Arial"/>
      <family val="2"/>
    </font>
    <font>
      <shadow/>
      <sz val="11"/>
      <color rgb="FF000000"/>
      <name val="Arial"/>
      <family val="2"/>
    </font>
    <font>
      <b/>
      <strike/>
      <sz val="11"/>
      <color rgb="FF999999"/>
      <name val="Verdana"/>
      <family val="2"/>
    </font>
    <font>
      <b/>
      <sz val="14"/>
      <color rgb="FF996633"/>
      <name val="Arial"/>
      <family val="2"/>
    </font>
    <font>
      <b/>
      <outline/>
      <sz val="14"/>
      <color rgb="FF000000"/>
      <name val="Arial"/>
      <family val="2"/>
    </font>
    <font>
      <strike/>
      <sz val="12"/>
      <color rgb="FF999999"/>
      <name val="Arial"/>
      <family val="2"/>
    </font>
    <font>
      <b/>
      <sz val="11"/>
      <color rgb="FF000000"/>
      <name val="Arial"/>
      <family val="2"/>
    </font>
    <font>
      <b/>
      <strike/>
      <sz val="11"/>
      <color rgb="FFFF9999"/>
      <name val="Arial"/>
      <family val="2"/>
    </font>
    <font>
      <sz val="11"/>
      <color rgb="FF999999"/>
      <name val="Arial"/>
      <family val="2"/>
    </font>
    <font>
      <sz val="11"/>
      <color rgb="FFFF9999"/>
      <name val="Arial"/>
      <family val="2"/>
    </font>
    <font>
      <strike/>
      <sz val="11"/>
      <color rgb="FFFF6600"/>
      <name val="Arial"/>
      <family val="2"/>
    </font>
    <font>
      <b/>
      <sz val="11"/>
      <name val="Arial"/>
      <family val="2"/>
    </font>
    <font>
      <b/>
      <shadow/>
      <sz val="20"/>
      <color rgb="FF00331A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outline/>
      <shadow/>
      <sz val="12"/>
      <color rgb="FF323829"/>
      <name val="Arial"/>
      <family val="2"/>
    </font>
    <font>
      <b/>
      <strike/>
      <sz val="11"/>
      <color rgb="FFB2B2B2"/>
      <name val="Arial"/>
      <family val="2"/>
    </font>
    <font>
      <b/>
      <sz val="11"/>
      <color rgb="FF0369A3"/>
      <name val="Arial"/>
      <family val="2"/>
    </font>
    <font>
      <strike/>
      <sz val="11"/>
      <color rgb="FFCC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rgb="FF808080"/>
      <name val="Arial"/>
      <family val="2"/>
    </font>
    <font>
      <sz val="11"/>
      <name val="Arial"/>
      <family val="2"/>
    </font>
    <font>
      <b/>
      <shadow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E9F4D8"/>
        <bgColor rgb="FFF2F2F2"/>
      </patternFill>
    </fill>
    <fill>
      <patternFill patternType="solid">
        <fgColor rgb="FFA2AF92"/>
        <bgColor rgb="FFB2B2B2"/>
      </patternFill>
    </fill>
    <fill>
      <patternFill patternType="solid">
        <fgColor rgb="FFFFEDDE"/>
        <bgColor rgb="FFFBE6CE"/>
      </patternFill>
    </fill>
    <fill>
      <patternFill patternType="solid">
        <fgColor rgb="FFFFFFFF"/>
        <bgColor rgb="FFF2F2F2"/>
      </patternFill>
    </fill>
    <fill>
      <patternFill patternType="solid">
        <fgColor rgb="FF996633"/>
        <bgColor rgb="FF808080"/>
      </patternFill>
    </fill>
    <fill>
      <patternFill patternType="solid">
        <fgColor rgb="FFF2F2F2"/>
        <bgColor rgb="FFE9F4D8"/>
      </patternFill>
    </fill>
    <fill>
      <patternFill patternType="solid">
        <fgColor rgb="FFFFF5CE"/>
        <bgColor rgb="FFFFEDDE"/>
      </patternFill>
    </fill>
    <fill>
      <patternFill patternType="solid">
        <fgColor rgb="FFE6E6E6"/>
        <bgColor rgb="FFE7E4CC"/>
      </patternFill>
    </fill>
    <fill>
      <patternFill patternType="solid">
        <fgColor rgb="FFCCDDEA"/>
        <bgColor rgb="FFE6E6E6"/>
      </patternFill>
    </fill>
    <fill>
      <patternFill patternType="solid">
        <fgColor rgb="FFB2B2B2"/>
        <bgColor rgb="FFA2AF92"/>
      </patternFill>
    </fill>
    <fill>
      <patternFill patternType="solid">
        <fgColor rgb="FF808080"/>
        <bgColor rgb="FF999999"/>
      </patternFill>
    </fill>
    <fill>
      <patternFill patternType="solid">
        <fgColor rgb="FFFBE6CE"/>
        <bgColor rgb="FFFFEDDE"/>
      </patternFill>
    </fill>
    <fill>
      <patternFill patternType="solid">
        <fgColor rgb="FFF7CE9D"/>
        <bgColor rgb="FFE7E4CC"/>
      </patternFill>
    </fill>
    <fill>
      <patternFill patternType="solid">
        <fgColor rgb="FFE7E4CC"/>
        <bgColor rgb="FFE6E6E6"/>
      </patternFill>
    </fill>
    <fill>
      <patternFill patternType="solid">
        <fgColor rgb="FF999999"/>
        <bgColor rgb="FFA2AF92"/>
      </patternFill>
    </fill>
  </fills>
  <borders count="25">
    <border>
      <left/>
      <right/>
      <top/>
      <bottom/>
      <diagonal/>
    </border>
    <border>
      <left style="hair">
        <color rgb="FF006666"/>
      </left>
      <right style="hair">
        <color rgb="FF006666"/>
      </right>
      <top style="hair">
        <color rgb="FF006666"/>
      </top>
      <bottom style="hair">
        <color rgb="FF006666"/>
      </bottom>
      <diagonal/>
    </border>
    <border>
      <left/>
      <right/>
      <top style="hair">
        <color rgb="FF00331A"/>
      </top>
      <bottom style="hair">
        <color rgb="FF00331A"/>
      </bottom>
      <diagonal/>
    </border>
    <border>
      <left/>
      <right style="hair">
        <color rgb="FF323829"/>
      </right>
      <top style="hair">
        <color rgb="FF323829"/>
      </top>
      <bottom style="hair">
        <color rgb="FF323829"/>
      </bottom>
      <diagonal/>
    </border>
    <border>
      <left style="hair">
        <color rgb="FF323829"/>
      </left>
      <right/>
      <top style="hair">
        <color rgb="FF323829"/>
      </top>
      <bottom style="hair">
        <color rgb="FF323829"/>
      </bottom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thick">
        <color rgb="FF996633"/>
      </left>
      <right style="thick">
        <color rgb="FF996633"/>
      </right>
      <top style="thick">
        <color rgb="FF996633"/>
      </top>
      <bottom/>
      <diagonal/>
    </border>
    <border>
      <left style="hair">
        <color rgb="FFCC0000"/>
      </left>
      <right style="hair">
        <color rgb="FFCC0000"/>
      </right>
      <top style="hair">
        <color rgb="FFCC0000"/>
      </top>
      <bottom style="hair">
        <color rgb="FFCC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rgb="FF00808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6666"/>
      </left>
      <right style="thin">
        <color rgb="FF006666"/>
      </right>
      <top style="thin">
        <color rgb="FF006666"/>
      </top>
      <bottom style="thin">
        <color rgb="FF006666"/>
      </bottom>
      <diagonal/>
    </border>
    <border>
      <left style="thin">
        <color rgb="FF00331A"/>
      </left>
      <right/>
      <top style="thin">
        <color rgb="FF00331A"/>
      </top>
      <bottom/>
      <diagonal/>
    </border>
    <border>
      <left/>
      <right/>
      <top style="thin">
        <color rgb="FF00331A"/>
      </top>
      <bottom/>
      <diagonal/>
    </border>
    <border>
      <left/>
      <right style="thin">
        <color rgb="FF00331A"/>
      </right>
      <top style="thin">
        <color rgb="FF00331A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9">
    <xf numFmtId="0" fontId="0" fillId="0" borderId="0">
      <alignment horizontal="left" vertical="center" indent="1"/>
    </xf>
    <xf numFmtId="0" fontId="1" fillId="0" borderId="0" applyProtection="0">
      <alignment horizontal="left" vertical="center" indent="1"/>
    </xf>
    <xf numFmtId="164" fontId="1" fillId="0" borderId="0" applyProtection="0">
      <alignment horizontal="left" vertical="center" indent="1"/>
    </xf>
    <xf numFmtId="0" fontId="2" fillId="0" borderId="0" applyProtection="0">
      <alignment horizontal="center" vertical="center" indent="1"/>
    </xf>
    <xf numFmtId="0" fontId="2" fillId="0" borderId="0" applyProtection="0">
      <alignment horizontal="center" vertical="center" textRotation="90" indent="1"/>
    </xf>
    <xf numFmtId="0" fontId="34" fillId="2" borderId="1" applyProtection="0">
      <alignment horizontal="left" vertical="center" indent="1"/>
    </xf>
    <xf numFmtId="0" fontId="34" fillId="0" borderId="0" applyProtection="0">
      <alignment horizontal="left" vertical="center" indent="1"/>
    </xf>
    <xf numFmtId="0" fontId="3" fillId="3" borderId="2">
      <alignment horizontal="left" vertical="center" wrapText="1" indent="1"/>
      <protection locked="0" hidden="1"/>
    </xf>
    <xf numFmtId="0" fontId="4" fillId="3" borderId="0">
      <alignment horizontal="left" vertical="center" wrapText="1" indent="1"/>
      <protection locked="0" hidden="1"/>
    </xf>
    <xf numFmtId="0" fontId="5" fillId="4" borderId="0" applyProtection="0">
      <alignment horizontal="left" vertical="center" indent="1"/>
    </xf>
    <xf numFmtId="0" fontId="6" fillId="3" borderId="3" applyProtection="0">
      <alignment horizontal="left" vertical="center" indent="1"/>
    </xf>
    <xf numFmtId="0" fontId="6" fillId="3" borderId="4" applyProtection="0">
      <alignment horizontal="left" vertical="center" indent="1"/>
    </xf>
    <xf numFmtId="0" fontId="7" fillId="5" borderId="5">
      <alignment horizontal="left" vertical="center"/>
      <protection hidden="1"/>
    </xf>
    <xf numFmtId="0" fontId="34" fillId="5" borderId="1" applyProtection="0">
      <alignment horizontal="left" vertical="center" indent="1"/>
    </xf>
    <xf numFmtId="0" fontId="34" fillId="5" borderId="1" applyProtection="0">
      <alignment horizontal="right" vertical="center"/>
    </xf>
    <xf numFmtId="0" fontId="34" fillId="5" borderId="1" applyProtection="0">
      <alignment horizontal="center" vertical="center"/>
    </xf>
    <xf numFmtId="0" fontId="8" fillId="2" borderId="1" applyProtection="0">
      <alignment horizontal="right" vertical="center"/>
    </xf>
    <xf numFmtId="0" fontId="8" fillId="5" borderId="1" applyProtection="0">
      <alignment horizontal="right" vertical="center"/>
    </xf>
    <xf numFmtId="0" fontId="9" fillId="5" borderId="1" applyProtection="0">
      <alignment horizontal="right" vertical="center"/>
    </xf>
    <xf numFmtId="0" fontId="9" fillId="5" borderId="1" applyProtection="0">
      <alignment horizontal="left" vertical="center" indent="1"/>
    </xf>
    <xf numFmtId="0" fontId="10" fillId="0" borderId="0" applyProtection="0">
      <alignment horizontal="right" vertical="center" indent="1"/>
    </xf>
    <xf numFmtId="0" fontId="11" fillId="6" borderId="6" applyProtection="0">
      <alignment shrinkToFit="1"/>
    </xf>
    <xf numFmtId="0" fontId="12" fillId="6" borderId="6" applyProtection="0">
      <alignment shrinkToFit="1"/>
    </xf>
    <xf numFmtId="0" fontId="13" fillId="0" borderId="0" applyProtection="0"/>
    <xf numFmtId="0" fontId="2" fillId="0" borderId="0" applyProtection="0"/>
    <xf numFmtId="0" fontId="34" fillId="5" borderId="1">
      <alignment horizontal="left" vertical="center" indent="3"/>
      <protection locked="0" hidden="1"/>
    </xf>
    <xf numFmtId="0" fontId="34" fillId="2" borderId="1">
      <alignment horizontal="left" vertical="center" indent="1"/>
      <protection locked="0" hidden="1"/>
    </xf>
    <xf numFmtId="0" fontId="34" fillId="2" borderId="1" applyProtection="0">
      <alignment horizontal="left" vertical="center" indent="1"/>
    </xf>
    <xf numFmtId="0" fontId="14" fillId="5" borderId="1">
      <alignment horizontal="right" vertical="center"/>
      <protection hidden="1"/>
    </xf>
    <xf numFmtId="0" fontId="14" fillId="2" borderId="1">
      <alignment horizontal="right" vertical="center"/>
      <protection hidden="1"/>
    </xf>
    <xf numFmtId="0" fontId="15" fillId="5" borderId="1" applyProtection="0">
      <alignment horizontal="right" vertical="center" indent="1"/>
    </xf>
    <xf numFmtId="0" fontId="15" fillId="2" borderId="1" applyProtection="0">
      <alignment horizontal="right" vertical="center" indent="1"/>
    </xf>
    <xf numFmtId="0" fontId="16" fillId="7" borderId="1" applyProtection="0">
      <alignment horizontal="left" vertical="center" indent="1"/>
    </xf>
    <xf numFmtId="0" fontId="16" fillId="7" borderId="1" applyProtection="0">
      <alignment horizontal="left" vertical="center" indent="3"/>
    </xf>
    <xf numFmtId="0" fontId="17" fillId="7" borderId="1">
      <alignment horizontal="center" vertical="center" indent="1"/>
      <protection locked="0" hidden="1"/>
    </xf>
    <xf numFmtId="0" fontId="18" fillId="8" borderId="7" applyProtection="0">
      <alignment horizontal="left" vertical="center" indent="1"/>
    </xf>
    <xf numFmtId="0" fontId="27" fillId="2" borderId="1" applyProtection="0">
      <alignment horizontal="left" vertical="center" indent="1"/>
    </xf>
    <xf numFmtId="0" fontId="27" fillId="5" borderId="1" applyProtection="0">
      <alignment horizontal="left" vertical="center" indent="1"/>
    </xf>
    <xf numFmtId="0" fontId="27" fillId="5" borderId="1" applyProtection="0">
      <alignment horizontal="right" vertical="center"/>
    </xf>
  </cellStyleXfs>
  <cellXfs count="199">
    <xf numFmtId="0" fontId="0" fillId="0" borderId="0" xfId="0">
      <alignment horizontal="left" vertical="center" indent="1"/>
    </xf>
    <xf numFmtId="0" fontId="0" fillId="9" borderId="0" xfId="0" applyFont="1" applyFill="1" applyAlignment="1" applyProtection="1">
      <alignment horizontal="left" vertical="center" shrinkToFit="1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 vertical="center" shrinkToFit="1"/>
      <protection hidden="1"/>
    </xf>
    <xf numFmtId="0" fontId="0" fillId="0" borderId="0" xfId="0" applyFont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right" vertical="center" shrinkToFit="1"/>
      <protection hidden="1"/>
    </xf>
    <xf numFmtId="0" fontId="0" fillId="0" borderId="0" xfId="0" applyFont="1" applyProtection="1">
      <alignment horizontal="left" vertical="center" indent="1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left" vertical="center" shrinkToFit="1"/>
      <protection hidden="1"/>
    </xf>
    <xf numFmtId="0" fontId="0" fillId="10" borderId="0" xfId="0" applyFont="1" applyFill="1" applyAlignment="1" applyProtection="1">
      <alignment horizontal="left" vertical="center" shrinkToFit="1"/>
      <protection hidden="1"/>
    </xf>
    <xf numFmtId="0" fontId="0" fillId="0" borderId="0" xfId="0" applyFont="1" applyBorder="1" applyAlignment="1" applyProtection="1">
      <alignment horizontal="left" vertical="center" shrinkToFit="1"/>
      <protection hidden="1"/>
    </xf>
    <xf numFmtId="0" fontId="0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Font="1" applyAlignment="1" applyProtection="1">
      <alignment horizontal="left" vertical="center" shrinkToFit="1"/>
      <protection hidden="1"/>
    </xf>
    <xf numFmtId="0" fontId="0" fillId="0" borderId="0" xfId="0" applyFont="1" applyBorder="1" applyAlignment="1" applyProtection="1">
      <alignment horizontal="center" vertical="center" shrinkToFit="1"/>
      <protection hidden="1"/>
    </xf>
    <xf numFmtId="0" fontId="23" fillId="3" borderId="8" xfId="0" applyFont="1" applyFill="1" applyBorder="1" applyAlignment="1" applyProtection="1">
      <alignment horizontal="left" vertical="center" wrapText="1" indent="1"/>
      <protection hidden="1"/>
    </xf>
    <xf numFmtId="0" fontId="23" fillId="3" borderId="8" xfId="0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 applyFont="1" applyAlignment="1" applyProtection="1">
      <alignment horizontal="left" vertical="center" shrinkToFit="1"/>
      <protection hidden="1"/>
    </xf>
    <xf numFmtId="1" fontId="0" fillId="0" borderId="0" xfId="0" applyNumberFormat="1" applyFont="1" applyAlignment="1" applyProtection="1">
      <alignment horizontal="center" vertical="center" shrinkToFit="1"/>
      <protection hidden="1"/>
    </xf>
    <xf numFmtId="1" fontId="0" fillId="9" borderId="0" xfId="0" applyNumberFormat="1" applyFont="1" applyFill="1" applyAlignment="1" applyProtection="1">
      <alignment horizontal="left" vertical="center" shrinkToFit="1"/>
      <protection hidden="1"/>
    </xf>
    <xf numFmtId="1" fontId="0" fillId="10" borderId="0" xfId="0" applyNumberFormat="1" applyFont="1" applyFill="1" applyAlignment="1" applyProtection="1">
      <alignment horizontal="left" vertical="center" shrinkToFit="1"/>
      <protection hidden="1"/>
    </xf>
    <xf numFmtId="0" fontId="0" fillId="0" borderId="0" xfId="0" applyBorder="1" applyProtection="1">
      <alignment horizontal="left" vertical="center" indent="1"/>
      <protection hidden="1"/>
    </xf>
    <xf numFmtId="0" fontId="0" fillId="0" borderId="0" xfId="0" applyProtection="1">
      <alignment horizontal="left" vertical="center" indent="1"/>
      <protection hidden="1"/>
    </xf>
    <xf numFmtId="0" fontId="27" fillId="0" borderId="0" xfId="0" applyFont="1" applyBorder="1" applyProtection="1">
      <alignment horizontal="left" vertical="center" indent="1"/>
      <protection hidden="1"/>
    </xf>
    <xf numFmtId="0" fontId="0" fillId="0" borderId="0" xfId="0" applyFont="1" applyBorder="1" applyAlignment="1" applyProtection="1">
      <alignment horizontal="left" vertical="center" indent="1"/>
      <protection hidden="1"/>
    </xf>
    <xf numFmtId="0" fontId="0" fillId="11" borderId="9" xfId="0" applyFont="1" applyFill="1" applyBorder="1" applyAlignment="1" applyProtection="1">
      <alignment horizontal="left" vertical="center" shrinkToFit="1"/>
      <protection hidden="1"/>
    </xf>
    <xf numFmtId="0" fontId="0" fillId="11" borderId="9" xfId="0" applyFont="1" applyFill="1" applyBorder="1" applyAlignment="1" applyProtection="1">
      <alignment horizontal="center" vertical="center" shrinkToFit="1"/>
      <protection hidden="1"/>
    </xf>
    <xf numFmtId="0" fontId="19" fillId="11" borderId="9" xfId="0" applyFont="1" applyFill="1" applyBorder="1" applyAlignment="1" applyProtection="1">
      <alignment horizontal="right" vertical="center" shrinkToFit="1"/>
      <protection hidden="1"/>
    </xf>
    <xf numFmtId="0" fontId="0" fillId="0" borderId="0" xfId="0" applyFont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right" vertical="center" shrinkToFit="1"/>
      <protection hidden="1"/>
    </xf>
    <xf numFmtId="0" fontId="0" fillId="10" borderId="0" xfId="0" applyFont="1" applyFill="1" applyAlignment="1" applyProtection="1">
      <alignment horizontal="center" vertical="center" shrinkToFit="1"/>
      <protection hidden="1"/>
    </xf>
    <xf numFmtId="0" fontId="19" fillId="10" borderId="0" xfId="0" applyFont="1" applyFill="1" applyAlignment="1" applyProtection="1">
      <alignment horizontal="right" vertical="center" shrinkToFit="1"/>
      <protection hidden="1"/>
    </xf>
    <xf numFmtId="0" fontId="0" fillId="9" borderId="0" xfId="0" applyFont="1" applyFill="1" applyAlignment="1" applyProtection="1">
      <alignment horizontal="left" vertical="center"/>
      <protection hidden="1"/>
    </xf>
    <xf numFmtId="0" fontId="0" fillId="5" borderId="0" xfId="0" applyFont="1" applyFill="1" applyAlignment="1" applyProtection="1">
      <alignment horizontal="left" vertical="center"/>
      <protection hidden="1"/>
    </xf>
    <xf numFmtId="0" fontId="0" fillId="5" borderId="0" xfId="0" applyFont="1" applyFill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12" borderId="11" xfId="0" applyFont="1" applyFill="1" applyBorder="1" applyAlignment="1" applyProtection="1">
      <alignment horizontal="left" vertical="center"/>
      <protection hidden="1"/>
    </xf>
    <xf numFmtId="0" fontId="0" fillId="12" borderId="9" xfId="0" applyFont="1" applyFill="1" applyBorder="1" applyAlignment="1" applyProtection="1">
      <alignment horizontal="left" vertical="center"/>
      <protection hidden="1"/>
    </xf>
    <xf numFmtId="0" fontId="0" fillId="12" borderId="9" xfId="0" applyFont="1" applyFill="1" applyBorder="1" applyAlignment="1" applyProtection="1">
      <alignment horizontal="center" vertical="center"/>
      <protection hidden="1"/>
    </xf>
    <xf numFmtId="0" fontId="23" fillId="3" borderId="12" xfId="0" applyFont="1" applyFill="1" applyBorder="1" applyAlignment="1" applyProtection="1">
      <alignment horizontal="left" vertical="center" wrapText="1" indent="1"/>
      <protection hidden="1"/>
    </xf>
    <xf numFmtId="0" fontId="23" fillId="3" borderId="13" xfId="0" applyFont="1" applyFill="1" applyBorder="1" applyAlignment="1" applyProtection="1">
      <alignment horizontal="left" vertical="center" wrapText="1" indent="1"/>
      <protection hidden="1"/>
    </xf>
    <xf numFmtId="0" fontId="22" fillId="13" borderId="0" xfId="0" applyFont="1" applyFill="1" applyAlignment="1" applyProtection="1">
      <alignment horizontal="center" vertical="center"/>
      <protection hidden="1"/>
    </xf>
    <xf numFmtId="0" fontId="0" fillId="5" borderId="0" xfId="0" applyFont="1" applyFill="1" applyAlignment="1" applyProtection="1">
      <alignment horizontal="left" vertical="center" shrinkToFit="1"/>
      <protection hidden="1"/>
    </xf>
    <xf numFmtId="0" fontId="0" fillId="11" borderId="0" xfId="0" applyFont="1" applyFill="1" applyBorder="1" applyAlignment="1" applyProtection="1">
      <alignment horizontal="left" vertical="center" shrinkToFit="1"/>
      <protection hidden="1"/>
    </xf>
    <xf numFmtId="0" fontId="0" fillId="11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0" xfId="0" applyFont="1" applyProtection="1">
      <alignment horizontal="left" vertical="center" indent="1"/>
      <protection hidden="1"/>
    </xf>
    <xf numFmtId="0" fontId="22" fillId="9" borderId="0" xfId="0" applyFont="1" applyFill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9" fillId="0" borderId="0" xfId="0" applyFont="1" applyBorder="1" applyAlignment="1" applyProtection="1">
      <alignment horizontal="left" vertical="center" indent="1"/>
      <protection hidden="1"/>
    </xf>
    <xf numFmtId="0" fontId="29" fillId="0" borderId="0" xfId="0" applyFont="1" applyBorder="1" applyAlignment="1" applyProtection="1">
      <alignment horizontal="right" vertical="center"/>
      <protection hidden="1"/>
    </xf>
    <xf numFmtId="1" fontId="22" fillId="0" borderId="0" xfId="0" applyNumberFormat="1" applyFont="1" applyAlignment="1" applyProtection="1">
      <alignment horizontal="left" vertical="center"/>
      <protection hidden="1"/>
    </xf>
    <xf numFmtId="0" fontId="22" fillId="12" borderId="12" xfId="0" applyFont="1" applyFill="1" applyBorder="1" applyAlignment="1" applyProtection="1">
      <alignment horizontal="left" vertical="center"/>
      <protection hidden="1"/>
    </xf>
    <xf numFmtId="0" fontId="22" fillId="12" borderId="8" xfId="0" applyFont="1" applyFill="1" applyBorder="1" applyAlignment="1" applyProtection="1">
      <alignment horizontal="left" vertical="center"/>
      <protection hidden="1"/>
    </xf>
    <xf numFmtId="0" fontId="32" fillId="12" borderId="8" xfId="0" applyFont="1" applyFill="1" applyBorder="1" applyAlignment="1" applyProtection="1">
      <alignment horizontal="left" vertical="center" readingOrder="1"/>
      <protection hidden="1"/>
    </xf>
    <xf numFmtId="0" fontId="22" fillId="12" borderId="8" xfId="0" applyFont="1" applyFill="1" applyBorder="1" applyAlignment="1" applyProtection="1">
      <alignment horizontal="right" vertical="center" readingOrder="1"/>
      <protection hidden="1"/>
    </xf>
    <xf numFmtId="0" fontId="22" fillId="12" borderId="8" xfId="0" applyFont="1" applyFill="1" applyBorder="1" applyAlignment="1" applyProtection="1">
      <alignment horizontal="left" vertical="center" readingOrder="1"/>
      <protection hidden="1"/>
    </xf>
    <xf numFmtId="0" fontId="32" fillId="0" borderId="0" xfId="0" applyFont="1" applyAlignment="1" applyProtection="1">
      <alignment horizontal="left" vertical="center" readingOrder="1"/>
      <protection hidden="1"/>
    </xf>
    <xf numFmtId="0" fontId="22" fillId="0" borderId="0" xfId="0" applyFont="1" applyAlignment="1" applyProtection="1">
      <alignment horizontal="right" vertical="center" readingOrder="1"/>
      <protection hidden="1"/>
    </xf>
    <xf numFmtId="0" fontId="22" fillId="0" borderId="0" xfId="0" applyFont="1" applyAlignment="1" applyProtection="1">
      <alignment horizontal="left" vertical="center" readingOrder="1"/>
      <protection hidden="1"/>
    </xf>
    <xf numFmtId="0" fontId="22" fillId="0" borderId="0" xfId="0" applyFont="1">
      <alignment horizontal="left" vertical="center" indent="1"/>
    </xf>
    <xf numFmtId="0" fontId="22" fillId="0" borderId="0" xfId="0" applyFont="1" applyAlignment="1">
      <alignment horizontal="center" vertical="center"/>
    </xf>
    <xf numFmtId="0" fontId="22" fillId="1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>
      <alignment horizontal="left" vertical="center" indent="1"/>
    </xf>
    <xf numFmtId="0" fontId="0" fillId="0" borderId="0" xfId="0" applyFont="1" applyAlignment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12" borderId="8" xfId="0" applyFont="1" applyFill="1" applyBorder="1" applyAlignment="1">
      <alignment vertical="center"/>
    </xf>
    <xf numFmtId="0" fontId="22" fillId="10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10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3" fillId="1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right" vertical="center" indent="1"/>
    </xf>
    <xf numFmtId="0" fontId="0" fillId="2" borderId="1" xfId="0" applyFont="1" applyFill="1" applyBorder="1" applyAlignment="1">
      <alignment horizontal="left" vertical="center" indent="1"/>
    </xf>
    <xf numFmtId="0" fontId="32" fillId="10" borderId="0" xfId="0" applyFont="1" applyFill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22" fillId="12" borderId="11" xfId="0" applyFont="1" applyFill="1" applyBorder="1" applyAlignment="1">
      <alignment horizontal="center" vertical="center"/>
    </xf>
    <xf numFmtId="0" fontId="22" fillId="12" borderId="9" xfId="0" applyFont="1" applyFill="1" applyBorder="1" applyAlignment="1">
      <alignment vertical="center"/>
    </xf>
    <xf numFmtId="0" fontId="22" fillId="12" borderId="9" xfId="0" applyFont="1" applyFill="1" applyBorder="1" applyAlignment="1">
      <alignment horizontal="left" vertical="center"/>
    </xf>
    <xf numFmtId="0" fontId="22" fillId="12" borderId="9" xfId="0" applyFont="1" applyFill="1" applyBorder="1" applyAlignment="1">
      <alignment horizontal="center" vertical="center"/>
    </xf>
    <xf numFmtId="0" fontId="22" fillId="12" borderId="12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left" vertical="center"/>
    </xf>
    <xf numFmtId="0" fontId="18" fillId="8" borderId="16" xfId="35" applyFont="1" applyBorder="1" applyProtection="1">
      <alignment horizontal="left" vertical="center" indent="1"/>
      <protection hidden="1"/>
    </xf>
    <xf numFmtId="0" fontId="0" fillId="5" borderId="16" xfId="13" applyFont="1" applyBorder="1" applyProtection="1">
      <alignment horizontal="left" vertical="center" indent="1"/>
      <protection hidden="1"/>
    </xf>
    <xf numFmtId="0" fontId="24" fillId="5" borderId="16" xfId="30" applyFont="1" applyBorder="1" applyProtection="1">
      <alignment horizontal="right" vertical="center" indent="1"/>
      <protection hidden="1"/>
    </xf>
    <xf numFmtId="0" fontId="0" fillId="2" borderId="16" xfId="0" applyFont="1" applyFill="1" applyBorder="1" applyAlignment="1" applyProtection="1">
      <alignment horizontal="left" vertical="center" indent="1"/>
      <protection hidden="1"/>
    </xf>
    <xf numFmtId="0" fontId="24" fillId="2" borderId="16" xfId="31" applyFont="1" applyBorder="1" applyProtection="1">
      <alignment horizontal="right" vertical="center" indent="1"/>
      <protection hidden="1"/>
    </xf>
    <xf numFmtId="0" fontId="26" fillId="4" borderId="16" xfId="9" applyFont="1" applyBorder="1" applyProtection="1">
      <alignment horizontal="left" vertical="center" indent="1"/>
      <protection hidden="1"/>
    </xf>
    <xf numFmtId="0" fontId="23" fillId="3" borderId="17" xfId="0" applyFont="1" applyFill="1" applyBorder="1" applyAlignment="1" applyProtection="1">
      <alignment horizontal="center" vertical="center" wrapText="1"/>
      <protection locked="0" hidden="1"/>
    </xf>
    <xf numFmtId="0" fontId="23" fillId="3" borderId="18" xfId="0" applyFont="1" applyFill="1" applyBorder="1" applyAlignment="1" applyProtection="1">
      <alignment horizontal="center" vertical="center" wrapText="1"/>
      <protection locked="0" hidden="1"/>
    </xf>
    <xf numFmtId="0" fontId="23" fillId="3" borderId="19" xfId="0" applyFont="1" applyFill="1" applyBorder="1" applyAlignment="1" applyProtection="1">
      <alignment horizontal="center" vertical="center" wrapText="1"/>
      <protection locked="0" hidden="1"/>
    </xf>
    <xf numFmtId="0" fontId="0" fillId="12" borderId="20" xfId="0" applyFont="1" applyFill="1" applyBorder="1" applyAlignment="1" applyProtection="1">
      <alignment horizontal="left" vertical="center"/>
      <protection hidden="1"/>
    </xf>
    <xf numFmtId="0" fontId="0" fillId="12" borderId="20" xfId="0" applyFont="1" applyFill="1" applyBorder="1" applyAlignment="1" applyProtection="1">
      <alignment horizontal="center" vertical="center"/>
      <protection hidden="1"/>
    </xf>
    <xf numFmtId="0" fontId="0" fillId="2" borderId="16" xfId="0" applyFont="1" applyFill="1" applyBorder="1" applyAlignment="1" applyProtection="1">
      <alignment horizontal="left" vertical="center" indent="1"/>
      <protection locked="0" hidden="1"/>
    </xf>
    <xf numFmtId="0" fontId="0" fillId="2" borderId="16" xfId="0" applyFont="1" applyFill="1" applyBorder="1" applyAlignment="1" applyProtection="1">
      <alignment horizontal="left" vertical="center" indent="3"/>
      <protection locked="0" hidden="1"/>
    </xf>
    <xf numFmtId="0" fontId="0" fillId="2" borderId="16" xfId="0" applyFont="1" applyFill="1" applyBorder="1" applyAlignment="1" applyProtection="1">
      <alignment horizontal="center" vertical="center"/>
      <protection locked="0" hidden="1"/>
    </xf>
    <xf numFmtId="0" fontId="30" fillId="2" borderId="16" xfId="0" applyFont="1" applyFill="1" applyBorder="1" applyAlignment="1" applyProtection="1">
      <alignment horizontal="left" vertical="center" indent="1"/>
      <protection locked="0" hidden="1"/>
    </xf>
    <xf numFmtId="0" fontId="23" fillId="3" borderId="23" xfId="0" applyFont="1" applyFill="1" applyBorder="1" applyAlignment="1" applyProtection="1">
      <alignment horizontal="left" vertical="center" wrapText="1" indent="1"/>
      <protection hidden="1"/>
    </xf>
    <xf numFmtId="0" fontId="19" fillId="11" borderId="20" xfId="0" applyFont="1" applyFill="1" applyBorder="1" applyAlignment="1" applyProtection="1">
      <alignment horizontal="right" vertical="center" shrinkToFit="1"/>
      <protection hidden="1"/>
    </xf>
    <xf numFmtId="0" fontId="31" fillId="2" borderId="16" xfId="9" applyFont="1" applyFill="1" applyBorder="1" applyAlignment="1" applyProtection="1">
      <alignment horizontal="right" vertical="center" indent="1"/>
      <protection hidden="1"/>
    </xf>
    <xf numFmtId="0" fontId="9" fillId="2" borderId="16" xfId="0" applyFont="1" applyFill="1" applyBorder="1" applyAlignment="1" applyProtection="1">
      <alignment horizontal="right" vertical="center"/>
      <protection hidden="1"/>
    </xf>
    <xf numFmtId="0" fontId="0" fillId="2" borderId="16" xfId="0" applyFont="1" applyFill="1" applyBorder="1" applyAlignment="1" applyProtection="1">
      <alignment horizontal="right" vertical="center"/>
      <protection hidden="1"/>
    </xf>
    <xf numFmtId="0" fontId="9" fillId="2" borderId="16" xfId="0" applyFont="1" applyFill="1" applyBorder="1" applyAlignment="1" applyProtection="1">
      <alignment horizontal="left" vertical="center" indent="1"/>
      <protection hidden="1"/>
    </xf>
    <xf numFmtId="0" fontId="9" fillId="2" borderId="16" xfId="0" applyFont="1" applyFill="1" applyBorder="1" applyAlignment="1" applyProtection="1">
      <alignment horizontal="right" vertical="center" indent="1"/>
      <protection hidden="1"/>
    </xf>
    <xf numFmtId="0" fontId="0" fillId="0" borderId="24" xfId="0" applyFont="1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horizontal="left" vertical="center"/>
      <protection hidden="1"/>
    </xf>
    <xf numFmtId="0" fontId="0" fillId="14" borderId="0" xfId="0" applyFont="1" applyFill="1" applyAlignment="1">
      <alignment horizontal="center" vertical="center"/>
    </xf>
    <xf numFmtId="0" fontId="0" fillId="14" borderId="0" xfId="0" applyFont="1" applyFill="1" applyAlignment="1">
      <alignment horizontal="justify" vertical="center"/>
    </xf>
    <xf numFmtId="0" fontId="30" fillId="0" borderId="0" xfId="0" applyFont="1" applyAlignment="1">
      <alignment horizontal="center" vertical="center"/>
    </xf>
    <xf numFmtId="0" fontId="0" fillId="12" borderId="12" xfId="0" applyFont="1" applyFill="1" applyBorder="1">
      <alignment horizontal="left" vertical="center" indent="1"/>
    </xf>
    <xf numFmtId="0" fontId="0" fillId="12" borderId="8" xfId="0" applyFont="1" applyFill="1" applyBorder="1">
      <alignment horizontal="left" vertical="center" indent="1"/>
    </xf>
    <xf numFmtId="0" fontId="0" fillId="12" borderId="8" xfId="0" applyFont="1" applyFill="1" applyBorder="1" applyAlignment="1">
      <alignment horizontal="center" vertical="center"/>
    </xf>
    <xf numFmtId="0" fontId="0" fillId="12" borderId="8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12" borderId="12" xfId="0" applyFont="1" applyFill="1" applyBorder="1" applyAlignment="1">
      <alignment vertical="center"/>
    </xf>
    <xf numFmtId="0" fontId="0" fillId="12" borderId="8" xfId="0" applyFont="1" applyFill="1" applyBorder="1" applyAlignment="1">
      <alignment vertical="center"/>
    </xf>
    <xf numFmtId="49" fontId="23" fillId="3" borderId="22" xfId="0" applyNumberFormat="1" applyFont="1" applyFill="1" applyBorder="1" applyAlignment="1" applyProtection="1">
      <alignment horizontal="left" vertical="center" wrapText="1" indent="1"/>
      <protection hidden="1"/>
    </xf>
    <xf numFmtId="49" fontId="0" fillId="2" borderId="16" xfId="0" applyNumberFormat="1" applyFont="1" applyFill="1" applyBorder="1" applyAlignment="1" applyProtection="1">
      <alignment horizontal="left" vertical="center" indent="1"/>
      <protection locked="0" hidden="1"/>
    </xf>
    <xf numFmtId="49" fontId="0" fillId="11" borderId="20" xfId="0" applyNumberFormat="1" applyFont="1" applyFill="1" applyBorder="1" applyAlignment="1" applyProtection="1">
      <alignment horizontal="left" vertical="center" shrinkToFit="1"/>
      <protection hidden="1"/>
    </xf>
    <xf numFmtId="49" fontId="0" fillId="0" borderId="0" xfId="0" applyNumberFormat="1" applyFont="1" applyAlignment="1" applyProtection="1">
      <alignment horizontal="left" vertical="center" shrinkToFit="1"/>
      <protection hidden="1"/>
    </xf>
    <xf numFmtId="49" fontId="0" fillId="10" borderId="0" xfId="0" applyNumberFormat="1" applyFont="1" applyFill="1" applyAlignment="1" applyProtection="1">
      <alignment horizontal="left" vertical="center" shrinkToFit="1"/>
      <protection hidden="1"/>
    </xf>
    <xf numFmtId="49" fontId="23" fillId="3" borderId="21" xfId="0" applyNumberFormat="1" applyFont="1" applyFill="1" applyBorder="1" applyAlignment="1" applyProtection="1">
      <alignment horizontal="left" vertical="center" wrapText="1" indent="1"/>
      <protection hidden="1"/>
    </xf>
    <xf numFmtId="49" fontId="23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0" fillId="2" borderId="16" xfId="0" applyNumberFormat="1" applyFont="1" applyFill="1" applyBorder="1" applyAlignment="1" applyProtection="1">
      <alignment horizontal="left" vertical="center" indent="1"/>
      <protection hidden="1"/>
    </xf>
    <xf numFmtId="49" fontId="0" fillId="11" borderId="20" xfId="0" applyNumberFormat="1" applyFont="1" applyFill="1" applyBorder="1" applyAlignment="1" applyProtection="1">
      <alignment horizontal="center" vertical="center" shrinkToFit="1"/>
      <protection hidden="1"/>
    </xf>
    <xf numFmtId="49" fontId="0" fillId="0" borderId="0" xfId="0" applyNumberFormat="1" applyFont="1" applyAlignment="1" applyProtection="1">
      <alignment horizontal="center" vertical="center" shrinkToFit="1"/>
      <protection hidden="1"/>
    </xf>
    <xf numFmtId="49" fontId="0" fillId="10" borderId="0" xfId="0" applyNumberFormat="1" applyFont="1" applyFill="1" applyAlignment="1" applyProtection="1">
      <alignment horizontal="center" vertical="center" shrinkToFit="1"/>
      <protection hidden="1"/>
    </xf>
    <xf numFmtId="0" fontId="0" fillId="15" borderId="0" xfId="0" applyFill="1" applyAlignment="1">
      <alignment horizontal="center"/>
    </xf>
    <xf numFmtId="0" fontId="0" fillId="15" borderId="0" xfId="0" applyFill="1">
      <alignment horizontal="left" vertical="center" indent="1"/>
    </xf>
    <xf numFmtId="0" fontId="0" fillId="13" borderId="0" xfId="0" applyFill="1">
      <alignment horizontal="left" vertical="center" indent="1"/>
    </xf>
    <xf numFmtId="0" fontId="0" fillId="15" borderId="0" xfId="0" applyFill="1" applyAlignment="1">
      <alignment horizontal="center" vertical="center"/>
    </xf>
    <xf numFmtId="0" fontId="0" fillId="15" borderId="14" xfId="0" applyFill="1" applyBorder="1">
      <alignment horizontal="left" vertical="center" indent="1"/>
    </xf>
    <xf numFmtId="0" fontId="0" fillId="15" borderId="14" xfId="0" applyFill="1" applyBorder="1" applyAlignment="1">
      <alignment horizontal="center"/>
    </xf>
    <xf numFmtId="0" fontId="0" fillId="15" borderId="14" xfId="0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>
      <alignment horizontal="left" vertical="center" indent="1"/>
    </xf>
    <xf numFmtId="0" fontId="0" fillId="0" borderId="14" xfId="0" applyBorder="1" applyAlignment="1">
      <alignment horizontal="center" vertical="center"/>
    </xf>
    <xf numFmtId="0" fontId="0" fillId="0" borderId="13" xfId="0" applyBorder="1">
      <alignment horizontal="left" vertical="center" indent="1"/>
    </xf>
    <xf numFmtId="0" fontId="0" fillId="0" borderId="14" xfId="0" applyBorder="1" applyAlignment="1">
      <alignment horizontal="center"/>
    </xf>
    <xf numFmtId="0" fontId="0" fillId="15" borderId="15" xfId="0" applyFill="1" applyBorder="1" applyAlignment="1">
      <alignment horizontal="center"/>
    </xf>
    <xf numFmtId="0" fontId="0" fillId="0" borderId="15" xfId="0" applyBorder="1">
      <alignment horizontal="left" vertical="center" indent="1"/>
    </xf>
    <xf numFmtId="0" fontId="0" fillId="2" borderId="1" xfId="36" applyFont="1">
      <alignment horizontal="left" vertical="center" indent="1"/>
    </xf>
    <xf numFmtId="0" fontId="0" fillId="13" borderId="15" xfId="0" applyFill="1" applyBorder="1">
      <alignment horizontal="left" vertical="center" indent="1"/>
    </xf>
    <xf numFmtId="0" fontId="0" fillId="13" borderId="15" xfId="0" applyFill="1" applyBorder="1" applyAlignment="1">
      <alignment horizontal="center" vertical="center"/>
    </xf>
    <xf numFmtId="0" fontId="0" fillId="5" borderId="1" xfId="37" applyFont="1">
      <alignment horizontal="left" vertical="center" indent="1"/>
    </xf>
    <xf numFmtId="0" fontId="9" fillId="5" borderId="1" xfId="18">
      <alignment horizontal="right" vertical="center"/>
    </xf>
    <xf numFmtId="0" fontId="0" fillId="5" borderId="1" xfId="38" applyFont="1">
      <alignment horizontal="right" vertical="center"/>
    </xf>
    <xf numFmtId="0" fontId="8" fillId="2" borderId="1" xfId="16">
      <alignment horizontal="right" vertical="center"/>
    </xf>
    <xf numFmtId="0" fontId="8" fillId="5" borderId="1" xfId="17">
      <alignment horizontal="right" vertical="center"/>
    </xf>
    <xf numFmtId="0" fontId="3" fillId="3" borderId="2" xfId="7">
      <alignment horizontal="left" vertical="center" wrapText="1" indent="1"/>
      <protection locked="0" hidden="1"/>
    </xf>
    <xf numFmtId="0" fontId="4" fillId="3" borderId="0" xfId="8">
      <alignment horizontal="left" vertical="center" wrapText="1" indent="1"/>
      <protection locked="0" hidden="1"/>
    </xf>
    <xf numFmtId="0" fontId="0" fillId="15" borderId="13" xfId="0" applyFill="1" applyBorder="1">
      <alignment horizontal="left" vertical="center" indent="1"/>
    </xf>
    <xf numFmtId="0" fontId="28" fillId="3" borderId="4" xfId="11" applyFont="1">
      <alignment horizontal="left" vertical="center" indent="1"/>
    </xf>
    <xf numFmtId="0" fontId="28" fillId="3" borderId="3" xfId="10" applyFont="1">
      <alignment horizontal="left" vertical="center" indent="1"/>
    </xf>
    <xf numFmtId="0" fontId="9" fillId="5" borderId="1" xfId="19">
      <alignment horizontal="left" vertical="center" indent="1"/>
    </xf>
    <xf numFmtId="0" fontId="0" fillId="0" borderId="0" xfId="0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6" borderId="11" xfId="0" applyFill="1" applyBorder="1" applyAlignment="1">
      <alignment horizontal="center"/>
    </xf>
    <xf numFmtId="0" fontId="0" fillId="16" borderId="9" xfId="0" applyFill="1" applyBorder="1">
      <alignment horizontal="left" vertical="center" indent="1"/>
    </xf>
    <xf numFmtId="0" fontId="0" fillId="16" borderId="9" xfId="0" applyFill="1" applyBorder="1" applyAlignment="1">
      <alignment horizontal="center"/>
    </xf>
    <xf numFmtId="0" fontId="0" fillId="16" borderId="9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 shrinkToFit="1"/>
      <protection hidden="1"/>
    </xf>
    <xf numFmtId="1" fontId="0" fillId="0" borderId="0" xfId="0" applyNumberFormat="1" applyAlignment="1" applyProtection="1">
      <alignment horizontal="center" vertical="center" shrinkToFit="1"/>
      <protection hidden="1"/>
    </xf>
    <xf numFmtId="0" fontId="0" fillId="11" borderId="9" xfId="0" applyFill="1" applyBorder="1" applyAlignment="1" applyProtection="1">
      <alignment horizontal="center" vertical="center" shrinkToFit="1"/>
      <protection hidden="1"/>
    </xf>
    <xf numFmtId="0" fontId="22" fillId="14" borderId="0" xfId="0" applyFont="1" applyFill="1" applyAlignment="1">
      <alignment horizontal="center" vertical="center"/>
    </xf>
    <xf numFmtId="0" fontId="35" fillId="0" borderId="0" xfId="0" applyFont="1" applyAlignment="1" applyProtection="1">
      <alignment horizontal="center" vertical="center"/>
      <protection hidden="1"/>
    </xf>
    <xf numFmtId="0" fontId="25" fillId="5" borderId="16" xfId="13" applyFont="1" applyBorder="1" applyAlignment="1" applyProtection="1">
      <alignment horizontal="center" vertical="center" indent="1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0" fillId="0" borderId="0" xfId="0" applyFont="1" applyAlignment="1" applyProtection="1">
      <alignment horizontal="left" vertical="center" indent="1"/>
      <protection hidden="1"/>
    </xf>
    <xf numFmtId="0" fontId="20" fillId="0" borderId="0" xfId="0" applyFont="1" applyBorder="1" applyAlignment="1" applyProtection="1">
      <alignment horizontal="left" vertical="center" indent="1"/>
      <protection hidden="1"/>
    </xf>
    <xf numFmtId="0" fontId="0" fillId="0" borderId="0" xfId="0" applyFont="1" applyBorder="1" applyAlignment="1" applyProtection="1">
      <alignment horizontal="left" vertical="center" shrinkToFit="1"/>
      <protection hidden="1"/>
    </xf>
    <xf numFmtId="0" fontId="21" fillId="0" borderId="0" xfId="0" applyFont="1" applyBorder="1" applyAlignment="1" applyProtection="1">
      <alignment horizontal="left" vertical="center" indent="1"/>
      <protection hidden="1"/>
    </xf>
    <xf numFmtId="0" fontId="22" fillId="0" borderId="0" xfId="0" applyFont="1" applyBorder="1" applyAlignment="1" applyProtection="1">
      <alignment horizontal="left" vertical="center" indent="1" shrinkToFit="1"/>
      <protection hidden="1"/>
    </xf>
    <xf numFmtId="0" fontId="0" fillId="0" borderId="10" xfId="0" applyFont="1" applyBorder="1" applyAlignment="1" applyProtection="1">
      <alignment horizontal="right" vertical="center"/>
      <protection hidden="1"/>
    </xf>
    <xf numFmtId="0" fontId="29" fillId="0" borderId="0" xfId="0" applyFont="1" applyBorder="1" applyAlignment="1" applyProtection="1">
      <alignment horizontal="left" vertical="center" indent="1"/>
      <protection hidden="1"/>
    </xf>
    <xf numFmtId="49" fontId="20" fillId="0" borderId="0" xfId="0" applyNumberFormat="1" applyFont="1" applyBorder="1" applyAlignment="1" applyProtection="1">
      <alignment horizontal="left" vertical="center" indent="1"/>
      <protection hidden="1"/>
    </xf>
    <xf numFmtId="49" fontId="21" fillId="0" borderId="0" xfId="0" applyNumberFormat="1" applyFont="1" applyBorder="1" applyAlignment="1" applyProtection="1">
      <alignment horizontal="left" vertical="center" indent="1"/>
      <protection hidden="1"/>
    </xf>
    <xf numFmtId="49" fontId="22" fillId="0" borderId="0" xfId="0" applyNumberFormat="1" applyFont="1" applyBorder="1" applyAlignment="1" applyProtection="1">
      <alignment horizontal="left" vertical="center" indent="1" shrinkToFi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0" fillId="15" borderId="15" xfId="0" applyFill="1" applyBorder="1" applyAlignment="1">
      <alignment horizontal="center"/>
    </xf>
    <xf numFmtId="0" fontId="0" fillId="13" borderId="0" xfId="0" applyFont="1" applyFill="1" applyBorder="1" applyAlignment="1">
      <alignment horizontal="center" vertical="center"/>
    </xf>
  </cellXfs>
  <cellStyles count="39">
    <cellStyle name="Doppel" xfId="35" xr:uid="{00000000-0005-0000-0000-000028000000}"/>
    <cellStyle name="Ergebnis" xfId="1" xr:uid="{00000000-0005-0000-0000-000006000000}"/>
    <cellStyle name="Ergebnis 2" xfId="2" xr:uid="{00000000-0005-0000-0000-000007000000}"/>
    <cellStyle name="Fehler" xfId="9" xr:uid="{00000000-0005-0000-0000-00000E000000}"/>
    <cellStyle name="Heading gruen" xfId="7" xr:uid="{00000000-0005-0000-0000-00000C000000}"/>
    <cellStyle name="Heading-gruen-leer" xfId="8" xr:uid="{00000000-0005-0000-0000-00000D000000}"/>
    <cellStyle name="HeadingRahmen-links" xfId="11" xr:uid="{00000000-0005-0000-0000-000010000000}"/>
    <cellStyle name="HeadingRahmen-rechts" xfId="10" xr:uid="{00000000-0005-0000-0000-00000F000000}"/>
    <cellStyle name="Nein" xfId="34" xr:uid="{00000000-0005-0000-0000-000027000000}"/>
    <cellStyle name="Nein-Geschlecht" xfId="33" xr:uid="{00000000-0005-0000-0000-000026000000}"/>
    <cellStyle name="Nein-Name" xfId="32" xr:uid="{00000000-0005-0000-0000-000025000000}"/>
    <cellStyle name="Null-gruen" xfId="31" xr:uid="{00000000-0005-0000-0000-000024000000}"/>
    <cellStyle name="Null-weiss" xfId="30" xr:uid="{00000000-0005-0000-0000-000023000000}"/>
    <cellStyle name="Pkte-weiss" xfId="29" xr:uid="{00000000-0005-0000-0000-000022000000}"/>
    <cellStyle name="Pkte-white" xfId="28" xr:uid="{00000000-0005-0000-0000-000021000000}"/>
    <cellStyle name="Punkte" xfId="27" xr:uid="{00000000-0005-0000-0000-000020000000}"/>
    <cellStyle name="Punkte-weiss" xfId="26" xr:uid="{00000000-0005-0000-0000-00001F000000}"/>
    <cellStyle name="Standard" xfId="0" builtinId="0"/>
    <cellStyle name="Topdogs-geschlecht-weiss" xfId="25" xr:uid="{00000000-0005-0000-0000-00001E000000}"/>
    <cellStyle name="Topdogs-grau" xfId="24" xr:uid="{00000000-0005-0000-0000-00001D000000}"/>
    <cellStyle name="Topdogs-grau-null" xfId="23" xr:uid="{00000000-0005-0000-0000-00001C000000}"/>
    <cellStyle name="Topdogs-rot" xfId="22" xr:uid="{00000000-0005-0000-0000-00001B000000}"/>
    <cellStyle name="Topdogs-rot-2" xfId="21" xr:uid="{00000000-0005-0000-0000-00001A000000}"/>
    <cellStyle name="Topdogs-Standard" xfId="6" xr:uid="{00000000-0005-0000-0000-00000B000000}"/>
    <cellStyle name="Topdogs-Tabellen" xfId="5" xr:uid="{00000000-0005-0000-0000-00000A000000}"/>
    <cellStyle name="Topdogs-Tabellen 2" xfId="36" xr:uid="{DE8739BF-0663-4C47-909A-C9517CE6495A}"/>
    <cellStyle name="Topdogs-Tabellen-li-weiss" xfId="13" xr:uid="{00000000-0005-0000-0000-000012000000}"/>
    <cellStyle name="Topdogs-Tabellen-li-weiss 2" xfId="37" xr:uid="{C51639A9-8EC4-467F-A31F-88308E68F0A3}"/>
    <cellStyle name="Topdogs-Tabellen-li-weiss-fett" xfId="19" xr:uid="{00000000-0005-0000-0000-000018000000}"/>
    <cellStyle name="Topdogs-Tabellen-null" xfId="16" xr:uid="{00000000-0005-0000-0000-000015000000}"/>
    <cellStyle name="Topdogs-Tabellen-null-weiss" xfId="17" xr:uid="{00000000-0005-0000-0000-000016000000}"/>
    <cellStyle name="Topdogs-Tabellen-re-weiss" xfId="14" xr:uid="{00000000-0005-0000-0000-000013000000}"/>
    <cellStyle name="Topdogs-Tabellen-re-weiss 2" xfId="38" xr:uid="{F5256021-9831-4C81-8EC4-DAC5F92B2F58}"/>
    <cellStyle name="Topdogs-Tabellen-re-weiss-fett" xfId="18" xr:uid="{00000000-0005-0000-0000-000017000000}"/>
    <cellStyle name="Topdogs-Tabellen-ze-weiss" xfId="15" xr:uid="{00000000-0005-0000-0000-000014000000}"/>
    <cellStyle name="Topdos-weiss-null" xfId="20" xr:uid="{00000000-0005-0000-0000-000019000000}"/>
    <cellStyle name="Überschrift" xfId="3" xr:uid="{00000000-0005-0000-0000-000008000000}"/>
    <cellStyle name="Überschrift 1" xfId="4" xr:uid="{00000000-0005-0000-0000-000009000000}"/>
    <cellStyle name="Weiss" xfId="12" xr:uid="{00000000-0005-0000-0000-000011000000}"/>
  </cellStyles>
  <dxfs count="51">
    <dxf>
      <font>
        <b val="0"/>
        <i val="0"/>
        <strike val="0"/>
        <outline val="0"/>
        <shadow val="0"/>
        <u val="none"/>
        <sz val="11"/>
        <color rgb="FF000000"/>
        <name val="Arial"/>
        <family val="2"/>
      </font>
      <fill>
        <patternFill>
          <bgColor rgb="FFFFFFFF"/>
        </patternFill>
      </fill>
      <alignment horizontal="left" vertical="center" textRotation="0" wrapText="0" indent="1" shrinkToFit="0"/>
      <border diagonalUp="0" diagonalDown="0"/>
    </dxf>
    <dxf>
      <font>
        <sz val="12"/>
        <color rgb="FFFFFFFF"/>
        <name val="Arial"/>
        <family val="2"/>
      </font>
      <fill>
        <patternFill>
          <bgColor rgb="FFA2AF92"/>
        </patternFill>
      </fill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 val="0"/>
        <i val="0"/>
        <strike val="0"/>
        <outline val="0"/>
        <shadow val="0"/>
        <u val="none"/>
        <sz val="10"/>
        <color rgb="FFFFFFFF"/>
        <name val="Arial"/>
        <family val="2"/>
      </font>
      <fill>
        <patternFill>
          <bgColor rgb="FFFFFFFF"/>
        </patternFill>
      </fill>
      <alignment horizontal="left" vertical="center" textRotation="0" wrapText="0" indent="0" shrinkToFit="0"/>
      <border diagonalUp="0" diagonalDown="0">
        <left/>
        <right/>
        <bottom/>
      </border>
      <protection locked="1" hidden="1"/>
    </dxf>
    <dxf>
      <font>
        <b val="0"/>
        <i val="0"/>
        <strike val="0"/>
        <outline val="0"/>
        <shadow/>
        <u val="none"/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b/>
        <i val="0"/>
        <strike val="0"/>
        <outline/>
        <shadow/>
        <u val="none"/>
        <sz val="12"/>
        <color rgb="FF323829"/>
        <name val="Verdana"/>
        <family val="2"/>
      </font>
      <fill>
        <patternFill>
          <bgColor rgb="FFA2AF92"/>
        </patternFill>
      </fill>
      <alignment horizontal="left" vertical="center" textRotation="0" wrapText="1" indent="1" shrinkToFit="0"/>
      <border diagonalUp="0" diagonalDown="0">
        <left/>
        <right/>
        <top style="thin">
          <color theme="9" tint="-0.499984740745262"/>
        </top>
        <bottom style="thin">
          <color theme="9" tint="-0.499984740745262"/>
        </bottom>
      </border>
      <protection locked="0" hidden="1"/>
    </dxf>
    <dxf>
      <font>
        <b val="0"/>
        <i val="0"/>
        <strike val="0"/>
        <outline val="0"/>
        <shadow val="0"/>
        <u val="none"/>
        <sz val="10"/>
        <color rgb="FFFFFFFF"/>
        <name val="Arial"/>
        <family val="2"/>
      </font>
      <fill>
        <patternFill>
          <bgColor rgb="FFFFFFFF"/>
        </patternFill>
      </fill>
      <alignment horizontal="left" vertical="center" textRotation="0" wrapText="0" indent="0" shrinkToFit="0"/>
      <border diagonalUp="0" diagonalDown="0">
        <left/>
        <right/>
        <bottom/>
      </border>
      <protection locked="1" hidden="1"/>
    </dxf>
    <dxf>
      <font>
        <b val="0"/>
        <i val="0"/>
        <strike val="0"/>
        <outline val="0"/>
        <shadow val="0"/>
        <u val="none"/>
        <sz val="11"/>
        <color rgb="FF000000"/>
        <name val="Arial"/>
        <family val="2"/>
      </font>
      <fill>
        <patternFill>
          <bgColor rgb="FFFFFFFF"/>
        </patternFill>
      </fill>
      <alignment horizontal="right" vertical="center" textRotation="0" wrapText="0" indent="0" shrinkToFit="0"/>
      <border diagonalUp="0" diagonalDown="0"/>
    </dxf>
    <dxf>
      <font>
        <b/>
        <i val="0"/>
        <strike val="0"/>
        <outline/>
        <shadow/>
        <u val="none"/>
        <sz val="12"/>
        <color rgb="FF323829"/>
        <name val="Verdana"/>
        <family val="2"/>
      </font>
      <fill>
        <patternFill>
          <bgColor rgb="FFA2AF92"/>
        </patternFill>
      </fill>
      <alignment horizontal="left" vertical="center" textRotation="0" wrapText="1" indent="1" shrinkToFit="0"/>
      <border diagonalUp="0" diagonalDown="0">
        <left/>
        <right/>
        <top style="thin">
          <color theme="9" tint="-0.499984740745262"/>
        </top>
        <bottom style="thin">
          <color theme="9" tint="-0.499984740745262"/>
        </bottom>
      </border>
      <protection locked="0" hidden="1"/>
    </dxf>
    <dxf>
      <font>
        <b val="0"/>
        <i val="0"/>
        <strike val="0"/>
        <outline val="0"/>
        <shadow val="0"/>
        <u val="none"/>
        <sz val="10"/>
        <color rgb="FFFFFFFF"/>
        <name val="Arial"/>
        <family val="2"/>
      </font>
      <fill>
        <patternFill>
          <bgColor rgb="FFFFFFFF"/>
        </patternFill>
      </fill>
      <alignment horizontal="left" vertical="center" textRotation="0" wrapText="0" indent="0" shrinkToFit="0"/>
      <border diagonalUp="0" diagonalDown="0">
        <left/>
        <right/>
        <bottom/>
      </border>
      <protection locked="1" hidden="1"/>
    </dxf>
    <dxf>
      <fill>
        <patternFill patternType="solid">
          <bgColor theme="0"/>
        </patternFill>
      </fill>
      <border>
        <left/>
        <right/>
        <bottom/>
        <vertical/>
        <horizontal/>
      </border>
    </dxf>
    <dxf>
      <font>
        <b val="0"/>
        <i val="0"/>
        <strike val="0"/>
        <outline val="0"/>
        <shadow/>
        <u val="none"/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sz val="12"/>
        <color rgb="FFFFFFFF"/>
        <name val="Arial"/>
        <family val="2"/>
      </font>
      <fill>
        <patternFill>
          <bgColor rgb="FFA2AF92"/>
        </patternFill>
      </fill>
      <border diagonalUp="0" diagonalDown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</border>
    </dxf>
    <dxf>
      <font>
        <sz val="11"/>
        <color rgb="FFCC0000"/>
        <name val="Arial"/>
        <family val="2"/>
      </font>
      <fill>
        <patternFill>
          <bgColor rgb="FFFFEDDE"/>
        </patternFill>
      </fill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sz val="11"/>
        <color rgb="FFCC0000"/>
        <name val="Arial"/>
        <family val="2"/>
      </font>
      <fill>
        <patternFill>
          <bgColor rgb="FFFFEDDE"/>
        </patternFill>
      </fill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sz val="11"/>
        <color rgb="FFCC0000"/>
        <name val="Arial"/>
        <family val="2"/>
      </font>
      <fill>
        <patternFill>
          <bgColor rgb="FFFFEDDE"/>
        </patternFill>
      </fill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sz val="11"/>
        <color rgb="FFCC0000"/>
        <name val="Arial"/>
        <family val="2"/>
      </font>
      <fill>
        <patternFill>
          <bgColor rgb="FFFFEDDE"/>
        </patternFill>
      </fill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sz val="11"/>
        <color rgb="FFCC0000"/>
        <name val="Arial"/>
        <family val="2"/>
      </font>
      <fill>
        <patternFill>
          <bgColor rgb="FFFFEDDE"/>
        </patternFill>
      </fill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sz val="11"/>
        <color rgb="FFCC0000"/>
        <name val="Arial"/>
        <family val="2"/>
      </font>
      <fill>
        <patternFill>
          <bgColor rgb="FFFFEDDE"/>
        </patternFill>
      </fill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sz val="11"/>
        <color rgb="FFCC0000"/>
        <name val="Arial"/>
        <family val="2"/>
      </font>
      <fill>
        <patternFill>
          <bgColor rgb="FFFFEDDE"/>
        </patternFill>
      </fill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sz val="11"/>
        <color rgb="FFCC0000"/>
        <name val="Arial"/>
        <family val="2"/>
      </font>
      <fill>
        <patternFill>
          <bgColor rgb="FFFFEDDE"/>
        </patternFill>
      </fill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sz val="11"/>
        <color rgb="FFCC0000"/>
        <name val="Arial"/>
        <family val="2"/>
      </font>
      <fill>
        <patternFill>
          <bgColor rgb="FFFFEDDE"/>
        </patternFill>
      </fill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ill>
        <patternFill>
          <bgColor theme="0"/>
        </patternFill>
      </fill>
    </dxf>
    <dxf>
      <font>
        <outline val="0"/>
        <shadow val="0"/>
        <sz val="11"/>
      </font>
      <fill>
        <patternFill>
          <bgColor rgb="FFFFFFFF"/>
        </patternFill>
      </fill>
      <border diagonalUp="0" diagonalDown="0"/>
    </dxf>
    <dxf>
      <font>
        <b/>
        <i val="0"/>
        <strike/>
        <outline val="0"/>
        <shadow val="0"/>
        <u val="none"/>
        <sz val="11"/>
        <color rgb="FFC0C0C0"/>
        <name val="Arial"/>
        <family val="2"/>
      </font>
      <fill>
        <patternFill>
          <bgColor rgb="FFE9F4D8"/>
        </patternFill>
      </fill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b val="0"/>
        <i val="0"/>
        <strike val="0"/>
        <outline val="0"/>
        <shadow val="0"/>
        <u val="none"/>
        <sz val="11"/>
        <color rgb="FF000000"/>
        <name val="Arial"/>
        <family val="2"/>
      </font>
      <fill>
        <patternFill>
          <bgColor rgb="FFFFFFFF"/>
        </patternFill>
      </fill>
      <alignment horizontal="left" vertical="center" textRotation="0" wrapText="0" indent="3" shrinkToFit="0"/>
      <border diagonalUp="0" diagonalDown="0"/>
      <protection locked="0" hidden="1"/>
    </dxf>
    <dxf>
      <font>
        <b val="0"/>
        <i val="0"/>
        <strike val="0"/>
        <outline val="0"/>
        <shadow val="0"/>
        <u val="none"/>
        <sz val="11"/>
        <color rgb="FF999999"/>
        <name val="Arial"/>
        <family val="2"/>
      </font>
      <fill>
        <patternFill>
          <bgColor rgb="FFF2F2F2"/>
        </patternFill>
      </fill>
      <alignment horizontal="left" vertical="center" textRotation="0" wrapText="0" indent="3" shrinkToFit="0"/>
      <border diagonalUp="0" diagonalDown="0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b val="0"/>
        <i val="0"/>
        <strike val="0"/>
        <outline val="0"/>
        <shadow val="0"/>
        <u val="none"/>
        <sz val="11"/>
        <color rgb="FF999999"/>
        <name val="Arial"/>
        <family val="2"/>
      </font>
      <fill>
        <patternFill>
          <bgColor rgb="FFF2F2F2"/>
        </patternFill>
      </fill>
      <alignment horizontal="left" vertical="center" textRotation="0" wrapText="0" indent="1" shrinkToFit="0"/>
      <border diagonalUp="0" diagonalDown="0"/>
    </dxf>
    <dxf>
      <font>
        <b val="0"/>
        <i val="0"/>
        <strike/>
        <outline val="0"/>
        <shadow val="0"/>
        <u val="none"/>
        <sz val="11"/>
        <color rgb="FFFF6600"/>
        <name val="Arial"/>
        <family val="2"/>
      </font>
      <fill>
        <patternFill>
          <bgColor rgb="FFFFF5CE"/>
        </patternFill>
      </fill>
      <alignment horizontal="left" vertical="center" textRotation="0" wrapText="0" indent="1" shrinkToFit="0"/>
      <border diagonalUp="0" diagonalDown="0"/>
    </dxf>
    <dxf>
      <font>
        <b val="0"/>
        <i val="0"/>
        <strike val="0"/>
        <outline val="0"/>
        <shadow val="0"/>
        <u val="none"/>
        <sz val="11"/>
        <color rgb="FF000000"/>
        <name val="Arial"/>
        <family val="2"/>
      </font>
      <fill>
        <patternFill>
          <bgColor rgb="FFFFFFFF"/>
        </patternFill>
      </fill>
      <alignment horizontal="center" vertical="center" textRotation="0" wrapText="0" indent="0" shrinkToFit="0"/>
      <border diagonalUp="0" diagonalDown="0"/>
    </dxf>
    <dxf>
      <font>
        <b val="0"/>
        <i val="0"/>
        <strike val="0"/>
        <outline val="0"/>
        <shadow val="0"/>
        <u val="none"/>
        <sz val="11"/>
        <color rgb="FFFF9999"/>
        <name val="Arial"/>
        <family val="2"/>
      </font>
      <fill>
        <patternFill>
          <bgColor rgb="FFF2F2F2"/>
        </patternFill>
      </fill>
      <alignment horizontal="center" vertical="center" textRotation="0" wrapText="0" indent="1" shrinkToFit="0"/>
      <border diagonalUp="0" diagonalDown="0"/>
      <protection locked="0" hidden="1"/>
    </dxf>
    <dxf>
      <font>
        <sz val="11"/>
        <color rgb="FF000000"/>
        <name val="Arial"/>
        <family val="2"/>
      </font>
      <fill>
        <patternFill>
          <bgColor rgb="FFFFFFFF"/>
        </patternFill>
      </fill>
      <border diagonalUp="0" diagonalDown="0"/>
    </dxf>
    <dxf>
      <font>
        <b val="0"/>
        <i val="0"/>
        <strike val="0"/>
        <outline val="0"/>
        <shadow val="0"/>
        <u val="none"/>
        <sz val="11"/>
        <color rgb="FF999999"/>
        <name val="Arial"/>
        <family val="2"/>
      </font>
      <fill>
        <patternFill>
          <bgColor rgb="FFF2F2F2"/>
        </patternFill>
      </fill>
      <alignment horizontal="left" vertical="center" textRotation="0" wrapText="0" indent="1" shrinkToFit="0"/>
      <border diagonalUp="0" diagonalDown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DDE"/>
      <rgbColor rgb="FFFF00FF"/>
      <rgbColor rgb="FF00FFFF"/>
      <rgbColor rgb="FFCC0000"/>
      <rgbColor rgb="FF008000"/>
      <rgbColor rgb="FF000080"/>
      <rgbColor rgb="FF996633"/>
      <rgbColor rgb="FF800080"/>
      <rgbColor rgb="FF008080"/>
      <rgbColor rgb="FFC0C0C0"/>
      <rgbColor rgb="FF808080"/>
      <rgbColor rgb="FFB2B2B2"/>
      <rgbColor rgb="FF993366"/>
      <rgbColor rgb="FFFFF5CE"/>
      <rgbColor rgb="FFF2F2F2"/>
      <rgbColor rgb="FF660066"/>
      <rgbColor rgb="FFFF8080"/>
      <rgbColor rgb="FF0369A3"/>
      <rgbColor rgb="FFCCDDEA"/>
      <rgbColor rgb="FF000080"/>
      <rgbColor rgb="FFFF00FF"/>
      <rgbColor rgb="FFFFFF00"/>
      <rgbColor rgb="FF00FFFF"/>
      <rgbColor rgb="FF800080"/>
      <rgbColor rgb="FF800000"/>
      <rgbColor rgb="FF006666"/>
      <rgbColor rgb="FF0000FF"/>
      <rgbColor rgb="FF00CCFF"/>
      <rgbColor rgb="FFE6E6E6"/>
      <rgbColor rgb="FFE9F4D8"/>
      <rgbColor rgb="FFFBE6CE"/>
      <rgbColor rgb="FFA2AF92"/>
      <rgbColor rgb="FFFF9999"/>
      <rgbColor rgb="FFE7E4CC"/>
      <rgbColor rgb="FFF7CE9D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1A"/>
      <rgbColor rgb="FF333300"/>
      <rgbColor rgb="FF993300"/>
      <rgbColor rgb="FF993366"/>
      <rgbColor rgb="FF333399"/>
      <rgbColor rgb="FF3238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792000</xdr:colOff>
      <xdr:row>0</xdr:row>
      <xdr:rowOff>14400</xdr:rowOff>
    </xdr:from>
    <xdr:to>
      <xdr:col>9</xdr:col>
      <xdr:colOff>585720</xdr:colOff>
      <xdr:row>3</xdr:row>
      <xdr:rowOff>237240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874680" y="14400"/>
          <a:ext cx="970200" cy="1017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342360</xdr:colOff>
      <xdr:row>0</xdr:row>
      <xdr:rowOff>14400</xdr:rowOff>
    </xdr:from>
    <xdr:to>
      <xdr:col>5</xdr:col>
      <xdr:colOff>1350360</xdr:colOff>
      <xdr:row>3</xdr:row>
      <xdr:rowOff>195840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930400" y="14400"/>
          <a:ext cx="1008000" cy="975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1028700</xdr:colOff>
      <xdr:row>0</xdr:row>
      <xdr:rowOff>38100</xdr:rowOff>
    </xdr:from>
    <xdr:to>
      <xdr:col>9</xdr:col>
      <xdr:colOff>617475</xdr:colOff>
      <xdr:row>3</xdr:row>
      <xdr:rowOff>219540</xdr:rowOff>
    </xdr:to>
    <xdr:pic>
      <xdr:nvPicPr>
        <xdr:cNvPr id="3" name="Grafik 4">
          <a:extLst>
            <a:ext uri="{FF2B5EF4-FFF2-40B4-BE49-F238E27FC236}">
              <a16:creationId xmlns:a16="http://schemas.microsoft.com/office/drawing/2014/main" id="{A352338D-E5DA-4CEC-900F-761CCD96EB2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192125" y="38100"/>
          <a:ext cx="1008000" cy="9529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1607040</xdr:colOff>
      <xdr:row>0</xdr:row>
      <xdr:rowOff>14400</xdr:rowOff>
    </xdr:from>
    <xdr:to>
      <xdr:col>5</xdr:col>
      <xdr:colOff>2615040</xdr:colOff>
      <xdr:row>3</xdr:row>
      <xdr:rowOff>193680</xdr:rowOff>
    </xdr:to>
    <xdr:pic>
      <xdr:nvPicPr>
        <xdr:cNvPr id="3" name="Grafik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19120" y="14400"/>
          <a:ext cx="1008000" cy="97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incroft@aon.at?subject=TopDog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48576"/>
  <sheetViews>
    <sheetView showGridLines="0" zoomScaleNormal="100" workbookViewId="0"/>
  </sheetViews>
  <sheetFormatPr baseColWidth="10" defaultColWidth="0" defaultRowHeight="15" zeroHeight="1" x14ac:dyDescent="0.2"/>
  <cols>
    <col min="1" max="1" width="2.25" style="1" customWidth="1"/>
    <col min="2" max="2" width="2.25" style="2" customWidth="1"/>
    <col min="3" max="3" width="55.75" style="3" customWidth="1"/>
    <col min="4" max="4" width="23.5" style="3" customWidth="1"/>
    <col min="5" max="5" width="7" style="4" customWidth="1"/>
    <col min="6" max="6" width="17.75" style="3" customWidth="1"/>
    <col min="7" max="7" width="26.125" style="3" customWidth="1"/>
    <col min="8" max="8" width="21.375" style="4" customWidth="1"/>
    <col min="9" max="9" width="15.25" style="4" customWidth="1"/>
    <col min="10" max="10" width="8.25" style="5" customWidth="1"/>
    <col min="11" max="11" width="2.375" style="3" customWidth="1"/>
    <col min="12" max="12" width="2.375" style="1" customWidth="1"/>
    <col min="13" max="17" width="10.5" style="3" hidden="1" customWidth="1"/>
    <col min="18" max="22" width="10.5" style="4" hidden="1" customWidth="1"/>
    <col min="23" max="64" width="10.5" style="3" hidden="1" customWidth="1"/>
    <col min="65" max="1023" width="10.5" style="6" hidden="1" customWidth="1"/>
    <col min="1024" max="1024" width="1.25" style="6" hidden="1" customWidth="1"/>
    <col min="1025" max="16384" width="10.5" hidden="1"/>
  </cols>
  <sheetData>
    <row r="1" spans="2:64" ht="20.85" customHeight="1" x14ac:dyDescent="0.2">
      <c r="B1" s="7"/>
      <c r="C1" s="187" t="str">
        <f>"ÖSBC TopDogs "&amp;Jahresbeste!$D$2</f>
        <v xml:space="preserve">ÖSBC TopDogs </v>
      </c>
      <c r="D1" s="187"/>
      <c r="E1" s="187"/>
      <c r="F1" s="187"/>
      <c r="G1" s="187"/>
      <c r="H1" s="187"/>
      <c r="I1" s="188"/>
      <c r="J1" s="188"/>
      <c r="M1" s="9"/>
      <c r="N1" s="9"/>
      <c r="O1" s="9"/>
      <c r="P1" s="10"/>
      <c r="Q1" s="10"/>
      <c r="R1" s="11"/>
      <c r="S1" s="11"/>
      <c r="T1" s="11"/>
      <c r="U1" s="11"/>
      <c r="V1" s="11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2:64" ht="20.85" customHeight="1" x14ac:dyDescent="0.2">
      <c r="B2" s="7"/>
      <c r="C2" s="187"/>
      <c r="D2" s="187"/>
      <c r="E2" s="187"/>
      <c r="F2" s="187"/>
      <c r="G2" s="187"/>
      <c r="H2" s="187"/>
      <c r="I2" s="188"/>
      <c r="J2" s="188"/>
      <c r="M2" s="9"/>
      <c r="N2" s="9"/>
      <c r="O2" s="9"/>
    </row>
    <row r="3" spans="2:64" ht="20.85" customHeight="1" x14ac:dyDescent="0.2">
      <c r="B3" s="7"/>
      <c r="C3" s="189" t="s">
        <v>0</v>
      </c>
      <c r="D3" s="189"/>
      <c r="E3" s="189"/>
      <c r="F3" s="189"/>
      <c r="G3" s="189"/>
      <c r="H3" s="189"/>
      <c r="I3" s="188"/>
      <c r="J3" s="188"/>
      <c r="M3" s="9"/>
      <c r="N3" s="9"/>
      <c r="O3" s="9"/>
    </row>
    <row r="4" spans="2:64" ht="20.85" customHeight="1" x14ac:dyDescent="0.2">
      <c r="B4" s="7"/>
      <c r="C4" s="190" t="s">
        <v>1</v>
      </c>
      <c r="D4" s="190"/>
      <c r="E4" s="190"/>
      <c r="F4" s="190"/>
      <c r="G4" s="190"/>
      <c r="H4" s="190"/>
      <c r="I4" s="188"/>
      <c r="J4" s="188"/>
      <c r="K4" s="12"/>
      <c r="M4" s="9"/>
      <c r="N4" s="9"/>
      <c r="O4" s="9"/>
      <c r="P4" s="8"/>
      <c r="Q4" s="8"/>
      <c r="R4" s="13"/>
      <c r="U4" s="6"/>
      <c r="V4" s="6"/>
    </row>
    <row r="5" spans="2:64" ht="23.25" customHeight="1" x14ac:dyDescent="0.2">
      <c r="B5" s="7"/>
      <c r="C5" s="42"/>
      <c r="D5" s="14"/>
      <c r="E5" s="15"/>
      <c r="F5" s="14"/>
      <c r="G5" s="14"/>
      <c r="H5" s="14"/>
      <c r="I5" s="14"/>
      <c r="J5" s="43"/>
      <c r="K5" s="12"/>
      <c r="M5" s="9"/>
      <c r="N5" s="9"/>
      <c r="O5" s="9"/>
      <c r="Q5" s="8"/>
      <c r="R5" s="13"/>
      <c r="U5" s="6"/>
      <c r="V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2:64" ht="20.85" customHeight="1" x14ac:dyDescent="0.2">
      <c r="B6" s="7"/>
      <c r="C6" s="186" t="s">
        <v>2</v>
      </c>
      <c r="D6" s="186"/>
      <c r="E6" s="186"/>
      <c r="F6" s="186"/>
      <c r="G6" s="186"/>
      <c r="H6" s="186"/>
      <c r="I6" s="186"/>
      <c r="J6" s="186"/>
      <c r="K6" s="12"/>
      <c r="M6" s="9"/>
      <c r="N6" s="9"/>
      <c r="O6" s="9"/>
      <c r="P6" s="16"/>
      <c r="Q6" s="16"/>
      <c r="R6" s="17"/>
      <c r="S6" s="17"/>
      <c r="T6" s="17"/>
      <c r="U6" s="17"/>
      <c r="V6" s="17"/>
      <c r="W6" s="16"/>
      <c r="X6" s="6"/>
      <c r="Y6" s="6"/>
      <c r="Z6" s="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L6" s="16"/>
    </row>
    <row r="7" spans="2:64" ht="20.85" customHeight="1" x14ac:dyDescent="0.2">
      <c r="B7" s="7"/>
      <c r="C7" s="186" t="s">
        <v>3</v>
      </c>
      <c r="D7" s="186"/>
      <c r="E7" s="186"/>
      <c r="F7" s="186"/>
      <c r="G7" s="186"/>
      <c r="H7" s="186"/>
      <c r="I7" s="186"/>
      <c r="J7" s="186"/>
      <c r="K7" s="12"/>
      <c r="M7" s="9"/>
      <c r="N7" s="9"/>
      <c r="O7" s="9"/>
      <c r="P7" s="16"/>
      <c r="Q7" s="16"/>
      <c r="R7" s="17"/>
      <c r="S7" s="17"/>
      <c r="T7" s="17"/>
      <c r="U7" s="17"/>
      <c r="V7" s="17"/>
      <c r="W7" s="16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L7" s="16"/>
    </row>
    <row r="8" spans="2:64" ht="20.85" customHeight="1" x14ac:dyDescent="0.2">
      <c r="B8" s="7"/>
      <c r="C8" s="186" t="s">
        <v>4</v>
      </c>
      <c r="D8" s="186"/>
      <c r="E8" s="186"/>
      <c r="F8" s="186"/>
      <c r="G8" s="186"/>
      <c r="H8" s="186"/>
      <c r="I8" s="186"/>
      <c r="J8" s="186"/>
      <c r="K8" s="12"/>
      <c r="M8" s="9"/>
      <c r="N8" s="9"/>
      <c r="O8" s="9"/>
      <c r="P8" s="16"/>
      <c r="Q8" s="16"/>
      <c r="R8" s="17"/>
      <c r="S8" s="17"/>
      <c r="T8" s="17"/>
      <c r="U8" s="17"/>
      <c r="V8" s="17"/>
      <c r="W8" s="16"/>
      <c r="X8" s="6"/>
      <c r="Y8" s="6"/>
      <c r="Z8" s="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L8" s="16"/>
    </row>
    <row r="9" spans="2:64" ht="20.85" customHeight="1" x14ac:dyDescent="0.2">
      <c r="B9" s="7"/>
      <c r="C9" s="186" t="s">
        <v>5</v>
      </c>
      <c r="D9" s="186"/>
      <c r="E9" s="186"/>
      <c r="F9" s="186"/>
      <c r="G9" s="186"/>
      <c r="H9" s="186"/>
      <c r="I9" s="186"/>
      <c r="J9" s="186"/>
      <c r="K9" s="12"/>
      <c r="M9" s="9"/>
      <c r="N9" s="9"/>
      <c r="O9" s="9"/>
      <c r="P9" s="16"/>
      <c r="Q9" s="16"/>
      <c r="R9" s="17"/>
      <c r="S9" s="17"/>
      <c r="T9" s="17"/>
      <c r="U9" s="17"/>
      <c r="V9" s="17"/>
      <c r="W9" s="16"/>
      <c r="X9" s="6"/>
      <c r="Y9" s="6"/>
      <c r="Z9" s="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L9" s="16"/>
    </row>
    <row r="10" spans="2:64" ht="20.85" customHeight="1" x14ac:dyDescent="0.2">
      <c r="B10" s="7"/>
      <c r="C10" s="186"/>
      <c r="D10" s="186"/>
      <c r="E10" s="186"/>
      <c r="F10" s="186"/>
      <c r="G10" s="186"/>
      <c r="H10" s="186"/>
      <c r="I10" s="186"/>
      <c r="J10" s="186"/>
      <c r="K10" s="12"/>
      <c r="M10" s="9"/>
      <c r="N10" s="9"/>
      <c r="O10" s="9"/>
      <c r="P10" s="16"/>
      <c r="Q10" s="16"/>
      <c r="R10" s="17"/>
      <c r="S10" s="17"/>
      <c r="T10" s="17"/>
      <c r="U10" s="17"/>
      <c r="V10" s="17"/>
      <c r="W10" s="16"/>
      <c r="X10" s="6"/>
      <c r="Y10" s="6"/>
      <c r="Z10" s="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L10" s="16"/>
    </row>
    <row r="11" spans="2:64" ht="20.85" customHeight="1" x14ac:dyDescent="0.2">
      <c r="B11" s="7"/>
      <c r="C11" s="186" t="s">
        <v>6</v>
      </c>
      <c r="D11" s="186"/>
      <c r="E11" s="186"/>
      <c r="F11" s="186"/>
      <c r="G11" s="186"/>
      <c r="H11" s="186"/>
      <c r="I11" s="186"/>
      <c r="J11" s="186"/>
      <c r="K11" s="12"/>
      <c r="M11" s="9"/>
      <c r="N11" s="9"/>
      <c r="O11" s="9"/>
      <c r="P11" s="16"/>
      <c r="Q11" s="16"/>
      <c r="R11" s="17"/>
      <c r="S11" s="17"/>
      <c r="T11" s="17"/>
      <c r="U11" s="17"/>
      <c r="V11" s="17"/>
      <c r="W11" s="16"/>
      <c r="X11" s="6"/>
      <c r="Y11" s="6"/>
      <c r="Z11" s="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L11" s="16"/>
    </row>
    <row r="12" spans="2:64" ht="20.85" customHeight="1" x14ac:dyDescent="0.2">
      <c r="B12" s="7"/>
      <c r="C12" s="99" t="s">
        <v>7</v>
      </c>
      <c r="D12" s="99" t="s">
        <v>8</v>
      </c>
      <c r="E12" s="100" t="s">
        <v>9</v>
      </c>
      <c r="F12" s="100" t="s">
        <v>10</v>
      </c>
      <c r="G12" s="100" t="s">
        <v>11</v>
      </c>
      <c r="H12" s="100" t="s">
        <v>12</v>
      </c>
      <c r="I12" s="100" t="s">
        <v>12</v>
      </c>
      <c r="J12" s="101">
        <v>0</v>
      </c>
      <c r="K12" s="12"/>
      <c r="M12" s="9"/>
      <c r="N12" s="9"/>
      <c r="O12" s="9"/>
      <c r="P12" s="16"/>
      <c r="Q12" s="16"/>
      <c r="R12" s="17"/>
      <c r="S12" s="17"/>
      <c r="T12" s="17"/>
      <c r="U12" s="17"/>
      <c r="V12" s="17"/>
      <c r="W12" s="16"/>
      <c r="X12" s="6"/>
      <c r="Y12" s="6"/>
      <c r="Z12" s="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L12" s="16"/>
    </row>
    <row r="13" spans="2:64" ht="20.85" customHeight="1" x14ac:dyDescent="0.2">
      <c r="B13" s="7"/>
      <c r="C13" s="99" t="s">
        <v>7</v>
      </c>
      <c r="D13" s="99" t="s">
        <v>8</v>
      </c>
      <c r="E13" s="102" t="s">
        <v>9</v>
      </c>
      <c r="F13" s="102" t="s">
        <v>13</v>
      </c>
      <c r="G13" s="102" t="s">
        <v>14</v>
      </c>
      <c r="H13" s="102" t="s">
        <v>12</v>
      </c>
      <c r="I13" s="102" t="s">
        <v>12</v>
      </c>
      <c r="J13" s="103">
        <v>0</v>
      </c>
      <c r="K13" s="12"/>
      <c r="M13" s="9"/>
      <c r="N13" s="9"/>
      <c r="O13" s="9"/>
      <c r="P13" s="16"/>
      <c r="Q13" s="16"/>
      <c r="R13" s="17"/>
      <c r="S13" s="17"/>
      <c r="T13" s="17"/>
      <c r="U13" s="17"/>
      <c r="V13" s="17"/>
      <c r="W13" s="16"/>
      <c r="X13" s="6"/>
      <c r="Y13" s="6"/>
      <c r="Z13" s="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L13" s="16"/>
    </row>
    <row r="14" spans="2:64" ht="20.85" customHeight="1" x14ac:dyDescent="0.2">
      <c r="B14" s="7"/>
      <c r="C14" s="184" t="s">
        <v>15</v>
      </c>
      <c r="D14" s="184"/>
      <c r="E14" s="184"/>
      <c r="F14" s="184"/>
      <c r="G14" s="184"/>
      <c r="H14" s="184"/>
      <c r="I14" s="184"/>
      <c r="J14" s="184"/>
      <c r="K14" s="12"/>
      <c r="M14" s="9"/>
      <c r="N14" s="9"/>
      <c r="O14" s="9"/>
      <c r="P14" s="16"/>
      <c r="Q14" s="16"/>
      <c r="R14" s="17"/>
      <c r="S14" s="17"/>
      <c r="T14" s="17"/>
      <c r="U14" s="17"/>
      <c r="V14" s="17"/>
      <c r="W14" s="16"/>
      <c r="X14" s="6"/>
      <c r="Y14" s="6"/>
      <c r="Z14" s="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L14" s="16"/>
    </row>
    <row r="15" spans="2:64" ht="20.85" customHeight="1" x14ac:dyDescent="0.2">
      <c r="B15" s="7"/>
      <c r="C15" s="100" t="s">
        <v>16</v>
      </c>
      <c r="D15" s="99" t="s">
        <v>8</v>
      </c>
      <c r="E15" s="99" t="s">
        <v>9</v>
      </c>
      <c r="F15" s="99" t="s">
        <v>13</v>
      </c>
      <c r="G15" s="99" t="s">
        <v>17</v>
      </c>
      <c r="H15" s="100" t="s">
        <v>12</v>
      </c>
      <c r="I15" s="100" t="s">
        <v>12</v>
      </c>
      <c r="J15" s="101">
        <v>0</v>
      </c>
      <c r="K15" s="12"/>
      <c r="M15" s="9"/>
      <c r="N15" s="9"/>
      <c r="O15" s="9"/>
      <c r="P15" s="16"/>
      <c r="Q15" s="16"/>
      <c r="R15" s="17"/>
      <c r="S15" s="17"/>
      <c r="T15" s="17"/>
      <c r="U15" s="17"/>
      <c r="V15" s="17"/>
      <c r="W15" s="16"/>
      <c r="X15" s="6"/>
      <c r="Y15" s="6"/>
      <c r="Z15" s="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L15" s="16"/>
    </row>
    <row r="16" spans="2:64" ht="20.85" customHeight="1" x14ac:dyDescent="0.2">
      <c r="B16" s="7"/>
      <c r="C16" s="102" t="s">
        <v>18</v>
      </c>
      <c r="D16" s="99" t="s">
        <v>8</v>
      </c>
      <c r="E16" s="99" t="s">
        <v>9</v>
      </c>
      <c r="F16" s="99" t="s">
        <v>13</v>
      </c>
      <c r="G16" s="99" t="s">
        <v>19</v>
      </c>
      <c r="H16" s="102" t="s">
        <v>12</v>
      </c>
      <c r="I16" s="102" t="s">
        <v>12</v>
      </c>
      <c r="J16" s="103">
        <v>0</v>
      </c>
      <c r="K16" s="12"/>
      <c r="M16" s="9"/>
      <c r="N16" s="9"/>
      <c r="O16" s="9"/>
      <c r="P16" s="16"/>
      <c r="Q16" s="16"/>
      <c r="R16" s="17"/>
      <c r="S16" s="17"/>
      <c r="T16" s="17"/>
      <c r="U16" s="17"/>
      <c r="V16" s="17"/>
      <c r="W16" s="16"/>
      <c r="X16" s="6"/>
      <c r="Y16" s="6"/>
      <c r="Z16" s="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L16" s="16"/>
    </row>
    <row r="17" spans="2:64" ht="20.85" customHeight="1" x14ac:dyDescent="0.2">
      <c r="B17" s="7"/>
      <c r="C17" s="184" t="s">
        <v>20</v>
      </c>
      <c r="D17" s="184"/>
      <c r="E17" s="184"/>
      <c r="F17" s="184"/>
      <c r="G17" s="184"/>
      <c r="H17" s="184"/>
      <c r="I17" s="184"/>
      <c r="J17" s="184"/>
      <c r="K17" s="12"/>
      <c r="M17" s="9"/>
      <c r="N17" s="9"/>
      <c r="O17" s="9"/>
      <c r="P17" s="16"/>
      <c r="Q17" s="16"/>
      <c r="R17" s="17"/>
      <c r="S17" s="17"/>
      <c r="T17" s="17"/>
      <c r="U17" s="17"/>
      <c r="V17" s="17"/>
      <c r="W17" s="16"/>
      <c r="X17" s="6"/>
      <c r="Y17" s="6"/>
      <c r="Z17" s="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L17" s="16"/>
    </row>
    <row r="18" spans="2:64" ht="20.85" customHeight="1" x14ac:dyDescent="0.2">
      <c r="B18" s="7"/>
      <c r="C18" s="100" t="s">
        <v>16</v>
      </c>
      <c r="D18" s="100" t="s">
        <v>8</v>
      </c>
      <c r="E18" s="99" t="s">
        <v>9</v>
      </c>
      <c r="F18" s="99" t="s">
        <v>13</v>
      </c>
      <c r="G18" s="99" t="s">
        <v>21</v>
      </c>
      <c r="H18" s="99"/>
      <c r="I18" s="99" t="s">
        <v>22</v>
      </c>
      <c r="J18" s="101">
        <v>0</v>
      </c>
      <c r="K18" s="12"/>
      <c r="M18" s="9"/>
      <c r="N18" s="9"/>
      <c r="O18" s="9"/>
      <c r="P18" s="16"/>
      <c r="Q18" s="16"/>
      <c r="R18" s="17"/>
      <c r="S18" s="17"/>
      <c r="T18" s="17"/>
      <c r="U18" s="17"/>
      <c r="V18" s="17"/>
      <c r="W18" s="16"/>
      <c r="X18" s="6"/>
      <c r="Y18" s="6"/>
      <c r="Z18" s="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L18" s="16"/>
    </row>
    <row r="19" spans="2:64" ht="20.85" customHeight="1" x14ac:dyDescent="0.2">
      <c r="B19" s="7"/>
      <c r="C19" s="102" t="s">
        <v>18</v>
      </c>
      <c r="D19" s="102" t="s">
        <v>8</v>
      </c>
      <c r="E19" s="99" t="s">
        <v>9</v>
      </c>
      <c r="F19" s="99" t="s">
        <v>23</v>
      </c>
      <c r="G19" s="99" t="s">
        <v>21</v>
      </c>
      <c r="H19" s="99"/>
      <c r="I19" s="99" t="s">
        <v>24</v>
      </c>
      <c r="J19" s="103">
        <v>0</v>
      </c>
      <c r="K19" s="12"/>
      <c r="M19" s="9"/>
      <c r="N19" s="9"/>
      <c r="O19" s="9"/>
      <c r="P19" s="16"/>
      <c r="Q19" s="16"/>
      <c r="R19" s="17"/>
      <c r="S19" s="17"/>
      <c r="T19" s="17"/>
      <c r="U19" s="17"/>
      <c r="V19" s="17"/>
      <c r="W19" s="16"/>
      <c r="X19" s="6"/>
      <c r="Y19" s="6"/>
      <c r="Z19" s="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L19" s="16"/>
    </row>
    <row r="20" spans="2:64" ht="20.85" customHeight="1" x14ac:dyDescent="0.2">
      <c r="B20" s="7"/>
      <c r="C20" s="184" t="s">
        <v>25</v>
      </c>
      <c r="D20" s="184"/>
      <c r="E20" s="184"/>
      <c r="F20" s="184"/>
      <c r="G20" s="184"/>
      <c r="H20" s="184"/>
      <c r="I20" s="184"/>
      <c r="J20" s="184"/>
      <c r="K20" s="12"/>
      <c r="M20" s="9"/>
      <c r="N20" s="9"/>
      <c r="O20" s="9"/>
      <c r="P20" s="16"/>
      <c r="Q20" s="16"/>
      <c r="R20" s="17"/>
      <c r="S20" s="17"/>
      <c r="T20" s="17"/>
      <c r="U20" s="17"/>
      <c r="V20" s="17"/>
      <c r="W20" s="16"/>
      <c r="X20" s="6"/>
      <c r="Y20" s="6"/>
      <c r="Z20" s="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L20" s="16"/>
    </row>
    <row r="21" spans="2:64" ht="20.85" customHeight="1" x14ac:dyDescent="0.2">
      <c r="B21" s="7"/>
      <c r="C21" s="102" t="s">
        <v>7</v>
      </c>
      <c r="D21" s="104" t="s">
        <v>8</v>
      </c>
      <c r="E21" s="104" t="s">
        <v>9</v>
      </c>
      <c r="F21" s="104" t="s">
        <v>26</v>
      </c>
      <c r="G21" s="102" t="s">
        <v>27</v>
      </c>
      <c r="H21" s="102" t="s">
        <v>12</v>
      </c>
      <c r="I21" s="102" t="s">
        <v>12</v>
      </c>
      <c r="J21" s="103">
        <v>0</v>
      </c>
      <c r="K21" s="12"/>
      <c r="M21" s="9"/>
      <c r="N21" s="9"/>
      <c r="O21" s="9"/>
      <c r="P21" s="16"/>
      <c r="Q21" s="16"/>
      <c r="R21" s="17"/>
      <c r="S21" s="17"/>
      <c r="T21" s="17"/>
      <c r="U21" s="17"/>
      <c r="V21" s="17"/>
      <c r="W21" s="16"/>
      <c r="X21" s="6"/>
      <c r="Y21" s="6"/>
      <c r="Z21" s="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L21" s="16"/>
    </row>
    <row r="22" spans="2:64" ht="20.85" customHeight="1" x14ac:dyDescent="0.2">
      <c r="B22" s="7"/>
      <c r="C22" s="184" t="s">
        <v>28</v>
      </c>
      <c r="D22" s="184"/>
      <c r="E22" s="184"/>
      <c r="F22" s="184"/>
      <c r="G22" s="184"/>
      <c r="H22" s="184"/>
      <c r="I22" s="184"/>
      <c r="J22" s="184"/>
      <c r="K22" s="12"/>
      <c r="M22" s="9"/>
      <c r="N22" s="9"/>
      <c r="O22" s="9"/>
      <c r="P22" s="16"/>
      <c r="Q22" s="16"/>
      <c r="R22" s="17"/>
      <c r="S22" s="17"/>
      <c r="T22" s="17"/>
      <c r="U22" s="17"/>
      <c r="V22" s="17"/>
      <c r="W22" s="16"/>
      <c r="X22" s="6"/>
      <c r="Y22" s="6"/>
      <c r="Z22" s="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L22" s="16"/>
    </row>
    <row r="23" spans="2:64" ht="20.85" customHeight="1" x14ac:dyDescent="0.2">
      <c r="B23" s="7"/>
      <c r="C23" s="102" t="s">
        <v>7</v>
      </c>
      <c r="D23" s="102" t="s">
        <v>8</v>
      </c>
      <c r="E23" s="102" t="s">
        <v>9</v>
      </c>
      <c r="F23" s="104" t="s">
        <v>13</v>
      </c>
      <c r="G23" s="104" t="s">
        <v>11</v>
      </c>
      <c r="H23" s="102" t="s">
        <v>12</v>
      </c>
      <c r="I23" s="102" t="s">
        <v>12</v>
      </c>
      <c r="J23" s="103">
        <v>0</v>
      </c>
      <c r="K23" s="12"/>
      <c r="M23" s="9"/>
      <c r="N23" s="9"/>
      <c r="O23" s="9"/>
      <c r="P23" s="16"/>
      <c r="Q23" s="16"/>
      <c r="R23" s="17"/>
      <c r="S23" s="17"/>
      <c r="T23" s="17"/>
      <c r="U23" s="17"/>
      <c r="V23" s="17"/>
      <c r="W23" s="16"/>
      <c r="X23" s="16"/>
      <c r="Y23" s="16"/>
      <c r="Z23" s="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L23" s="16"/>
    </row>
    <row r="24" spans="2:64" ht="20.85" customHeight="1" x14ac:dyDescent="0.2">
      <c r="B24" s="7"/>
      <c r="C24" s="184" t="s">
        <v>29</v>
      </c>
      <c r="D24" s="184"/>
      <c r="E24" s="184"/>
      <c r="F24" s="184"/>
      <c r="G24" s="184"/>
      <c r="H24" s="184"/>
      <c r="I24" s="184"/>
      <c r="J24" s="184"/>
      <c r="K24" s="12"/>
      <c r="M24" s="9"/>
      <c r="N24" s="9"/>
      <c r="O24" s="9"/>
      <c r="P24" s="16"/>
      <c r="Q24" s="16"/>
      <c r="R24" s="17"/>
      <c r="S24" s="17"/>
      <c r="T24" s="17"/>
      <c r="U24" s="17"/>
      <c r="V24" s="17"/>
      <c r="W24" s="16"/>
      <c r="X24" s="16"/>
      <c r="Y24" s="16"/>
      <c r="Z24" s="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L24" s="16"/>
    </row>
    <row r="25" spans="2:64" ht="20.85" customHeight="1" x14ac:dyDescent="0.2">
      <c r="B25" s="7"/>
      <c r="C25" s="102" t="s">
        <v>7</v>
      </c>
      <c r="D25" s="104" t="s">
        <v>8</v>
      </c>
      <c r="E25" s="104" t="s">
        <v>9</v>
      </c>
      <c r="F25" s="104" t="s">
        <v>13</v>
      </c>
      <c r="G25" s="104" t="s">
        <v>17</v>
      </c>
      <c r="H25" s="104" t="s">
        <v>30</v>
      </c>
      <c r="I25" s="102" t="s">
        <v>12</v>
      </c>
      <c r="J25" s="103">
        <v>0</v>
      </c>
      <c r="K25" s="12"/>
      <c r="L25" s="18"/>
      <c r="M25" s="19"/>
      <c r="N25" s="19"/>
      <c r="O25" s="19"/>
      <c r="P25" s="16"/>
      <c r="Q25" s="16"/>
      <c r="R25" s="17"/>
      <c r="S25" s="17"/>
      <c r="T25" s="17"/>
      <c r="U25" s="17"/>
      <c r="V25" s="17"/>
      <c r="W25" s="16"/>
      <c r="X25" s="16"/>
      <c r="Y25" s="16"/>
      <c r="Z25" s="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H25" s="16"/>
      <c r="BI25" s="16"/>
      <c r="BJ25" s="16"/>
      <c r="BK25" s="16"/>
      <c r="BL25" s="16"/>
    </row>
    <row r="26" spans="2:64" ht="20.85" customHeight="1" x14ac:dyDescent="0.2">
      <c r="B26" s="7"/>
      <c r="C26" s="184" t="s">
        <v>31</v>
      </c>
      <c r="D26" s="184"/>
      <c r="E26" s="184"/>
      <c r="F26" s="184"/>
      <c r="G26" s="184"/>
      <c r="H26" s="184"/>
      <c r="I26" s="184"/>
      <c r="J26" s="184"/>
      <c r="K26" s="12"/>
      <c r="L26" s="18"/>
      <c r="M26" s="19"/>
      <c r="N26" s="19"/>
      <c r="O26" s="19"/>
      <c r="P26" s="16"/>
      <c r="Q26" s="16"/>
      <c r="R26" s="17"/>
      <c r="S26" s="17"/>
      <c r="T26" s="17"/>
      <c r="U26" s="17"/>
      <c r="V26" s="17"/>
      <c r="W26" s="16"/>
      <c r="X26" s="16"/>
      <c r="Y26" s="16"/>
      <c r="Z26" s="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H26" s="16"/>
      <c r="BI26" s="16"/>
      <c r="BJ26" s="16"/>
      <c r="BK26" s="16"/>
      <c r="BL26" s="16"/>
    </row>
    <row r="27" spans="2:64" ht="20.85" customHeight="1" x14ac:dyDescent="0.2">
      <c r="B27" s="7"/>
      <c r="C27" s="102" t="s">
        <v>7</v>
      </c>
      <c r="D27" s="104" t="s">
        <v>8</v>
      </c>
      <c r="E27" s="104" t="s">
        <v>9</v>
      </c>
      <c r="F27" s="104" t="s">
        <v>13</v>
      </c>
      <c r="G27" s="104" t="s">
        <v>32</v>
      </c>
      <c r="H27" s="104"/>
      <c r="I27" s="104" t="s">
        <v>24</v>
      </c>
      <c r="J27" s="103">
        <v>0</v>
      </c>
      <c r="K27" s="12"/>
      <c r="L27" s="18"/>
      <c r="M27" s="19"/>
      <c r="N27" s="19"/>
      <c r="O27" s="19"/>
      <c r="P27" s="16"/>
      <c r="Q27" s="16"/>
      <c r="R27" s="17"/>
      <c r="S27" s="17"/>
      <c r="T27" s="17"/>
      <c r="U27" s="17"/>
      <c r="V27" s="17"/>
      <c r="W27" s="16"/>
      <c r="X27" s="16"/>
      <c r="Y27" s="16"/>
      <c r="Z27" s="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H27" s="16"/>
      <c r="BI27" s="16"/>
      <c r="BJ27" s="16"/>
      <c r="BK27" s="16"/>
      <c r="BL27" s="16"/>
    </row>
    <row r="28" spans="2:64" ht="20.85" customHeight="1" x14ac:dyDescent="0.2">
      <c r="B28" s="7"/>
      <c r="C28" s="184" t="s">
        <v>33</v>
      </c>
      <c r="D28" s="184"/>
      <c r="E28" s="184"/>
      <c r="F28" s="184"/>
      <c r="G28" s="184"/>
      <c r="H28" s="184"/>
      <c r="I28" s="184"/>
      <c r="J28" s="184"/>
      <c r="K28" s="12"/>
      <c r="L28" s="18"/>
      <c r="M28" s="19"/>
      <c r="N28" s="19"/>
      <c r="O28" s="19"/>
      <c r="P28" s="16"/>
      <c r="Q28" s="16"/>
      <c r="R28" s="17"/>
      <c r="S28" s="17"/>
      <c r="T28" s="17"/>
      <c r="U28" s="17"/>
      <c r="V28" s="1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H28" s="16"/>
      <c r="BI28" s="16"/>
      <c r="BJ28" s="16"/>
      <c r="BK28" s="16"/>
      <c r="BL28" s="16"/>
    </row>
    <row r="29" spans="2:64" ht="20.85" customHeight="1" x14ac:dyDescent="0.2">
      <c r="B29" s="7"/>
      <c r="C29" s="100" t="s">
        <v>7</v>
      </c>
      <c r="D29" s="100" t="s">
        <v>8</v>
      </c>
      <c r="E29" s="100" t="s">
        <v>9</v>
      </c>
      <c r="F29" s="100" t="s">
        <v>13</v>
      </c>
      <c r="G29" s="104" t="s">
        <v>34</v>
      </c>
      <c r="H29" s="100"/>
      <c r="I29" s="100"/>
      <c r="J29" s="101">
        <v>0</v>
      </c>
      <c r="K29" s="12"/>
      <c r="L29" s="18"/>
      <c r="M29" s="19"/>
      <c r="N29" s="19"/>
      <c r="O29" s="19"/>
      <c r="P29" s="16"/>
      <c r="Q29" s="16"/>
      <c r="R29" s="17"/>
      <c r="S29" s="17"/>
      <c r="T29" s="17"/>
      <c r="U29" s="17"/>
      <c r="V29" s="1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H29" s="16"/>
      <c r="BI29" s="16"/>
      <c r="BJ29" s="16"/>
      <c r="BK29" s="16"/>
      <c r="BL29" s="16"/>
    </row>
    <row r="30" spans="2:64" ht="20.85" customHeight="1" x14ac:dyDescent="0.2">
      <c r="B30" s="7"/>
      <c r="C30" s="102" t="s">
        <v>7</v>
      </c>
      <c r="D30" s="102" t="s">
        <v>8</v>
      </c>
      <c r="E30" s="102" t="s">
        <v>9</v>
      </c>
      <c r="F30" s="102" t="s">
        <v>13</v>
      </c>
      <c r="G30" s="104" t="s">
        <v>17</v>
      </c>
      <c r="H30" s="102"/>
      <c r="I30" s="102"/>
      <c r="J30" s="103">
        <v>0</v>
      </c>
      <c r="K30" s="12"/>
      <c r="L30" s="18"/>
      <c r="M30" s="19"/>
      <c r="N30" s="19"/>
      <c r="O30" s="19"/>
      <c r="P30" s="16"/>
      <c r="Q30" s="16"/>
      <c r="R30" s="17"/>
      <c r="S30" s="17"/>
      <c r="T30" s="17"/>
      <c r="U30" s="17"/>
      <c r="V30" s="1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H30" s="16"/>
      <c r="BI30" s="16"/>
      <c r="BJ30" s="16"/>
      <c r="BK30" s="16"/>
      <c r="BL30" s="16"/>
    </row>
    <row r="31" spans="2:64" ht="20.85" customHeight="1" x14ac:dyDescent="0.2">
      <c r="B31" s="7"/>
      <c r="C31" s="184" t="s">
        <v>35</v>
      </c>
      <c r="D31" s="184"/>
      <c r="E31" s="184"/>
      <c r="F31" s="184"/>
      <c r="G31" s="184"/>
      <c r="H31" s="184"/>
      <c r="I31" s="184"/>
      <c r="J31" s="184"/>
      <c r="K31" s="12"/>
      <c r="L31" s="18"/>
      <c r="M31" s="19"/>
      <c r="N31" s="19"/>
      <c r="O31" s="19"/>
      <c r="P31" s="16"/>
      <c r="Q31" s="16"/>
      <c r="R31" s="17"/>
      <c r="S31" s="17"/>
      <c r="T31" s="17"/>
      <c r="U31" s="17"/>
      <c r="V31" s="1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H31" s="16"/>
      <c r="BI31" s="16"/>
      <c r="BJ31" s="16"/>
      <c r="BK31" s="16"/>
      <c r="BL31" s="16"/>
    </row>
    <row r="32" spans="2:64" ht="20.85" customHeight="1" x14ac:dyDescent="0.2">
      <c r="B32" s="7"/>
      <c r="C32" s="104" t="s">
        <v>36</v>
      </c>
      <c r="D32" s="102" t="s">
        <v>8</v>
      </c>
      <c r="E32" s="104" t="s">
        <v>37</v>
      </c>
      <c r="F32" s="102" t="s">
        <v>13</v>
      </c>
      <c r="G32" s="102" t="s">
        <v>32</v>
      </c>
      <c r="H32" s="102"/>
      <c r="I32" s="102"/>
      <c r="J32" s="103">
        <v>0</v>
      </c>
      <c r="K32" s="12"/>
      <c r="L32" s="18"/>
      <c r="M32" s="19"/>
      <c r="N32" s="19"/>
      <c r="O32" s="19"/>
      <c r="P32" s="16"/>
      <c r="Q32" s="16"/>
      <c r="R32" s="17"/>
      <c r="S32" s="17"/>
      <c r="T32" s="17"/>
      <c r="U32" s="17"/>
      <c r="V32" s="1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H32" s="16"/>
      <c r="BI32" s="16"/>
      <c r="BJ32" s="16"/>
      <c r="BK32" s="16"/>
      <c r="BL32" s="16"/>
    </row>
    <row r="33" spans="1:64" ht="20.85" customHeight="1" x14ac:dyDescent="0.2">
      <c r="B33" s="7"/>
      <c r="C33" s="184" t="s">
        <v>38</v>
      </c>
      <c r="D33" s="184"/>
      <c r="E33" s="184"/>
      <c r="F33" s="184"/>
      <c r="G33" s="184"/>
      <c r="H33" s="184"/>
      <c r="I33" s="184"/>
      <c r="J33" s="184"/>
      <c r="K33" s="12"/>
      <c r="L33" s="18"/>
      <c r="M33" s="19"/>
      <c r="N33" s="19"/>
      <c r="O33" s="19"/>
      <c r="P33" s="16"/>
      <c r="Q33" s="16"/>
      <c r="R33" s="17"/>
      <c r="S33" s="17"/>
      <c r="T33" s="17"/>
      <c r="U33" s="17"/>
      <c r="V33" s="1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H33" s="16"/>
      <c r="BI33" s="16"/>
      <c r="BJ33" s="16"/>
      <c r="BK33" s="16"/>
      <c r="BL33" s="16"/>
    </row>
    <row r="34" spans="1:64" ht="20.85" customHeight="1" x14ac:dyDescent="0.2">
      <c r="B34" s="7"/>
      <c r="C34" s="20"/>
      <c r="D34" s="20"/>
      <c r="E34" s="20"/>
      <c r="F34" s="20"/>
      <c r="G34" s="20"/>
      <c r="H34" s="20"/>
      <c r="I34" s="20"/>
      <c r="J34" s="20"/>
      <c r="K34" s="21"/>
      <c r="L34" s="18"/>
      <c r="M34" s="19"/>
      <c r="N34" s="19"/>
      <c r="O34" s="19"/>
      <c r="P34" s="16"/>
      <c r="Q34" s="16"/>
      <c r="R34" s="17"/>
      <c r="S34" s="17"/>
      <c r="T34" s="17"/>
      <c r="U34" s="17"/>
      <c r="V34" s="1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H34" s="16"/>
      <c r="BI34" s="16"/>
      <c r="BJ34" s="16"/>
      <c r="BK34" s="16"/>
      <c r="BL34" s="16"/>
    </row>
    <row r="35" spans="1:64" ht="20.85" customHeight="1" x14ac:dyDescent="0.2">
      <c r="B35" s="7"/>
      <c r="C35" s="22"/>
      <c r="D35" s="20"/>
      <c r="E35" s="20"/>
      <c r="F35" s="20"/>
      <c r="G35" s="20"/>
      <c r="H35" s="20"/>
      <c r="I35" s="20"/>
      <c r="J35" s="20"/>
      <c r="K35" s="21"/>
      <c r="L35" s="18"/>
      <c r="M35" s="19"/>
      <c r="N35" s="19"/>
      <c r="O35" s="19"/>
      <c r="P35" s="16"/>
      <c r="Q35" s="16"/>
      <c r="R35" s="17"/>
      <c r="S35" s="17"/>
      <c r="T35" s="17"/>
      <c r="U35" s="17"/>
      <c r="V35" s="1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H35" s="16"/>
      <c r="BI35" s="16"/>
      <c r="BJ35" s="16"/>
      <c r="BK35" s="16"/>
      <c r="BL35" s="16"/>
    </row>
    <row r="36" spans="1:64" ht="20.85" customHeight="1" x14ac:dyDescent="0.2">
      <c r="B36" s="7"/>
      <c r="C36" s="23" t="s">
        <v>39</v>
      </c>
      <c r="D36" s="21"/>
      <c r="E36" s="21"/>
      <c r="F36" s="21"/>
      <c r="G36" s="21"/>
      <c r="H36" s="21"/>
      <c r="I36" s="185" t="s">
        <v>285</v>
      </c>
      <c r="J36" s="185"/>
      <c r="K36" s="12"/>
      <c r="L36" s="18"/>
      <c r="M36" s="19"/>
      <c r="N36" s="19"/>
      <c r="O36" s="19"/>
      <c r="P36" s="16"/>
      <c r="Q36" s="16"/>
      <c r="R36" s="17"/>
      <c r="S36" s="17"/>
      <c r="T36" s="17"/>
      <c r="U36" s="17"/>
      <c r="V36" s="1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H36" s="16"/>
      <c r="BI36" s="16"/>
      <c r="BJ36" s="16"/>
      <c r="BK36" s="16"/>
      <c r="BL36" s="16"/>
    </row>
    <row r="37" spans="1:64" ht="12.75" customHeight="1" x14ac:dyDescent="0.2">
      <c r="A37" s="24"/>
      <c r="B37" s="24"/>
      <c r="C37" s="24"/>
      <c r="D37" s="24"/>
      <c r="E37" s="25"/>
      <c r="F37" s="24"/>
      <c r="G37" s="24"/>
      <c r="H37" s="25"/>
      <c r="I37" s="25"/>
      <c r="J37" s="26"/>
      <c r="K37" s="24"/>
      <c r="L37" s="24"/>
      <c r="M37" s="19"/>
      <c r="N37" s="24"/>
      <c r="O37" s="24"/>
      <c r="P37" s="24"/>
      <c r="Q37" s="24"/>
      <c r="R37" s="25"/>
      <c r="S37" s="25"/>
      <c r="T37" s="25"/>
      <c r="U37" s="25"/>
      <c r="V37" s="25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</row>
    <row r="38" spans="1:64" ht="12.75" hidden="1" customHeight="1" x14ac:dyDescent="0.2">
      <c r="C38" s="12"/>
      <c r="D38" s="12"/>
      <c r="E38" s="27"/>
      <c r="F38" s="12"/>
      <c r="G38" s="12"/>
      <c r="H38" s="27"/>
      <c r="I38" s="27"/>
      <c r="J38" s="28"/>
    </row>
    <row r="39" spans="1:64" ht="12.75" hidden="1" customHeight="1" x14ac:dyDescent="0.2">
      <c r="C39" s="12"/>
      <c r="D39" s="12"/>
      <c r="E39" s="27"/>
      <c r="F39" s="12"/>
      <c r="G39" s="12"/>
      <c r="H39" s="27"/>
      <c r="I39" s="27"/>
      <c r="J39" s="28"/>
    </row>
    <row r="40" spans="1:64" ht="12.75" hidden="1" customHeight="1" x14ac:dyDescent="0.2">
      <c r="C40" s="12"/>
      <c r="D40" s="12"/>
      <c r="E40" s="27"/>
      <c r="F40" s="12"/>
      <c r="G40" s="12"/>
      <c r="H40" s="27"/>
      <c r="I40" s="27"/>
      <c r="J40" s="28"/>
    </row>
    <row r="41" spans="1:64" ht="12.75" hidden="1" customHeight="1" x14ac:dyDescent="0.2">
      <c r="C41" s="12"/>
      <c r="D41" s="12"/>
      <c r="E41" s="27"/>
      <c r="F41" s="12"/>
      <c r="G41" s="12"/>
      <c r="H41" s="27"/>
      <c r="I41" s="27"/>
      <c r="J41" s="28"/>
    </row>
    <row r="42" spans="1:64" ht="12.75" hidden="1" customHeight="1" x14ac:dyDescent="0.2">
      <c r="C42" s="12"/>
      <c r="D42" s="12"/>
      <c r="E42" s="27"/>
      <c r="F42" s="12"/>
      <c r="G42" s="12"/>
      <c r="H42" s="27"/>
      <c r="I42" s="27"/>
      <c r="J42" s="28"/>
    </row>
    <row r="43" spans="1:64" ht="12.75" hidden="1" customHeight="1" x14ac:dyDescent="0.2">
      <c r="C43" s="12"/>
      <c r="D43" s="12"/>
      <c r="E43" s="27"/>
      <c r="F43" s="12"/>
      <c r="G43" s="12"/>
      <c r="H43" s="27"/>
      <c r="I43" s="27"/>
      <c r="J43" s="28"/>
    </row>
    <row r="44" spans="1:64" ht="12.75" hidden="1" customHeight="1" x14ac:dyDescent="0.2">
      <c r="C44" s="12"/>
      <c r="D44" s="12"/>
      <c r="E44" s="27"/>
      <c r="F44" s="12"/>
      <c r="G44" s="12"/>
      <c r="H44" s="27"/>
      <c r="I44" s="27"/>
      <c r="J44" s="28"/>
    </row>
    <row r="45" spans="1:64" ht="12.75" hidden="1" customHeight="1" x14ac:dyDescent="0.2">
      <c r="C45" s="12"/>
      <c r="D45" s="12"/>
      <c r="E45" s="27"/>
      <c r="F45" s="12"/>
      <c r="G45" s="12"/>
      <c r="H45" s="27"/>
      <c r="I45" s="27"/>
      <c r="J45" s="28"/>
    </row>
    <row r="46" spans="1:64" ht="12.75" hidden="1" customHeight="1" x14ac:dyDescent="0.2">
      <c r="C46" s="12"/>
      <c r="D46" s="12"/>
      <c r="E46" s="27"/>
      <c r="F46" s="12"/>
      <c r="G46" s="12"/>
      <c r="H46" s="27"/>
      <c r="I46" s="27"/>
      <c r="J46" s="28"/>
    </row>
    <row r="47" spans="1:64" ht="12.75" hidden="1" customHeight="1" x14ac:dyDescent="0.2">
      <c r="C47" s="12"/>
      <c r="D47" s="12"/>
      <c r="E47" s="27"/>
      <c r="F47" s="12"/>
      <c r="G47" s="12"/>
      <c r="H47" s="27"/>
      <c r="I47" s="27"/>
      <c r="J47" s="28"/>
    </row>
    <row r="48" spans="1:64" ht="12.75" hidden="1" customHeight="1" x14ac:dyDescent="0.2">
      <c r="C48" s="12"/>
      <c r="D48" s="12"/>
      <c r="E48" s="27"/>
      <c r="F48" s="12"/>
      <c r="G48" s="12"/>
      <c r="H48" s="27"/>
      <c r="I48" s="27"/>
      <c r="J48" s="28"/>
    </row>
    <row r="49" spans="3:10" ht="12.75" hidden="1" customHeight="1" x14ac:dyDescent="0.2">
      <c r="C49" s="12"/>
      <c r="D49" s="12"/>
      <c r="E49" s="27"/>
      <c r="F49" s="12"/>
      <c r="G49" s="12"/>
      <c r="H49" s="27"/>
      <c r="I49" s="27"/>
      <c r="J49" s="28"/>
    </row>
    <row r="50" spans="3:10" ht="12.75" hidden="1" customHeight="1" x14ac:dyDescent="0.2">
      <c r="C50" s="12"/>
      <c r="D50" s="12"/>
      <c r="E50" s="27"/>
      <c r="F50" s="12"/>
      <c r="G50" s="12"/>
      <c r="H50" s="27"/>
      <c r="I50" s="27"/>
      <c r="J50" s="28"/>
    </row>
    <row r="51" spans="3:10" ht="12.75" hidden="1" customHeight="1" x14ac:dyDescent="0.2">
      <c r="C51" s="12"/>
      <c r="D51" s="12"/>
      <c r="E51" s="27"/>
      <c r="F51" s="12"/>
      <c r="G51" s="12"/>
      <c r="H51" s="27"/>
      <c r="I51" s="27"/>
      <c r="J51" s="28"/>
    </row>
    <row r="52" spans="3:10" ht="12.75" hidden="1" customHeight="1" x14ac:dyDescent="0.2">
      <c r="C52" s="12"/>
      <c r="D52" s="12"/>
      <c r="E52" s="27"/>
      <c r="F52" s="12"/>
      <c r="G52" s="12"/>
      <c r="H52" s="27"/>
      <c r="I52" s="27"/>
      <c r="J52" s="28"/>
    </row>
    <row r="53" spans="3:10" ht="12.75" hidden="1" customHeight="1" x14ac:dyDescent="0.2">
      <c r="C53" s="12"/>
      <c r="D53" s="12"/>
      <c r="E53" s="27"/>
      <c r="F53" s="12"/>
      <c r="G53" s="12"/>
      <c r="H53" s="27"/>
      <c r="I53" s="27"/>
      <c r="J53" s="28"/>
    </row>
    <row r="54" spans="3:10" ht="12.75" hidden="1" customHeight="1" x14ac:dyDescent="0.2">
      <c r="C54" s="12"/>
      <c r="D54" s="12"/>
      <c r="E54" s="27"/>
      <c r="F54" s="12"/>
      <c r="G54" s="12"/>
      <c r="H54" s="27"/>
      <c r="I54" s="27"/>
      <c r="J54" s="28"/>
    </row>
    <row r="55" spans="3:10" ht="12.75" hidden="1" customHeight="1" x14ac:dyDescent="0.2">
      <c r="C55" s="12"/>
      <c r="D55" s="12"/>
      <c r="E55" s="27"/>
      <c r="F55" s="12"/>
      <c r="G55" s="12"/>
      <c r="H55" s="27"/>
      <c r="I55" s="27"/>
      <c r="J55" s="28"/>
    </row>
    <row r="56" spans="3:10" ht="12.75" hidden="1" customHeight="1" x14ac:dyDescent="0.2">
      <c r="C56" s="12"/>
      <c r="D56" s="12"/>
      <c r="E56" s="27"/>
      <c r="F56" s="12"/>
      <c r="G56" s="12"/>
      <c r="H56" s="27"/>
      <c r="I56" s="27"/>
      <c r="J56" s="28"/>
    </row>
    <row r="57" spans="3:10" ht="12.75" hidden="1" customHeight="1" x14ac:dyDescent="0.2">
      <c r="C57" s="12"/>
      <c r="D57" s="12"/>
      <c r="E57" s="27"/>
      <c r="F57" s="12"/>
      <c r="G57" s="12"/>
      <c r="H57" s="27"/>
      <c r="I57" s="27"/>
      <c r="J57" s="28"/>
    </row>
    <row r="58" spans="3:10" ht="12.75" hidden="1" customHeight="1" x14ac:dyDescent="0.2">
      <c r="C58" s="12"/>
      <c r="D58" s="12"/>
      <c r="E58" s="27"/>
      <c r="F58" s="12"/>
      <c r="G58" s="12"/>
      <c r="H58" s="27"/>
      <c r="I58" s="27"/>
      <c r="J58" s="28"/>
    </row>
    <row r="59" spans="3:10" ht="12.75" hidden="1" customHeight="1" x14ac:dyDescent="0.2">
      <c r="C59" s="12"/>
      <c r="D59" s="12"/>
      <c r="E59" s="27"/>
      <c r="F59" s="12"/>
      <c r="G59" s="12"/>
      <c r="H59" s="27"/>
      <c r="I59" s="27"/>
      <c r="J59" s="28"/>
    </row>
    <row r="60" spans="3:10" ht="12.75" hidden="1" customHeight="1" x14ac:dyDescent="0.2">
      <c r="C60" s="12"/>
      <c r="D60" s="9"/>
      <c r="E60" s="29"/>
      <c r="F60" s="9"/>
      <c r="G60" s="9"/>
      <c r="H60" s="29"/>
      <c r="I60" s="29"/>
      <c r="J60" s="30"/>
    </row>
    <row r="61" spans="3:10" ht="12.75" hidden="1" customHeight="1" x14ac:dyDescent="0.2">
      <c r="C61" s="12"/>
    </row>
    <row r="62" spans="3:10" ht="12.75" hidden="1" customHeight="1" x14ac:dyDescent="0.2">
      <c r="C62" s="12"/>
    </row>
    <row r="63" spans="3:10" ht="12.75" hidden="1" customHeight="1" x14ac:dyDescent="0.2">
      <c r="C63" s="12"/>
    </row>
    <row r="64" spans="3:10" ht="12.75" hidden="1" customHeight="1" x14ac:dyDescent="0.2">
      <c r="C64" s="12"/>
    </row>
    <row r="65" spans="3:3" ht="12.75" hidden="1" customHeight="1" x14ac:dyDescent="0.2">
      <c r="C65" s="12"/>
    </row>
    <row r="66" spans="3:3" ht="12.75" hidden="1" customHeight="1" x14ac:dyDescent="0.2">
      <c r="C66" s="12"/>
    </row>
    <row r="67" spans="3:3" ht="12.75" hidden="1" customHeight="1" x14ac:dyDescent="0.2">
      <c r="C67" s="12"/>
    </row>
    <row r="68" spans="3:3" ht="12.75" hidden="1" customHeight="1" x14ac:dyDescent="0.2">
      <c r="C68" s="12"/>
    </row>
    <row r="69" spans="3:3" ht="12.75" hidden="1" customHeight="1" x14ac:dyDescent="0.2">
      <c r="C69" s="12"/>
    </row>
    <row r="1048107" ht="12.75" hidden="1" customHeight="1" x14ac:dyDescent="0.2"/>
    <row r="1048108" ht="12.75" hidden="1" customHeight="1" x14ac:dyDescent="0.2"/>
    <row r="1048109" ht="12.75" hidden="1" customHeight="1" x14ac:dyDescent="0.2"/>
    <row r="1048110" ht="12.75" hidden="1" customHeight="1" x14ac:dyDescent="0.2"/>
    <row r="1048111" ht="12.75" hidden="1" customHeight="1" x14ac:dyDescent="0.2"/>
    <row r="1048112" ht="12.75" hidden="1" customHeight="1" x14ac:dyDescent="0.2"/>
    <row r="1048113" ht="12.75" hidden="1" customHeight="1" x14ac:dyDescent="0.2"/>
    <row r="1048114" ht="12.75" hidden="1" customHeight="1" x14ac:dyDescent="0.2"/>
    <row r="1048115" ht="12.75" hidden="1" customHeight="1" x14ac:dyDescent="0.2"/>
    <row r="1048116" ht="12.75" hidden="1" customHeight="1" x14ac:dyDescent="0.2"/>
    <row r="1048117" ht="12.75" hidden="1" customHeight="1" x14ac:dyDescent="0.2"/>
    <row r="1048118" ht="12.75" hidden="1" customHeight="1" x14ac:dyDescent="0.2"/>
    <row r="1048119" ht="12.75" hidden="1" customHeight="1" x14ac:dyDescent="0.2"/>
    <row r="1048120" ht="12.75" hidden="1" customHeight="1" x14ac:dyDescent="0.2"/>
    <row r="1048121" ht="12.75" hidden="1" customHeight="1" x14ac:dyDescent="0.2"/>
    <row r="1048122" ht="12.75" hidden="1" customHeight="1" x14ac:dyDescent="0.2"/>
    <row r="1048123" ht="12.75" hidden="1" customHeight="1" x14ac:dyDescent="0.2"/>
    <row r="1048124" ht="12.75" hidden="1" customHeight="1" x14ac:dyDescent="0.2"/>
    <row r="1048125" ht="12.75" hidden="1" customHeight="1" x14ac:dyDescent="0.2"/>
    <row r="1048126" ht="12.75" hidden="1" customHeight="1" x14ac:dyDescent="0.2"/>
    <row r="1048127" ht="12.75" hidden="1" customHeight="1" x14ac:dyDescent="0.2"/>
    <row r="1048128" ht="12.75" hidden="1" customHeight="1" x14ac:dyDescent="0.2"/>
    <row r="1048129" ht="12.75" hidden="1" customHeight="1" x14ac:dyDescent="0.2"/>
    <row r="1048130" ht="12.75" hidden="1" customHeight="1" x14ac:dyDescent="0.2"/>
    <row r="1048131" ht="12.75" hidden="1" customHeight="1" x14ac:dyDescent="0.2"/>
    <row r="1048132" ht="12.75" hidden="1" customHeight="1" x14ac:dyDescent="0.2"/>
    <row r="1048133" ht="12.75" hidden="1" customHeight="1" x14ac:dyDescent="0.2"/>
    <row r="1048134" ht="12.75" hidden="1" customHeight="1" x14ac:dyDescent="0.2"/>
    <row r="1048135" ht="12.75" hidden="1" customHeight="1" x14ac:dyDescent="0.2"/>
    <row r="1048136" ht="12.75" hidden="1" customHeight="1" x14ac:dyDescent="0.2"/>
    <row r="1048137" ht="12.75" hidden="1" customHeight="1" x14ac:dyDescent="0.2"/>
    <row r="1048138" ht="12.75" hidden="1" customHeight="1" x14ac:dyDescent="0.2"/>
    <row r="1048139" ht="12.75" hidden="1" customHeight="1" x14ac:dyDescent="0.2"/>
    <row r="1048140" ht="12.75" hidden="1" customHeight="1" x14ac:dyDescent="0.2"/>
    <row r="1048141" ht="12.75" hidden="1" customHeight="1" x14ac:dyDescent="0.2"/>
    <row r="1048142" ht="12.75" hidden="1" customHeight="1" x14ac:dyDescent="0.2"/>
    <row r="1048143" ht="12.75" hidden="1" customHeight="1" x14ac:dyDescent="0.2"/>
    <row r="1048144" ht="12.75" hidden="1" customHeight="1" x14ac:dyDescent="0.2"/>
    <row r="1048145" ht="12.75" hidden="1" customHeight="1" x14ac:dyDescent="0.2"/>
    <row r="1048146" ht="12.75" hidden="1" customHeight="1" x14ac:dyDescent="0.2"/>
    <row r="1048147" ht="12.75" hidden="1" customHeight="1" x14ac:dyDescent="0.2"/>
    <row r="1048148" ht="12.75" hidden="1" customHeight="1" x14ac:dyDescent="0.2"/>
    <row r="1048149" ht="12.75" hidden="1" customHeight="1" x14ac:dyDescent="0.2"/>
    <row r="1048150" ht="12.75" hidden="1" customHeight="1" x14ac:dyDescent="0.2"/>
    <row r="1048151" ht="12.75" hidden="1" customHeight="1" x14ac:dyDescent="0.2"/>
    <row r="1048152" ht="12.75" hidden="1" customHeight="1" x14ac:dyDescent="0.2"/>
    <row r="1048153" ht="12.75" hidden="1" customHeight="1" x14ac:dyDescent="0.2"/>
    <row r="1048154" ht="12.75" hidden="1" customHeight="1" x14ac:dyDescent="0.2"/>
    <row r="1048155" ht="12.75" hidden="1" customHeight="1" x14ac:dyDescent="0.2"/>
    <row r="1048156" ht="12.75" hidden="1" customHeight="1" x14ac:dyDescent="0.2"/>
    <row r="1048157" ht="12.75" hidden="1" customHeight="1" x14ac:dyDescent="0.2"/>
    <row r="1048158" ht="12.75" hidden="1" customHeight="1" x14ac:dyDescent="0.2"/>
    <row r="1048159" ht="12.75" hidden="1" customHeight="1" x14ac:dyDescent="0.2"/>
    <row r="1048160" ht="12.75" hidden="1" customHeight="1" x14ac:dyDescent="0.2"/>
    <row r="1048161" ht="12.75" hidden="1" customHeight="1" x14ac:dyDescent="0.2"/>
    <row r="1048162" ht="12.75" hidden="1" customHeight="1" x14ac:dyDescent="0.2"/>
    <row r="1048163" ht="12.75" hidden="1" customHeight="1" x14ac:dyDescent="0.2"/>
    <row r="1048164" ht="12.75" hidden="1" customHeight="1" x14ac:dyDescent="0.2"/>
    <row r="1048165" ht="12.75" hidden="1" customHeight="1" x14ac:dyDescent="0.2"/>
    <row r="1048166" ht="12.75" hidden="1" customHeight="1" x14ac:dyDescent="0.2"/>
    <row r="1048167" ht="12.75" hidden="1" customHeight="1" x14ac:dyDescent="0.2"/>
    <row r="1048168" ht="12.75" hidden="1" customHeight="1" x14ac:dyDescent="0.2"/>
    <row r="1048169" ht="12.75" hidden="1" customHeight="1" x14ac:dyDescent="0.2"/>
    <row r="1048170" ht="12.75" hidden="1" customHeight="1" x14ac:dyDescent="0.2"/>
    <row r="1048171" ht="12.75" hidden="1" customHeight="1" x14ac:dyDescent="0.2"/>
    <row r="1048172" ht="12.75" hidden="1" customHeight="1" x14ac:dyDescent="0.2"/>
    <row r="1048173" ht="12.75" hidden="1" customHeight="1" x14ac:dyDescent="0.2"/>
    <row r="1048174" ht="12.75" hidden="1" customHeight="1" x14ac:dyDescent="0.2"/>
    <row r="1048175" ht="12.75" hidden="1" customHeight="1" x14ac:dyDescent="0.2"/>
    <row r="1048176" ht="12.75" hidden="1" customHeight="1" x14ac:dyDescent="0.2"/>
    <row r="1048177" ht="12.75" hidden="1" customHeight="1" x14ac:dyDescent="0.2"/>
    <row r="1048178" ht="12.75" hidden="1" customHeight="1" x14ac:dyDescent="0.2"/>
    <row r="1048179" ht="12.75" hidden="1" customHeight="1" x14ac:dyDescent="0.2"/>
    <row r="1048180" ht="12.75" hidden="1" customHeight="1" x14ac:dyDescent="0.2"/>
    <row r="1048181" ht="12.75" hidden="1" customHeight="1" x14ac:dyDescent="0.2"/>
    <row r="1048182" ht="12.75" hidden="1" customHeight="1" x14ac:dyDescent="0.2"/>
    <row r="1048183" ht="12.75" hidden="1" customHeight="1" x14ac:dyDescent="0.2"/>
    <row r="1048184" ht="12.75" hidden="1" customHeight="1" x14ac:dyDescent="0.2"/>
    <row r="1048185" ht="12.75" hidden="1" customHeight="1" x14ac:dyDescent="0.2"/>
    <row r="1048186" ht="12.75" hidden="1" customHeight="1" x14ac:dyDescent="0.2"/>
    <row r="1048187" ht="12.75" hidden="1" customHeight="1" x14ac:dyDescent="0.2"/>
    <row r="1048188" ht="12.75" hidden="1" customHeight="1" x14ac:dyDescent="0.2"/>
    <row r="1048189" ht="12.75" hidden="1" customHeight="1" x14ac:dyDescent="0.2"/>
    <row r="1048190" ht="12.75" hidden="1" customHeight="1" x14ac:dyDescent="0.2"/>
    <row r="1048191" ht="12.75" hidden="1" customHeight="1" x14ac:dyDescent="0.2"/>
    <row r="1048192" ht="12.75" hidden="1" customHeight="1" x14ac:dyDescent="0.2"/>
    <row r="1048193" ht="12.75" hidden="1" customHeight="1" x14ac:dyDescent="0.2"/>
    <row r="1048194" ht="12.75" hidden="1" customHeight="1" x14ac:dyDescent="0.2"/>
    <row r="1048195" ht="12.75" hidden="1" customHeight="1" x14ac:dyDescent="0.2"/>
    <row r="1048196" ht="12.75" hidden="1" customHeight="1" x14ac:dyDescent="0.2"/>
    <row r="1048197" ht="12.75" hidden="1" customHeight="1" x14ac:dyDescent="0.2"/>
    <row r="1048198" ht="12.75" hidden="1" customHeight="1" x14ac:dyDescent="0.2"/>
    <row r="1048199" ht="12.75" hidden="1" customHeight="1" x14ac:dyDescent="0.2"/>
    <row r="1048200" ht="12.75" hidden="1" customHeight="1" x14ac:dyDescent="0.2"/>
    <row r="1048201" ht="12.75" hidden="1" customHeight="1" x14ac:dyDescent="0.2"/>
    <row r="1048202" ht="12.75" hidden="1" customHeight="1" x14ac:dyDescent="0.2"/>
    <row r="1048203" ht="12.75" hidden="1" customHeight="1" x14ac:dyDescent="0.2"/>
    <row r="1048204" ht="12.75" hidden="1" customHeight="1" x14ac:dyDescent="0.2"/>
    <row r="1048205" ht="12.75" hidden="1" customHeight="1" x14ac:dyDescent="0.2"/>
    <row r="1048206" ht="12.75" hidden="1" customHeight="1" x14ac:dyDescent="0.2"/>
    <row r="1048207" ht="12.75" hidden="1" customHeight="1" x14ac:dyDescent="0.2"/>
    <row r="1048208" ht="12.75" hidden="1" customHeight="1" x14ac:dyDescent="0.2"/>
    <row r="1048209" ht="12.75" hidden="1" customHeight="1" x14ac:dyDescent="0.2"/>
    <row r="1048210" ht="12.75" hidden="1" customHeight="1" x14ac:dyDescent="0.2"/>
    <row r="1048211" ht="12.75" hidden="1" customHeight="1" x14ac:dyDescent="0.2"/>
    <row r="1048212" ht="12.75" hidden="1" customHeight="1" x14ac:dyDescent="0.2"/>
    <row r="1048213" ht="12.75" hidden="1" customHeight="1" x14ac:dyDescent="0.2"/>
    <row r="1048214" ht="12.75" hidden="1" customHeight="1" x14ac:dyDescent="0.2"/>
    <row r="1048215" ht="12.75" hidden="1" customHeight="1" x14ac:dyDescent="0.2"/>
    <row r="1048216" ht="12.75" hidden="1" customHeight="1" x14ac:dyDescent="0.2"/>
    <row r="1048217" ht="12.75" hidden="1" customHeight="1" x14ac:dyDescent="0.2"/>
    <row r="1048218" ht="12.75" hidden="1" customHeight="1" x14ac:dyDescent="0.2"/>
    <row r="1048219" ht="12.75" hidden="1" customHeight="1" x14ac:dyDescent="0.2"/>
    <row r="1048220" ht="12.75" hidden="1" customHeight="1" x14ac:dyDescent="0.2"/>
    <row r="1048221" ht="12.75" hidden="1" customHeight="1" x14ac:dyDescent="0.2"/>
    <row r="1048222" ht="12.75" hidden="1" customHeight="1" x14ac:dyDescent="0.2"/>
    <row r="1048223" ht="12.75" hidden="1" customHeight="1" x14ac:dyDescent="0.2"/>
    <row r="1048224" ht="12.75" hidden="1" customHeight="1" x14ac:dyDescent="0.2"/>
    <row r="1048225" ht="12.75" hidden="1" customHeight="1" x14ac:dyDescent="0.2"/>
    <row r="1048226" ht="12.75" hidden="1" customHeight="1" x14ac:dyDescent="0.2"/>
    <row r="1048227" ht="12.75" hidden="1" customHeight="1" x14ac:dyDescent="0.2"/>
    <row r="1048228" ht="12.75" hidden="1" customHeight="1" x14ac:dyDescent="0.2"/>
    <row r="1048229" ht="12.75" hidden="1" customHeight="1" x14ac:dyDescent="0.2"/>
    <row r="1048230" ht="12.75" hidden="1" customHeight="1" x14ac:dyDescent="0.2"/>
    <row r="1048231" ht="12.75" hidden="1" customHeight="1" x14ac:dyDescent="0.2"/>
    <row r="1048232" ht="12.75" hidden="1" customHeight="1" x14ac:dyDescent="0.2"/>
    <row r="1048233" ht="12.75" hidden="1" customHeight="1" x14ac:dyDescent="0.2"/>
    <row r="1048234" ht="12.75" hidden="1" customHeight="1" x14ac:dyDescent="0.2"/>
    <row r="1048235" ht="12.75" hidden="1" customHeight="1" x14ac:dyDescent="0.2"/>
    <row r="1048236" ht="12.75" hidden="1" customHeight="1" x14ac:dyDescent="0.2"/>
    <row r="1048237" ht="12.75" hidden="1" customHeight="1" x14ac:dyDescent="0.2"/>
    <row r="1048238" ht="12.75" hidden="1" customHeight="1" x14ac:dyDescent="0.2"/>
    <row r="1048239" ht="12.75" hidden="1" customHeight="1" x14ac:dyDescent="0.2"/>
    <row r="1048240" ht="12.75" hidden="1" customHeight="1" x14ac:dyDescent="0.2"/>
    <row r="1048241" ht="12.75" hidden="1" customHeight="1" x14ac:dyDescent="0.2"/>
    <row r="1048242" ht="12.75" hidden="1" customHeight="1" x14ac:dyDescent="0.2"/>
    <row r="1048243" ht="12.75" hidden="1" customHeight="1" x14ac:dyDescent="0.2"/>
    <row r="1048244" ht="12.75" hidden="1" customHeight="1" x14ac:dyDescent="0.2"/>
    <row r="1048245" ht="12.75" hidden="1" customHeight="1" x14ac:dyDescent="0.2"/>
    <row r="1048246" ht="12.75" hidden="1" customHeight="1" x14ac:dyDescent="0.2"/>
    <row r="1048247" ht="12.75" hidden="1" customHeight="1" x14ac:dyDescent="0.2"/>
    <row r="1048248" ht="12.75" hidden="1" customHeight="1" x14ac:dyDescent="0.2"/>
    <row r="1048249" ht="12.75" hidden="1" customHeight="1" x14ac:dyDescent="0.2"/>
    <row r="1048250" ht="12.75" hidden="1" customHeight="1" x14ac:dyDescent="0.2"/>
    <row r="1048251" ht="12.75" hidden="1" customHeight="1" x14ac:dyDescent="0.2"/>
    <row r="1048252" ht="12.75" hidden="1" customHeight="1" x14ac:dyDescent="0.2"/>
    <row r="1048253" ht="12.75" hidden="1" customHeight="1" x14ac:dyDescent="0.2"/>
    <row r="1048254" ht="12.75" hidden="1" customHeight="1" x14ac:dyDescent="0.2"/>
    <row r="1048255" ht="12.75" hidden="1" customHeight="1" x14ac:dyDescent="0.2"/>
    <row r="1048256" ht="12.75" hidden="1" customHeight="1" x14ac:dyDescent="0.2"/>
    <row r="1048257" ht="12.75" hidden="1" customHeight="1" x14ac:dyDescent="0.2"/>
    <row r="1048258" ht="12.75" hidden="1" customHeight="1" x14ac:dyDescent="0.2"/>
    <row r="1048259" ht="12.75" hidden="1" customHeight="1" x14ac:dyDescent="0.2"/>
    <row r="1048260" ht="12.75" hidden="1" customHeight="1" x14ac:dyDescent="0.2"/>
    <row r="1048261" ht="12.75" hidden="1" customHeight="1" x14ac:dyDescent="0.2"/>
    <row r="1048262" ht="12.75" hidden="1" customHeight="1" x14ac:dyDescent="0.2"/>
    <row r="1048263" ht="12.75" hidden="1" customHeight="1" x14ac:dyDescent="0.2"/>
    <row r="1048264" ht="12.75" hidden="1" customHeight="1" x14ac:dyDescent="0.2"/>
    <row r="1048265" ht="12.75" hidden="1" customHeight="1" x14ac:dyDescent="0.2"/>
    <row r="1048266" ht="12.75" hidden="1" customHeight="1" x14ac:dyDescent="0.2"/>
    <row r="1048267" ht="12.75" hidden="1" customHeight="1" x14ac:dyDescent="0.2"/>
    <row r="1048268" ht="12.75" hidden="1" customHeight="1" x14ac:dyDescent="0.2"/>
    <row r="1048269" ht="12.75" hidden="1" customHeight="1" x14ac:dyDescent="0.2"/>
    <row r="1048270" ht="12.75" hidden="1" customHeight="1" x14ac:dyDescent="0.2"/>
    <row r="1048271" ht="12.75" hidden="1" customHeight="1" x14ac:dyDescent="0.2"/>
    <row r="1048272" ht="12.75" hidden="1" customHeight="1" x14ac:dyDescent="0.2"/>
    <row r="1048273" ht="12.75" hidden="1" customHeight="1" x14ac:dyDescent="0.2"/>
    <row r="1048274" ht="12.75" hidden="1" customHeight="1" x14ac:dyDescent="0.2"/>
    <row r="1048275" ht="12.75" hidden="1" customHeight="1" x14ac:dyDescent="0.2"/>
    <row r="1048276" ht="12.75" hidden="1" customHeight="1" x14ac:dyDescent="0.2"/>
    <row r="1048277" ht="12.75" hidden="1" customHeight="1" x14ac:dyDescent="0.2"/>
    <row r="1048278" ht="12.75" hidden="1" customHeight="1" x14ac:dyDescent="0.2"/>
    <row r="1048279" ht="12.75" hidden="1" customHeight="1" x14ac:dyDescent="0.2"/>
    <row r="1048280" ht="12.75" hidden="1" customHeight="1" x14ac:dyDescent="0.2"/>
    <row r="1048281" ht="12.75" hidden="1" customHeight="1" x14ac:dyDescent="0.2"/>
    <row r="1048282" ht="12.75" hidden="1" customHeight="1" x14ac:dyDescent="0.2"/>
    <row r="1048283" ht="12.75" hidden="1" customHeight="1" x14ac:dyDescent="0.2"/>
    <row r="1048284" ht="12.75" hidden="1" customHeight="1" x14ac:dyDescent="0.2"/>
    <row r="1048285" ht="12.75" hidden="1" customHeight="1" x14ac:dyDescent="0.2"/>
    <row r="1048286" ht="12.75" hidden="1" customHeight="1" x14ac:dyDescent="0.2"/>
    <row r="1048287" ht="12.75" hidden="1" customHeight="1" x14ac:dyDescent="0.2"/>
    <row r="1048288" ht="12.75" hidden="1" customHeight="1" x14ac:dyDescent="0.2"/>
    <row r="1048289" ht="12.75" hidden="1" customHeight="1" x14ac:dyDescent="0.2"/>
    <row r="1048290" ht="12.75" hidden="1" customHeight="1" x14ac:dyDescent="0.2"/>
    <row r="1048291" ht="12.75" hidden="1" customHeight="1" x14ac:dyDescent="0.2"/>
    <row r="1048292" ht="12.75" hidden="1" customHeight="1" x14ac:dyDescent="0.2"/>
    <row r="1048293" ht="12.75" hidden="1" customHeight="1" x14ac:dyDescent="0.2"/>
    <row r="1048294" ht="12.75" hidden="1" customHeight="1" x14ac:dyDescent="0.2"/>
    <row r="1048295" ht="12.75" hidden="1" customHeight="1" x14ac:dyDescent="0.2"/>
    <row r="1048296" ht="12.75" hidden="1" customHeight="1" x14ac:dyDescent="0.2"/>
    <row r="1048297" ht="12.75" hidden="1" customHeight="1" x14ac:dyDescent="0.2"/>
    <row r="1048298" ht="12.75" hidden="1" customHeight="1" x14ac:dyDescent="0.2"/>
    <row r="1048299" ht="12.75" hidden="1" customHeight="1" x14ac:dyDescent="0.2"/>
    <row r="1048300" ht="12.75" hidden="1" customHeight="1" x14ac:dyDescent="0.2"/>
    <row r="1048301" ht="12.75" hidden="1" customHeight="1" x14ac:dyDescent="0.2"/>
    <row r="1048302" ht="12.75" hidden="1" customHeight="1" x14ac:dyDescent="0.2"/>
    <row r="1048303" ht="12.75" hidden="1" customHeight="1" x14ac:dyDescent="0.2"/>
    <row r="1048304" ht="12.75" hidden="1" customHeight="1" x14ac:dyDescent="0.2"/>
    <row r="1048305" ht="12.75" hidden="1" customHeight="1" x14ac:dyDescent="0.2"/>
    <row r="1048306" ht="12.75" hidden="1" customHeight="1" x14ac:dyDescent="0.2"/>
    <row r="1048307" ht="12.75" hidden="1" customHeight="1" x14ac:dyDescent="0.2"/>
    <row r="1048308" ht="12.75" hidden="1" customHeight="1" x14ac:dyDescent="0.2"/>
    <row r="1048309" ht="12.75" hidden="1" customHeight="1" x14ac:dyDescent="0.2"/>
    <row r="1048310" ht="12.75" hidden="1" customHeight="1" x14ac:dyDescent="0.2"/>
    <row r="1048311" ht="12.75" hidden="1" customHeight="1" x14ac:dyDescent="0.2"/>
    <row r="1048312" ht="12.75" hidden="1" customHeight="1" x14ac:dyDescent="0.2"/>
    <row r="1048313" ht="12.75" hidden="1" customHeight="1" x14ac:dyDescent="0.2"/>
    <row r="1048314" ht="12.75" hidden="1" customHeight="1" x14ac:dyDescent="0.2"/>
    <row r="1048315" ht="12.75" hidden="1" customHeight="1" x14ac:dyDescent="0.2"/>
    <row r="1048316" ht="12.75" hidden="1" customHeight="1" x14ac:dyDescent="0.2"/>
    <row r="1048317" ht="12.75" hidden="1" customHeight="1" x14ac:dyDescent="0.2"/>
    <row r="1048318" ht="12.75" hidden="1" customHeight="1" x14ac:dyDescent="0.2"/>
    <row r="1048319" ht="12.75" hidden="1" customHeight="1" x14ac:dyDescent="0.2"/>
    <row r="1048320" ht="12.75" hidden="1" customHeight="1" x14ac:dyDescent="0.2"/>
    <row r="1048321" ht="12.75" hidden="1" customHeight="1" x14ac:dyDescent="0.2"/>
    <row r="1048322" ht="12.75" hidden="1" customHeight="1" x14ac:dyDescent="0.2"/>
    <row r="1048323" ht="12.75" hidden="1" customHeight="1" x14ac:dyDescent="0.2"/>
    <row r="1048324" ht="12.75" hidden="1" customHeight="1" x14ac:dyDescent="0.2"/>
    <row r="1048325" ht="12.75" hidden="1" customHeight="1" x14ac:dyDescent="0.2"/>
    <row r="1048326" ht="12.75" hidden="1" customHeight="1" x14ac:dyDescent="0.2"/>
    <row r="1048327" ht="12.75" hidden="1" customHeight="1" x14ac:dyDescent="0.2"/>
    <row r="1048328" ht="12.75" hidden="1" customHeight="1" x14ac:dyDescent="0.2"/>
    <row r="1048329" ht="12.75" hidden="1" customHeight="1" x14ac:dyDescent="0.2"/>
    <row r="1048330" ht="12.75" hidden="1" customHeight="1" x14ac:dyDescent="0.2"/>
    <row r="1048331" ht="12.75" hidden="1" customHeight="1" x14ac:dyDescent="0.2"/>
    <row r="1048332" ht="12.75" hidden="1" customHeight="1" x14ac:dyDescent="0.2"/>
    <row r="1048333" ht="12.75" hidden="1" customHeight="1" x14ac:dyDescent="0.2"/>
    <row r="1048334" ht="12.75" hidden="1" customHeight="1" x14ac:dyDescent="0.2"/>
    <row r="1048335" ht="12.75" hidden="1" customHeight="1" x14ac:dyDescent="0.2"/>
    <row r="1048336" ht="12.75" hidden="1" customHeight="1" x14ac:dyDescent="0.2"/>
    <row r="1048337" ht="12.75" hidden="1" customHeight="1" x14ac:dyDescent="0.2"/>
    <row r="1048338" ht="12.75" hidden="1" customHeight="1" x14ac:dyDescent="0.2"/>
    <row r="1048339" ht="12.75" hidden="1" customHeight="1" x14ac:dyDescent="0.2"/>
    <row r="1048340" ht="12.75" hidden="1" customHeight="1" x14ac:dyDescent="0.2"/>
    <row r="1048341" ht="12.75" hidden="1" customHeight="1" x14ac:dyDescent="0.2"/>
    <row r="1048342" ht="12.75" hidden="1" customHeight="1" x14ac:dyDescent="0.2"/>
    <row r="1048343" ht="12.75" hidden="1" customHeight="1" x14ac:dyDescent="0.2"/>
    <row r="1048344" ht="12.75" hidden="1" customHeight="1" x14ac:dyDescent="0.2"/>
    <row r="1048345" ht="12.75" hidden="1" customHeight="1" x14ac:dyDescent="0.2"/>
    <row r="1048346" ht="12.75" hidden="1" customHeight="1" x14ac:dyDescent="0.2"/>
    <row r="1048347" ht="12.75" hidden="1" customHeight="1" x14ac:dyDescent="0.2"/>
    <row r="1048348" ht="12.75" hidden="1" customHeight="1" x14ac:dyDescent="0.2"/>
    <row r="1048349" ht="12.75" hidden="1" customHeight="1" x14ac:dyDescent="0.2"/>
    <row r="1048350" ht="12.75" hidden="1" customHeight="1" x14ac:dyDescent="0.2"/>
    <row r="1048351" ht="12.75" hidden="1" customHeight="1" x14ac:dyDescent="0.2"/>
    <row r="1048352" ht="12.75" hidden="1" customHeight="1" x14ac:dyDescent="0.2"/>
    <row r="1048353" ht="12.75" hidden="1" customHeight="1" x14ac:dyDescent="0.2"/>
    <row r="1048354" ht="12.75" hidden="1" customHeight="1" x14ac:dyDescent="0.2"/>
    <row r="1048355" ht="12.75" hidden="1" customHeight="1" x14ac:dyDescent="0.2"/>
    <row r="1048356" ht="12.75" hidden="1" customHeight="1" x14ac:dyDescent="0.2"/>
    <row r="1048357" ht="12.75" hidden="1" customHeight="1" x14ac:dyDescent="0.2"/>
    <row r="1048358" ht="12.75" hidden="1" customHeight="1" x14ac:dyDescent="0.2"/>
    <row r="1048359" ht="12.75" hidden="1" customHeight="1" x14ac:dyDescent="0.2"/>
    <row r="1048360" ht="12.75" hidden="1" customHeight="1" x14ac:dyDescent="0.2"/>
    <row r="1048361" ht="12.75" hidden="1" customHeight="1" x14ac:dyDescent="0.2"/>
    <row r="1048362" ht="12.75" hidden="1" customHeight="1" x14ac:dyDescent="0.2"/>
    <row r="1048363" ht="12.75" hidden="1" customHeight="1" x14ac:dyDescent="0.2"/>
    <row r="1048364" ht="12.75" hidden="1" customHeight="1" x14ac:dyDescent="0.2"/>
    <row r="1048365" ht="12.75" hidden="1" customHeight="1" x14ac:dyDescent="0.2"/>
    <row r="1048366" ht="12.75" hidden="1" customHeight="1" x14ac:dyDescent="0.2"/>
    <row r="1048367" ht="12.75" hidden="1" customHeight="1" x14ac:dyDescent="0.2"/>
    <row r="1048368" ht="12.75" hidden="1" customHeight="1" x14ac:dyDescent="0.2"/>
    <row r="1048369" ht="12.75" hidden="1" customHeight="1" x14ac:dyDescent="0.2"/>
    <row r="1048370" ht="12.75" hidden="1" customHeight="1" x14ac:dyDescent="0.2"/>
    <row r="1048371" ht="12.75" hidden="1" customHeight="1" x14ac:dyDescent="0.2"/>
    <row r="1048372" ht="12.75" hidden="1" customHeight="1" x14ac:dyDescent="0.2"/>
    <row r="1048373" ht="12.75" hidden="1" customHeight="1" x14ac:dyDescent="0.2"/>
    <row r="1048374" ht="12.75" hidden="1" customHeight="1" x14ac:dyDescent="0.2"/>
    <row r="1048375" ht="12.75" hidden="1" customHeight="1" x14ac:dyDescent="0.2"/>
    <row r="1048376" ht="12.75" hidden="1" customHeight="1" x14ac:dyDescent="0.2"/>
    <row r="1048377" ht="12.75" hidden="1" customHeight="1" x14ac:dyDescent="0.2"/>
    <row r="1048378" ht="12.75" hidden="1" customHeight="1" x14ac:dyDescent="0.2"/>
    <row r="1048379" ht="12.75" hidden="1" customHeight="1" x14ac:dyDescent="0.2"/>
    <row r="1048380" ht="12.75" hidden="1" customHeight="1" x14ac:dyDescent="0.2"/>
    <row r="1048381" ht="12.75" hidden="1" customHeight="1" x14ac:dyDescent="0.2"/>
    <row r="1048382" ht="12.75" hidden="1" customHeight="1" x14ac:dyDescent="0.2"/>
    <row r="1048383" ht="12.75" hidden="1" customHeight="1" x14ac:dyDescent="0.2"/>
    <row r="1048384" ht="12.75" hidden="1" customHeight="1" x14ac:dyDescent="0.2"/>
    <row r="1048385" ht="12.75" hidden="1" customHeight="1" x14ac:dyDescent="0.2"/>
    <row r="1048386" ht="12.75" hidden="1" customHeight="1" x14ac:dyDescent="0.2"/>
    <row r="1048387" ht="12.75" hidden="1" customHeight="1" x14ac:dyDescent="0.2"/>
    <row r="1048388" ht="12.75" hidden="1" customHeight="1" x14ac:dyDescent="0.2"/>
    <row r="1048389" ht="12.75" hidden="1" customHeight="1" x14ac:dyDescent="0.2"/>
    <row r="1048390" ht="12.75" hidden="1" customHeight="1" x14ac:dyDescent="0.2"/>
    <row r="1048391" ht="12.75" hidden="1" customHeight="1" x14ac:dyDescent="0.2"/>
    <row r="1048392" ht="12.75" hidden="1" customHeight="1" x14ac:dyDescent="0.2"/>
    <row r="1048393" ht="12.75" hidden="1" customHeight="1" x14ac:dyDescent="0.2"/>
    <row r="1048394" ht="12.75" hidden="1" customHeight="1" x14ac:dyDescent="0.2"/>
    <row r="1048395" ht="12.75" hidden="1" customHeight="1" x14ac:dyDescent="0.2"/>
    <row r="1048396" ht="12.75" hidden="1" customHeight="1" x14ac:dyDescent="0.2"/>
    <row r="1048397" ht="12.75" hidden="1" customHeight="1" x14ac:dyDescent="0.2"/>
    <row r="1048398" ht="12.75" hidden="1" customHeight="1" x14ac:dyDescent="0.2"/>
    <row r="1048399" ht="12.75" hidden="1" customHeight="1" x14ac:dyDescent="0.2"/>
    <row r="1048400" ht="12.75" hidden="1" customHeight="1" x14ac:dyDescent="0.2"/>
    <row r="1048401" ht="12.75" hidden="1" customHeight="1" x14ac:dyDescent="0.2"/>
    <row r="1048402" ht="12.75" hidden="1" customHeight="1" x14ac:dyDescent="0.2"/>
    <row r="1048403" ht="12.75" hidden="1" customHeight="1" x14ac:dyDescent="0.2"/>
    <row r="1048404" ht="12.75" hidden="1" customHeight="1" x14ac:dyDescent="0.2"/>
    <row r="1048405" ht="12.75" hidden="1" customHeight="1" x14ac:dyDescent="0.2"/>
    <row r="1048406" ht="12.75" hidden="1" customHeight="1" x14ac:dyDescent="0.2"/>
    <row r="1048407" ht="12.75" hidden="1" customHeight="1" x14ac:dyDescent="0.2"/>
    <row r="1048408" ht="12.75" hidden="1" customHeight="1" x14ac:dyDescent="0.2"/>
    <row r="1048409" ht="12.75" hidden="1" customHeight="1" x14ac:dyDescent="0.2"/>
    <row r="1048410" ht="12.75" hidden="1" customHeight="1" x14ac:dyDescent="0.2"/>
    <row r="1048411" ht="12.75" hidden="1" customHeight="1" x14ac:dyDescent="0.2"/>
    <row r="1048412" ht="12.75" hidden="1" customHeight="1" x14ac:dyDescent="0.2"/>
    <row r="1048413" ht="12.75" hidden="1" customHeight="1" x14ac:dyDescent="0.2"/>
    <row r="1048414" ht="12.75" hidden="1" customHeight="1" x14ac:dyDescent="0.2"/>
    <row r="1048415" ht="12.75" hidden="1" customHeight="1" x14ac:dyDescent="0.2"/>
    <row r="1048416" ht="12.75" hidden="1" customHeight="1" x14ac:dyDescent="0.2"/>
    <row r="1048417" ht="12.75" hidden="1" customHeight="1" x14ac:dyDescent="0.2"/>
    <row r="1048418" ht="12.75" hidden="1" customHeight="1" x14ac:dyDescent="0.2"/>
    <row r="1048419" ht="12.75" hidden="1" customHeight="1" x14ac:dyDescent="0.2"/>
    <row r="1048420" ht="12.75" hidden="1" customHeight="1" x14ac:dyDescent="0.2"/>
    <row r="1048421" ht="12.75" hidden="1" customHeight="1" x14ac:dyDescent="0.2"/>
    <row r="1048422" ht="12.75" hidden="1" customHeight="1" x14ac:dyDescent="0.2"/>
    <row r="1048423" ht="12.75" hidden="1" customHeight="1" x14ac:dyDescent="0.2"/>
    <row r="1048424" ht="12.75" hidden="1" customHeight="1" x14ac:dyDescent="0.2"/>
    <row r="1048425" ht="12.75" hidden="1" customHeight="1" x14ac:dyDescent="0.2"/>
    <row r="1048426" ht="12.75" hidden="1" customHeight="1" x14ac:dyDescent="0.2"/>
    <row r="1048427" ht="12.75" hidden="1" customHeight="1" x14ac:dyDescent="0.2"/>
    <row r="1048428" ht="12.75" hidden="1" customHeight="1" x14ac:dyDescent="0.2"/>
    <row r="1048429" ht="12.75" hidden="1" customHeight="1" x14ac:dyDescent="0.2"/>
    <row r="1048430" ht="12.75" hidden="1" customHeight="1" x14ac:dyDescent="0.2"/>
    <row r="1048431" ht="12.75" hidden="1" customHeight="1" x14ac:dyDescent="0.2"/>
    <row r="1048432" ht="12.75" hidden="1" customHeight="1" x14ac:dyDescent="0.2"/>
    <row r="1048433" ht="12.75" hidden="1" customHeight="1" x14ac:dyDescent="0.2"/>
    <row r="1048434" ht="12.75" hidden="1" customHeight="1" x14ac:dyDescent="0.2"/>
    <row r="1048435" ht="12.75" hidden="1" customHeight="1" x14ac:dyDescent="0.2"/>
    <row r="1048436" ht="12.75" hidden="1" customHeight="1" x14ac:dyDescent="0.2"/>
    <row r="1048437" ht="12.75" hidden="1" customHeight="1" x14ac:dyDescent="0.2"/>
    <row r="1048438" ht="12.75" hidden="1" customHeight="1" x14ac:dyDescent="0.2"/>
    <row r="1048439" ht="12.75" hidden="1" customHeight="1" x14ac:dyDescent="0.2"/>
    <row r="1048440" ht="12.75" hidden="1" customHeight="1" x14ac:dyDescent="0.2"/>
    <row r="1048441" ht="12.75" hidden="1" customHeight="1" x14ac:dyDescent="0.2"/>
    <row r="1048442" ht="12.75" hidden="1" customHeight="1" x14ac:dyDescent="0.2"/>
    <row r="1048443" ht="12.75" hidden="1" customHeight="1" x14ac:dyDescent="0.2"/>
    <row r="1048444" ht="12.75" hidden="1" customHeight="1" x14ac:dyDescent="0.2"/>
    <row r="1048445" ht="12.75" hidden="1" customHeight="1" x14ac:dyDescent="0.2"/>
    <row r="1048446" ht="12.75" hidden="1" customHeight="1" x14ac:dyDescent="0.2"/>
    <row r="1048447" ht="12.75" hidden="1" customHeight="1" x14ac:dyDescent="0.2"/>
    <row r="1048448" ht="12.75" hidden="1" customHeight="1" x14ac:dyDescent="0.2"/>
    <row r="1048449" ht="12.75" hidden="1" customHeight="1" x14ac:dyDescent="0.2"/>
    <row r="1048450" ht="12.75" hidden="1" customHeight="1" x14ac:dyDescent="0.2"/>
    <row r="1048451" ht="12.75" hidden="1" customHeight="1" x14ac:dyDescent="0.2"/>
    <row r="1048452" ht="12.75" hidden="1" customHeight="1" x14ac:dyDescent="0.2"/>
    <row r="1048453" ht="12.75" hidden="1" customHeight="1" x14ac:dyDescent="0.2"/>
    <row r="1048454" ht="12.75" hidden="1" customHeight="1" x14ac:dyDescent="0.2"/>
    <row r="1048455" ht="12.75" hidden="1" customHeight="1" x14ac:dyDescent="0.2"/>
    <row r="1048456" ht="12.75" hidden="1" customHeight="1" x14ac:dyDescent="0.2"/>
    <row r="1048457" ht="12.75" hidden="1" customHeight="1" x14ac:dyDescent="0.2"/>
    <row r="1048458" ht="12.75" hidden="1" customHeight="1" x14ac:dyDescent="0.2"/>
    <row r="1048459" ht="12.75" hidden="1" customHeight="1" x14ac:dyDescent="0.2"/>
    <row r="1048460" ht="12.75" hidden="1" customHeight="1" x14ac:dyDescent="0.2"/>
    <row r="1048461" ht="12.75" hidden="1" customHeight="1" x14ac:dyDescent="0.2"/>
    <row r="1048462" ht="12.75" hidden="1" customHeight="1" x14ac:dyDescent="0.2"/>
    <row r="1048463" ht="12.75" hidden="1" customHeight="1" x14ac:dyDescent="0.2"/>
    <row r="1048464" ht="12.75" hidden="1" customHeight="1" x14ac:dyDescent="0.2"/>
    <row r="1048465" ht="12.75" hidden="1" customHeight="1" x14ac:dyDescent="0.2"/>
    <row r="1048466" ht="12.75" hidden="1" customHeight="1" x14ac:dyDescent="0.2"/>
    <row r="1048467" ht="12.75" hidden="1" customHeight="1" x14ac:dyDescent="0.2"/>
    <row r="1048468" ht="12.75" hidden="1" customHeight="1" x14ac:dyDescent="0.2"/>
    <row r="1048469" ht="12.75" hidden="1" customHeight="1" x14ac:dyDescent="0.2"/>
    <row r="1048470" ht="12.75" hidden="1" customHeight="1" x14ac:dyDescent="0.2"/>
    <row r="1048471" ht="12.75" hidden="1" customHeight="1" x14ac:dyDescent="0.2"/>
    <row r="1048472" ht="12.75" hidden="1" customHeight="1" x14ac:dyDescent="0.2"/>
    <row r="1048473" ht="12.75" hidden="1" customHeight="1" x14ac:dyDescent="0.2"/>
    <row r="1048474" ht="12.75" hidden="1" customHeight="1" x14ac:dyDescent="0.2"/>
    <row r="1048475" ht="12.75" hidden="1" customHeight="1" x14ac:dyDescent="0.2"/>
    <row r="1048476" ht="12.75" hidden="1" customHeight="1" x14ac:dyDescent="0.2"/>
    <row r="1048477" ht="12.75" hidden="1" customHeight="1" x14ac:dyDescent="0.2"/>
    <row r="1048478" ht="12.75" hidden="1" customHeight="1" x14ac:dyDescent="0.2"/>
    <row r="1048479" ht="12.75" hidden="1" customHeight="1" x14ac:dyDescent="0.2"/>
    <row r="1048480" ht="12.75" hidden="1" customHeight="1" x14ac:dyDescent="0.2"/>
    <row r="1048481" ht="12.75" hidden="1" customHeight="1" x14ac:dyDescent="0.2"/>
    <row r="1048482" ht="12.75" hidden="1" customHeight="1" x14ac:dyDescent="0.2"/>
    <row r="1048483" ht="12.75" hidden="1" customHeight="1" x14ac:dyDescent="0.2"/>
    <row r="1048484" ht="12.75" hidden="1" customHeight="1" x14ac:dyDescent="0.2"/>
    <row r="1048485" ht="12.75" hidden="1" customHeight="1" x14ac:dyDescent="0.2"/>
    <row r="1048486" ht="12.75" hidden="1" customHeight="1" x14ac:dyDescent="0.2"/>
    <row r="1048487" ht="12.75" hidden="1" customHeight="1" x14ac:dyDescent="0.2"/>
    <row r="1048488" ht="12.75" hidden="1" customHeight="1" x14ac:dyDescent="0.2"/>
    <row r="1048489" ht="12.75" hidden="1" customHeight="1" x14ac:dyDescent="0.2"/>
    <row r="1048490" ht="12.75" hidden="1" customHeight="1" x14ac:dyDescent="0.2"/>
    <row r="1048491" ht="12.75" hidden="1" customHeight="1" x14ac:dyDescent="0.2"/>
    <row r="1048492" ht="12.75" hidden="1" customHeight="1" x14ac:dyDescent="0.2"/>
    <row r="1048493" ht="12.75" hidden="1" customHeight="1" x14ac:dyDescent="0.2"/>
    <row r="1048494" ht="12.75" hidden="1" customHeight="1" x14ac:dyDescent="0.2"/>
    <row r="1048495" ht="12.75" hidden="1" customHeight="1" x14ac:dyDescent="0.2"/>
    <row r="1048496" ht="12.75" hidden="1" customHeight="1" x14ac:dyDescent="0.2"/>
    <row r="1048497" ht="12.75" hidden="1" customHeight="1" x14ac:dyDescent="0.2"/>
    <row r="1048498" ht="12.75" hidden="1" customHeight="1" x14ac:dyDescent="0.2"/>
    <row r="1048499" ht="12.75" hidden="1" customHeight="1" x14ac:dyDescent="0.2"/>
    <row r="1048500" ht="12.75" hidden="1" customHeight="1" x14ac:dyDescent="0.2"/>
    <row r="1048501" ht="12.75" hidden="1" customHeight="1" x14ac:dyDescent="0.2"/>
    <row r="1048502" ht="12.75" hidden="1" customHeight="1" x14ac:dyDescent="0.2"/>
    <row r="1048503" ht="12.75" hidden="1" customHeight="1" x14ac:dyDescent="0.2"/>
    <row r="1048504" ht="12.75" hidden="1" customHeight="1" x14ac:dyDescent="0.2"/>
    <row r="1048505" ht="12.75" hidden="1" customHeight="1" x14ac:dyDescent="0.2"/>
    <row r="1048506" ht="12.75" hidden="1" customHeight="1" x14ac:dyDescent="0.2"/>
    <row r="1048507" ht="12.75" hidden="1" customHeight="1" x14ac:dyDescent="0.2"/>
    <row r="1048508" ht="12.75" hidden="1" customHeight="1" x14ac:dyDescent="0.2"/>
    <row r="1048509" ht="12.75" hidden="1" customHeight="1" x14ac:dyDescent="0.2"/>
    <row r="1048510" ht="12.75" hidden="1" customHeight="1" x14ac:dyDescent="0.2"/>
    <row r="1048511" ht="12.75" hidden="1" customHeight="1" x14ac:dyDescent="0.2"/>
    <row r="1048512" ht="12.75" hidden="1" customHeight="1" x14ac:dyDescent="0.2"/>
    <row r="1048513" ht="12.75" hidden="1" customHeight="1" x14ac:dyDescent="0.2"/>
    <row r="1048514" ht="12.75" hidden="1" customHeight="1" x14ac:dyDescent="0.2"/>
    <row r="1048515" ht="12.75" hidden="1" customHeight="1" x14ac:dyDescent="0.2"/>
    <row r="1048516" ht="12.75" hidden="1" customHeight="1" x14ac:dyDescent="0.2"/>
    <row r="1048517" ht="12.75" hidden="1" customHeight="1" x14ac:dyDescent="0.2"/>
    <row r="1048518" ht="12.75" hidden="1" customHeight="1" x14ac:dyDescent="0.2"/>
    <row r="1048519" ht="12.75" hidden="1" customHeight="1" x14ac:dyDescent="0.2"/>
    <row r="1048520" ht="12.75" hidden="1" customHeight="1" x14ac:dyDescent="0.2"/>
    <row r="1048521" ht="12.75" hidden="1" customHeight="1" x14ac:dyDescent="0.2"/>
    <row r="1048522" ht="12.75" hidden="1" customHeight="1" x14ac:dyDescent="0.2"/>
    <row r="1048523" ht="12.75" hidden="1" customHeight="1" x14ac:dyDescent="0.2"/>
    <row r="1048524" ht="12.75" hidden="1" customHeight="1" x14ac:dyDescent="0.2"/>
    <row r="1048525" ht="12.75" hidden="1" customHeight="1" x14ac:dyDescent="0.2"/>
    <row r="1048526" ht="12.75" hidden="1" customHeight="1" x14ac:dyDescent="0.2"/>
    <row r="1048527" ht="12.75" hidden="1" customHeight="1" x14ac:dyDescent="0.2"/>
    <row r="1048528" ht="12.75" hidden="1" customHeight="1" x14ac:dyDescent="0.2"/>
    <row r="1048529" ht="12.75" hidden="1" customHeight="1" x14ac:dyDescent="0.2"/>
    <row r="1048530" ht="12.75" hidden="1" customHeight="1" x14ac:dyDescent="0.2"/>
    <row r="1048531" ht="12.75" hidden="1" customHeight="1" x14ac:dyDescent="0.2"/>
    <row r="1048532" ht="12.75" hidden="1" customHeight="1" x14ac:dyDescent="0.2"/>
    <row r="1048533" ht="12.75" hidden="1" customHeight="1" x14ac:dyDescent="0.2"/>
    <row r="1048534" ht="12.75" hidden="1" customHeight="1" x14ac:dyDescent="0.2"/>
    <row r="1048535" ht="12.75" hidden="1" customHeight="1" x14ac:dyDescent="0.2"/>
    <row r="1048536" ht="12.75" hidden="1" customHeight="1" x14ac:dyDescent="0.2"/>
    <row r="1048537" ht="12.75" hidden="1" customHeight="1" x14ac:dyDescent="0.2"/>
    <row r="1048538" ht="12.75" hidden="1" customHeight="1" x14ac:dyDescent="0.2"/>
    <row r="1048539" ht="12.75" hidden="1" customHeight="1" x14ac:dyDescent="0.2"/>
    <row r="1048540" ht="12.75" hidden="1" customHeight="1" x14ac:dyDescent="0.2"/>
    <row r="1048541" ht="12.75" hidden="1" customHeight="1" x14ac:dyDescent="0.2"/>
    <row r="1048542" ht="12.75" hidden="1" customHeight="1" x14ac:dyDescent="0.2"/>
    <row r="1048543" ht="12.75" hidden="1" customHeight="1" x14ac:dyDescent="0.2"/>
    <row r="1048544" ht="12.75" hidden="1" customHeight="1" x14ac:dyDescent="0.2"/>
    <row r="1048545" ht="12.75" hidden="1" customHeight="1" x14ac:dyDescent="0.2"/>
    <row r="1048546" ht="12.75" hidden="1" customHeight="1" x14ac:dyDescent="0.2"/>
    <row r="1048547" ht="12.75" hidden="1" customHeight="1" x14ac:dyDescent="0.2"/>
    <row r="1048548" ht="12.75" hidden="1" customHeight="1" x14ac:dyDescent="0.2"/>
    <row r="1048549" ht="12.75" hidden="1" customHeight="1" x14ac:dyDescent="0.2"/>
    <row r="1048550" ht="12.75" hidden="1" customHeight="1" x14ac:dyDescent="0.2"/>
    <row r="1048551" ht="12.75" hidden="1" customHeight="1" x14ac:dyDescent="0.2"/>
    <row r="1048552" ht="12.75" hidden="1" customHeight="1" x14ac:dyDescent="0.2"/>
    <row r="1048553" ht="12.75" hidden="1" customHeight="1" x14ac:dyDescent="0.2"/>
    <row r="1048554" ht="12.75" hidden="1" customHeight="1" x14ac:dyDescent="0.2"/>
    <row r="1048555" ht="12.75" hidden="1" customHeight="1" x14ac:dyDescent="0.2"/>
    <row r="1048556" ht="12.75" hidden="1" customHeight="1" x14ac:dyDescent="0.2"/>
    <row r="1048557" ht="12.75" hidden="1" customHeight="1" x14ac:dyDescent="0.2"/>
    <row r="1048558" ht="12.75" hidden="1" customHeight="1" x14ac:dyDescent="0.2"/>
    <row r="1048559" ht="12.75" hidden="1" customHeight="1" x14ac:dyDescent="0.2"/>
    <row r="1048560" ht="12.75" hidden="1" customHeight="1" x14ac:dyDescent="0.2"/>
    <row r="1048561" ht="12.75" hidden="1" customHeight="1" x14ac:dyDescent="0.2"/>
    <row r="1048562" ht="12.75" hidden="1" customHeight="1" x14ac:dyDescent="0.2"/>
    <row r="1048563" ht="12.75" hidden="1" customHeight="1" x14ac:dyDescent="0.2"/>
    <row r="1048564" ht="12.75" hidden="1" customHeight="1" x14ac:dyDescent="0.2"/>
    <row r="1048565" ht="12.75" hidden="1" customHeight="1" x14ac:dyDescent="0.2"/>
    <row r="1048566" ht="12.75" hidden="1" customHeight="1" x14ac:dyDescent="0.2"/>
    <row r="1048567" ht="12.75" hidden="1" customHeight="1" x14ac:dyDescent="0.2"/>
    <row r="1048568" ht="12.75" hidden="1" customHeight="1" x14ac:dyDescent="0.2"/>
    <row r="1048569" ht="12.75" hidden="1" customHeight="1" x14ac:dyDescent="0.2"/>
    <row r="1048570" ht="12.75" hidden="1" customHeight="1" x14ac:dyDescent="0.2"/>
    <row r="1048571" ht="12.75" hidden="1" customHeight="1" x14ac:dyDescent="0.2"/>
    <row r="1048572" ht="12.75" hidden="1" customHeight="1" x14ac:dyDescent="0.2"/>
    <row r="1048573" ht="12.75" hidden="1" customHeight="1" x14ac:dyDescent="0.2"/>
    <row r="1048574" ht="12.75" hidden="1" customHeight="1" x14ac:dyDescent="0.2"/>
    <row r="1048575" ht="12.75" hidden="1" customHeight="1" x14ac:dyDescent="0.2"/>
    <row r="1048576" ht="12.75" hidden="1" customHeight="1" x14ac:dyDescent="0.2"/>
  </sheetData>
  <sheetProtection algorithmName="SHA-512" hashValue="FtY6EtCxgq7WMklZgc/U1JOWlmqKdhW/WJMCBqI1j+WNL3gM7UtmGY3hBfWvIEwRkW0y0RMLoHwC6tHY3WXPeg==" saltValue="5lg1KZrkgzxHgQ7q21Qs+Q==" spinCount="100000" sheet="1" objects="1" scenarios="1" selectLockedCells="1" selectUnlockedCells="1"/>
  <mergeCells count="20">
    <mergeCell ref="C1:H2"/>
    <mergeCell ref="I1:J4"/>
    <mergeCell ref="C3:H3"/>
    <mergeCell ref="C4:H4"/>
    <mergeCell ref="C6:J6"/>
    <mergeCell ref="C7:J7"/>
    <mergeCell ref="C8:J8"/>
    <mergeCell ref="C9:J9"/>
    <mergeCell ref="C10:J10"/>
    <mergeCell ref="C11:J11"/>
    <mergeCell ref="C14:J14"/>
    <mergeCell ref="C17:J17"/>
    <mergeCell ref="C20:J20"/>
    <mergeCell ref="C22:J22"/>
    <mergeCell ref="C24:J24"/>
    <mergeCell ref="C26:J26"/>
    <mergeCell ref="C28:J28"/>
    <mergeCell ref="C31:J31"/>
    <mergeCell ref="C33:J33"/>
    <mergeCell ref="I36:J36"/>
  </mergeCells>
  <dataValidations count="3">
    <dataValidation operator="equal" allowBlank="1" showErrorMessage="1" errorTitle="Fehler" error="Name ist bereits eingetragen!" sqref="C3:H3" xr:uid="{00000000-0002-0000-0000-000000000000}">
      <formula1>0</formula1>
      <formula2>0</formula2>
    </dataValidation>
    <dataValidation operator="equal" allowBlank="1" showInputMessage="1" showErrorMessage="1" errorTitle="Fehler" error="Name ist bereits eingetragen!" sqref="C5:J5" xr:uid="{00000000-0002-0000-0000-000001000000}">
      <formula1>0</formula1>
      <formula2>0</formula2>
    </dataValidation>
    <dataValidation operator="equal" allowBlank="1" showErrorMessage="1" sqref="F12:I13 C14:C33 F14:J14 H15:I16 F17:J17 D18:D19 F20:J20 D21:I21 F22:J22 D23 F23:I23 F24:J24 D25:I25 F26:J26 D27:I27 F28:J28 D29:I30 F31:J31 D32:I32 F33:J33" xr:uid="{00000000-0002-0000-0000-000002000000}">
      <formula1>0</formula1>
      <formula2>0</formula2>
    </dataValidation>
  </dataValidations>
  <hyperlinks>
    <hyperlink ref="C36" r:id="rId1" display="wincroft@aon.at" xr:uid="{00000000-0004-0000-0000-000000000000}"/>
  </hyperlink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2"/>
  <headerFooter>
    <oddHeader>&amp;C&amp;10&amp;A</oddHeader>
    <oddFooter>&amp;C&amp;10Seite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12"/>
  <sheetViews>
    <sheetView showGridLines="0" zoomScaleNormal="100" workbookViewId="0">
      <pane ySplit="5" topLeftCell="A6" activePane="bottomLeft" state="frozen"/>
      <selection pane="bottomLeft" activeCell="C5" sqref="C5"/>
    </sheetView>
  </sheetViews>
  <sheetFormatPr baseColWidth="10" defaultColWidth="0" defaultRowHeight="14.25" zeroHeight="1" x14ac:dyDescent="0.2"/>
  <cols>
    <col min="1" max="1" width="14" style="31" customWidth="1"/>
    <col min="2" max="2" width="5.5" style="32" customWidth="1"/>
    <col min="3" max="3" width="70.875" style="32" customWidth="1"/>
    <col min="4" max="4" width="17.75" style="32" customWidth="1"/>
    <col min="5" max="5" width="41.75" style="32" customWidth="1"/>
    <col min="6" max="6" width="17.75" style="33" customWidth="1"/>
    <col min="7" max="7" width="5.5" style="33" customWidth="1"/>
    <col min="8" max="8" width="14" style="31" customWidth="1"/>
    <col min="9" max="10" width="10.5" style="6" hidden="1" customWidth="1"/>
    <col min="11" max="11" width="10.5" style="34" hidden="1" customWidth="1"/>
    <col min="12" max="1023" width="10.5" style="6" hidden="1" customWidth="1"/>
    <col min="1024" max="1024" width="4.625" style="6" hidden="1" customWidth="1"/>
    <col min="1025" max="16384" width="10.5" hidden="1"/>
  </cols>
  <sheetData>
    <row r="1" spans="2:11" ht="20.85" customHeight="1" x14ac:dyDescent="0.2">
      <c r="B1" s="35"/>
      <c r="C1" s="187" t="str">
        <f>"ÖSBC TopDogs "&amp;Tabelle2!$D$2</f>
        <v>ÖSBC TopDogs 2021</v>
      </c>
      <c r="D1" s="187"/>
      <c r="E1" s="187"/>
      <c r="F1" s="191"/>
      <c r="G1" s="36"/>
    </row>
    <row r="2" spans="2:11" ht="20.85" customHeight="1" x14ac:dyDescent="0.2">
      <c r="B2" s="7"/>
      <c r="C2" s="187"/>
      <c r="D2" s="187"/>
      <c r="E2" s="187"/>
      <c r="F2" s="191"/>
      <c r="G2" s="36"/>
    </row>
    <row r="3" spans="2:11" ht="20.85" customHeight="1" x14ac:dyDescent="0.2">
      <c r="B3" s="7"/>
      <c r="C3" s="189" t="s">
        <v>40</v>
      </c>
      <c r="D3" s="189"/>
      <c r="E3" s="189"/>
      <c r="F3" s="191"/>
      <c r="G3" s="36"/>
    </row>
    <row r="4" spans="2:11" ht="20.85" customHeight="1" x14ac:dyDescent="0.2">
      <c r="B4" s="7"/>
      <c r="C4" s="192" t="s">
        <v>41</v>
      </c>
      <c r="D4" s="192"/>
      <c r="E4" s="192"/>
      <c r="F4" s="191"/>
      <c r="G4" s="36"/>
    </row>
    <row r="5" spans="2:11" ht="23.65" customHeight="1" x14ac:dyDescent="0.2">
      <c r="B5" s="7"/>
      <c r="C5" s="105" t="s">
        <v>42</v>
      </c>
      <c r="D5" s="106" t="s">
        <v>43</v>
      </c>
      <c r="E5" s="106" t="s">
        <v>44</v>
      </c>
      <c r="F5" s="107" t="s">
        <v>45</v>
      </c>
      <c r="G5" s="36"/>
    </row>
    <row r="6" spans="2:11" ht="20.85" customHeight="1" x14ac:dyDescent="0.2">
      <c r="B6" s="7"/>
      <c r="C6" s="110" t="s">
        <v>93</v>
      </c>
      <c r="D6" s="111" t="s">
        <v>47</v>
      </c>
      <c r="E6" s="110" t="s">
        <v>59</v>
      </c>
      <c r="F6" s="112" t="s">
        <v>190</v>
      </c>
      <c r="G6" s="183">
        <f>IF(ISERROR(MATCH(C6,Ausstellungen!C$6:C$500,0)),0,1)</f>
        <v>1</v>
      </c>
      <c r="I6" s="37" t="str">
        <f t="shared" ref="I6:I69" si="0">IF(C6&lt;"a","leer","Sexauswahl")</f>
        <v>Sexauswahl</v>
      </c>
      <c r="J6" s="37" t="str">
        <f t="shared" ref="J6:J69" si="1">IF(AND(C6&lt;"a",D6&lt;"a",E6&lt;"a"),"leer","Jaauswahl")</f>
        <v>Jaauswahl</v>
      </c>
      <c r="K6" s="38">
        <f t="shared" ref="K6:K69" si="2">IF(C6&lt;"a",0,COUNTIF($C$5:$C$300,C6))</f>
        <v>1</v>
      </c>
    </row>
    <row r="7" spans="2:11" ht="20.85" customHeight="1" x14ac:dyDescent="0.2">
      <c r="B7" s="7"/>
      <c r="C7" s="110" t="s">
        <v>88</v>
      </c>
      <c r="D7" s="111" t="s">
        <v>47</v>
      </c>
      <c r="E7" s="110" t="s">
        <v>48</v>
      </c>
      <c r="F7" s="112" t="s">
        <v>190</v>
      </c>
      <c r="G7" s="183">
        <f>IF(ISERROR(MATCH(C7,Ausstellungen!C$6:C$500,0)),0,1)</f>
        <v>1</v>
      </c>
      <c r="I7" s="37" t="str">
        <f t="shared" si="0"/>
        <v>Sexauswahl</v>
      </c>
      <c r="J7" s="37" t="str">
        <f t="shared" si="1"/>
        <v>Jaauswahl</v>
      </c>
      <c r="K7" s="38">
        <f t="shared" si="2"/>
        <v>1</v>
      </c>
    </row>
    <row r="8" spans="2:11" ht="20.85" customHeight="1" x14ac:dyDescent="0.2">
      <c r="B8" s="7"/>
      <c r="C8" s="113" t="s">
        <v>49</v>
      </c>
      <c r="D8" s="111" t="s">
        <v>46</v>
      </c>
      <c r="E8" s="110" t="s">
        <v>50</v>
      </c>
      <c r="F8" s="112" t="s">
        <v>299</v>
      </c>
      <c r="G8" s="183">
        <f>IF(ISERROR(MATCH(C8,Ausstellungen!C$6:C$500,0)),0,1)</f>
        <v>1</v>
      </c>
      <c r="I8" s="37" t="str">
        <f t="shared" si="0"/>
        <v>Sexauswahl</v>
      </c>
      <c r="J8" s="37" t="str">
        <f t="shared" si="1"/>
        <v>Jaauswahl</v>
      </c>
      <c r="K8" s="38">
        <f t="shared" si="2"/>
        <v>1</v>
      </c>
    </row>
    <row r="9" spans="2:11" ht="20.85" customHeight="1" x14ac:dyDescent="0.2">
      <c r="B9" s="7"/>
      <c r="C9" s="110" t="s">
        <v>51</v>
      </c>
      <c r="D9" s="111" t="s">
        <v>46</v>
      </c>
      <c r="E9" s="110" t="s">
        <v>52</v>
      </c>
      <c r="F9" s="112" t="s">
        <v>299</v>
      </c>
      <c r="G9" s="183">
        <f>IF(ISERROR(MATCH(C9,Ausstellungen!C$6:C$500,0)),0,1)</f>
        <v>1</v>
      </c>
      <c r="I9" s="37" t="str">
        <f t="shared" si="0"/>
        <v>Sexauswahl</v>
      </c>
      <c r="J9" s="37" t="str">
        <f t="shared" si="1"/>
        <v>Jaauswahl</v>
      </c>
      <c r="K9" s="38">
        <f t="shared" si="2"/>
        <v>1</v>
      </c>
    </row>
    <row r="10" spans="2:11" ht="20.85" customHeight="1" x14ac:dyDescent="0.2">
      <c r="B10" s="7"/>
      <c r="C10" s="110" t="s">
        <v>53</v>
      </c>
      <c r="D10" s="111" t="s">
        <v>46</v>
      </c>
      <c r="E10" s="110" t="s">
        <v>54</v>
      </c>
      <c r="F10" s="112" t="s">
        <v>299</v>
      </c>
      <c r="G10" s="183">
        <f>IF(ISERROR(MATCH(C10,Ausstellungen!C$6:C$500,0)),0,1)</f>
        <v>1</v>
      </c>
      <c r="I10" s="37" t="str">
        <f t="shared" si="0"/>
        <v>Sexauswahl</v>
      </c>
      <c r="J10" s="37" t="str">
        <f t="shared" si="1"/>
        <v>Jaauswahl</v>
      </c>
      <c r="K10" s="38">
        <f t="shared" si="2"/>
        <v>1</v>
      </c>
    </row>
    <row r="11" spans="2:11" ht="20.85" customHeight="1" x14ac:dyDescent="0.2">
      <c r="B11" s="7"/>
      <c r="C11" s="110" t="s">
        <v>55</v>
      </c>
      <c r="D11" s="111" t="s">
        <v>47</v>
      </c>
      <c r="E11" s="110" t="s">
        <v>56</v>
      </c>
      <c r="F11" s="112" t="s">
        <v>299</v>
      </c>
      <c r="G11" s="183">
        <f>IF(ISERROR(MATCH(C11,Ausstellungen!C$6:C$500,0)),0,1)</f>
        <v>1</v>
      </c>
      <c r="I11" s="37" t="str">
        <f t="shared" si="0"/>
        <v>Sexauswahl</v>
      </c>
      <c r="J11" s="37" t="str">
        <f t="shared" si="1"/>
        <v>Jaauswahl</v>
      </c>
      <c r="K11" s="38">
        <f t="shared" si="2"/>
        <v>1</v>
      </c>
    </row>
    <row r="12" spans="2:11" ht="20.85" customHeight="1" x14ac:dyDescent="0.2">
      <c r="B12" s="7"/>
      <c r="C12" s="110" t="s">
        <v>95</v>
      </c>
      <c r="D12" s="111" t="s">
        <v>47</v>
      </c>
      <c r="E12" s="110" t="s">
        <v>54</v>
      </c>
      <c r="F12" s="112" t="s">
        <v>299</v>
      </c>
      <c r="G12" s="183">
        <f>IF(ISERROR(MATCH(C12,Ausstellungen!C$6:C$500,0)),0,1)</f>
        <v>1</v>
      </c>
      <c r="I12" s="37" t="str">
        <f t="shared" si="0"/>
        <v>Sexauswahl</v>
      </c>
      <c r="J12" s="37" t="str">
        <f t="shared" si="1"/>
        <v>Jaauswahl</v>
      </c>
      <c r="K12" s="38">
        <f t="shared" si="2"/>
        <v>1</v>
      </c>
    </row>
    <row r="13" spans="2:11" ht="20.85" customHeight="1" x14ac:dyDescent="0.2">
      <c r="B13" s="7"/>
      <c r="C13" s="110" t="s">
        <v>57</v>
      </c>
      <c r="D13" s="111" t="s">
        <v>47</v>
      </c>
      <c r="E13" s="110" t="s">
        <v>54</v>
      </c>
      <c r="F13" s="112" t="s">
        <v>299</v>
      </c>
      <c r="G13" s="183">
        <f>IF(ISERROR(MATCH(C13,Ausstellungen!C$6:C$500,0)),0,1)</f>
        <v>1</v>
      </c>
      <c r="I13" s="37" t="str">
        <f t="shared" si="0"/>
        <v>Sexauswahl</v>
      </c>
      <c r="J13" s="37" t="str">
        <f t="shared" si="1"/>
        <v>Jaauswahl</v>
      </c>
      <c r="K13" s="38">
        <f t="shared" si="2"/>
        <v>1</v>
      </c>
    </row>
    <row r="14" spans="2:11" ht="20.85" customHeight="1" x14ac:dyDescent="0.2">
      <c r="B14" s="7"/>
      <c r="C14" s="110" t="s">
        <v>58</v>
      </c>
      <c r="D14" s="111" t="s">
        <v>46</v>
      </c>
      <c r="E14" s="110" t="s">
        <v>59</v>
      </c>
      <c r="F14" s="112" t="s">
        <v>190</v>
      </c>
      <c r="G14" s="183">
        <f>IF(ISERROR(MATCH(C14,Ausstellungen!C$6:C$500,0)),0,1)</f>
        <v>1</v>
      </c>
      <c r="I14" s="37" t="str">
        <f t="shared" si="0"/>
        <v>Sexauswahl</v>
      </c>
      <c r="J14" s="37" t="str">
        <f t="shared" si="1"/>
        <v>Jaauswahl</v>
      </c>
      <c r="K14" s="38">
        <f t="shared" si="2"/>
        <v>1</v>
      </c>
    </row>
    <row r="15" spans="2:11" ht="20.85" customHeight="1" x14ac:dyDescent="0.2">
      <c r="B15" s="7"/>
      <c r="C15" s="110" t="s">
        <v>60</v>
      </c>
      <c r="D15" s="111" t="s">
        <v>46</v>
      </c>
      <c r="E15" s="110" t="s">
        <v>48</v>
      </c>
      <c r="F15" s="112" t="s">
        <v>190</v>
      </c>
      <c r="G15" s="183">
        <f>IF(ISERROR(MATCH(C15,Ausstellungen!C$6:C$500,0)),0,1)</f>
        <v>1</v>
      </c>
      <c r="I15" s="37" t="str">
        <f t="shared" si="0"/>
        <v>Sexauswahl</v>
      </c>
      <c r="J15" s="37" t="str">
        <f t="shared" si="1"/>
        <v>Jaauswahl</v>
      </c>
      <c r="K15" s="38">
        <f t="shared" si="2"/>
        <v>1</v>
      </c>
    </row>
    <row r="16" spans="2:11" ht="20.85" customHeight="1" x14ac:dyDescent="0.2">
      <c r="B16" s="7"/>
      <c r="C16" s="110" t="s">
        <v>61</v>
      </c>
      <c r="D16" s="111" t="s">
        <v>47</v>
      </c>
      <c r="E16" s="110" t="s">
        <v>62</v>
      </c>
      <c r="F16" s="112" t="s">
        <v>299</v>
      </c>
      <c r="G16" s="183">
        <f>IF(ISERROR(MATCH(C16,Ausstellungen!C$6:C$500,0)),0,1)</f>
        <v>1</v>
      </c>
      <c r="I16" s="37" t="str">
        <f t="shared" si="0"/>
        <v>Sexauswahl</v>
      </c>
      <c r="J16" s="37" t="str">
        <f t="shared" si="1"/>
        <v>Jaauswahl</v>
      </c>
      <c r="K16" s="38">
        <f t="shared" si="2"/>
        <v>1</v>
      </c>
    </row>
    <row r="17" spans="2:11" ht="20.85" customHeight="1" x14ac:dyDescent="0.2">
      <c r="B17" s="7"/>
      <c r="C17" s="110" t="s">
        <v>64</v>
      </c>
      <c r="D17" s="111" t="s">
        <v>47</v>
      </c>
      <c r="E17" s="110" t="s">
        <v>48</v>
      </c>
      <c r="F17" s="112" t="s">
        <v>190</v>
      </c>
      <c r="G17" s="183">
        <f>IF(ISERROR(MATCH(C17,Ausstellungen!C$6:C$500,0)),0,1)</f>
        <v>1</v>
      </c>
      <c r="I17" s="37" t="str">
        <f t="shared" si="0"/>
        <v>Sexauswahl</v>
      </c>
      <c r="J17" s="37" t="str">
        <f t="shared" si="1"/>
        <v>Jaauswahl</v>
      </c>
      <c r="K17" s="38">
        <f t="shared" si="2"/>
        <v>1</v>
      </c>
    </row>
    <row r="18" spans="2:11" ht="20.85" customHeight="1" x14ac:dyDescent="0.2">
      <c r="B18" s="7"/>
      <c r="C18" s="110" t="s">
        <v>65</v>
      </c>
      <c r="D18" s="111" t="s">
        <v>46</v>
      </c>
      <c r="E18" s="110" t="s">
        <v>63</v>
      </c>
      <c r="F18" s="112" t="s">
        <v>299</v>
      </c>
      <c r="G18" s="183">
        <f>IF(ISERROR(MATCH(C18,Ausstellungen!C$6:C$500,0)),0,1)</f>
        <v>1</v>
      </c>
      <c r="I18" s="37" t="str">
        <f t="shared" si="0"/>
        <v>Sexauswahl</v>
      </c>
      <c r="J18" s="37" t="str">
        <f t="shared" si="1"/>
        <v>Jaauswahl</v>
      </c>
      <c r="K18" s="38">
        <f t="shared" si="2"/>
        <v>1</v>
      </c>
    </row>
    <row r="19" spans="2:11" ht="20.85" customHeight="1" x14ac:dyDescent="0.2">
      <c r="B19" s="7"/>
      <c r="C19" s="110" t="s">
        <v>66</v>
      </c>
      <c r="D19" s="111" t="s">
        <v>46</v>
      </c>
      <c r="E19" s="110" t="s">
        <v>67</v>
      </c>
      <c r="F19" s="112" t="s">
        <v>299</v>
      </c>
      <c r="G19" s="183">
        <f>IF(ISERROR(MATCH(C19,Ausstellungen!C$6:C$500,0)),0,1)</f>
        <v>1</v>
      </c>
      <c r="I19" s="37" t="str">
        <f t="shared" si="0"/>
        <v>Sexauswahl</v>
      </c>
      <c r="J19" s="37" t="str">
        <f t="shared" si="1"/>
        <v>Jaauswahl</v>
      </c>
      <c r="K19" s="38">
        <f t="shared" si="2"/>
        <v>1</v>
      </c>
    </row>
    <row r="20" spans="2:11" ht="20.85" customHeight="1" x14ac:dyDescent="0.2">
      <c r="B20" s="7"/>
      <c r="C20" s="110" t="s">
        <v>283</v>
      </c>
      <c r="D20" s="111" t="s">
        <v>47</v>
      </c>
      <c r="E20" s="110" t="s">
        <v>63</v>
      </c>
      <c r="F20" s="112" t="s">
        <v>299</v>
      </c>
      <c r="G20" s="183">
        <f>IF(ISERROR(MATCH(C20,Ausstellungen!C$6:C$500,0)),0,1)</f>
        <v>1</v>
      </c>
      <c r="I20" s="37" t="str">
        <f t="shared" si="0"/>
        <v>Sexauswahl</v>
      </c>
      <c r="J20" s="37" t="str">
        <f t="shared" si="1"/>
        <v>Jaauswahl</v>
      </c>
      <c r="K20" s="38">
        <f t="shared" si="2"/>
        <v>1</v>
      </c>
    </row>
    <row r="21" spans="2:11" ht="20.85" customHeight="1" x14ac:dyDescent="0.2">
      <c r="B21" s="7"/>
      <c r="C21" s="110" t="s">
        <v>68</v>
      </c>
      <c r="D21" s="111" t="s">
        <v>47</v>
      </c>
      <c r="E21" s="110" t="s">
        <v>59</v>
      </c>
      <c r="F21" s="112" t="s">
        <v>190</v>
      </c>
      <c r="G21" s="183">
        <f>IF(ISERROR(MATCH(C21,Ausstellungen!C$6:C$500,0)),0,1)</f>
        <v>1</v>
      </c>
      <c r="I21" s="37" t="str">
        <f t="shared" si="0"/>
        <v>Sexauswahl</v>
      </c>
      <c r="J21" s="37" t="str">
        <f t="shared" si="1"/>
        <v>Jaauswahl</v>
      </c>
      <c r="K21" s="38">
        <f t="shared" si="2"/>
        <v>1</v>
      </c>
    </row>
    <row r="22" spans="2:11" ht="20.85" customHeight="1" x14ac:dyDescent="0.2">
      <c r="B22" s="7"/>
      <c r="C22" s="110" t="s">
        <v>282</v>
      </c>
      <c r="D22" s="111" t="s">
        <v>47</v>
      </c>
      <c r="E22" s="110" t="s">
        <v>63</v>
      </c>
      <c r="F22" s="112" t="s">
        <v>299</v>
      </c>
      <c r="G22" s="183">
        <f>IF(ISERROR(MATCH(C22,Ausstellungen!C$6:C$500,0)),0,1)</f>
        <v>1</v>
      </c>
      <c r="I22" s="37" t="str">
        <f t="shared" si="0"/>
        <v>Sexauswahl</v>
      </c>
      <c r="J22" s="37" t="str">
        <f t="shared" si="1"/>
        <v>Jaauswahl</v>
      </c>
      <c r="K22" s="38">
        <f t="shared" si="2"/>
        <v>1</v>
      </c>
    </row>
    <row r="23" spans="2:11" ht="20.85" customHeight="1" x14ac:dyDescent="0.2">
      <c r="B23" s="7"/>
      <c r="C23" s="110" t="s">
        <v>69</v>
      </c>
      <c r="D23" s="111" t="s">
        <v>46</v>
      </c>
      <c r="E23" s="110" t="s">
        <v>70</v>
      </c>
      <c r="F23" s="112" t="s">
        <v>299</v>
      </c>
      <c r="G23" s="183">
        <f>IF(ISERROR(MATCH(C23,Ausstellungen!C$6:C$500,0)),0,1)</f>
        <v>1</v>
      </c>
      <c r="I23" s="37" t="str">
        <f t="shared" si="0"/>
        <v>Sexauswahl</v>
      </c>
      <c r="J23" s="37" t="str">
        <f t="shared" si="1"/>
        <v>Jaauswahl</v>
      </c>
      <c r="K23" s="38">
        <f t="shared" si="2"/>
        <v>1</v>
      </c>
    </row>
    <row r="24" spans="2:11" ht="20.85" customHeight="1" x14ac:dyDescent="0.2">
      <c r="B24" s="7"/>
      <c r="C24" s="110" t="s">
        <v>280</v>
      </c>
      <c r="D24" s="111" t="s">
        <v>46</v>
      </c>
      <c r="E24" s="110" t="s">
        <v>92</v>
      </c>
      <c r="F24" s="112" t="s">
        <v>299</v>
      </c>
      <c r="G24" s="183">
        <f>IF(ISERROR(MATCH(C24,Ausstellungen!C$6:C$500,0)),0,1)</f>
        <v>1</v>
      </c>
      <c r="I24" s="37" t="str">
        <f t="shared" si="0"/>
        <v>Sexauswahl</v>
      </c>
      <c r="J24" s="37" t="str">
        <f t="shared" si="1"/>
        <v>Jaauswahl</v>
      </c>
      <c r="K24" s="38">
        <f t="shared" si="2"/>
        <v>1</v>
      </c>
    </row>
    <row r="25" spans="2:11" ht="20.85" customHeight="1" x14ac:dyDescent="0.2">
      <c r="B25" s="7"/>
      <c r="C25" s="110" t="s">
        <v>71</v>
      </c>
      <c r="D25" s="111" t="s">
        <v>46</v>
      </c>
      <c r="E25" s="110" t="s">
        <v>72</v>
      </c>
      <c r="F25" s="112" t="s">
        <v>190</v>
      </c>
      <c r="G25" s="183">
        <f>IF(ISERROR(MATCH(C25,Ausstellungen!C$6:C$500,0)),0,1)</f>
        <v>1</v>
      </c>
      <c r="I25" s="37" t="str">
        <f t="shared" si="0"/>
        <v>Sexauswahl</v>
      </c>
      <c r="J25" s="37" t="str">
        <f t="shared" si="1"/>
        <v>Jaauswahl</v>
      </c>
      <c r="K25" s="38">
        <f t="shared" si="2"/>
        <v>1</v>
      </c>
    </row>
    <row r="26" spans="2:11" ht="20.85" customHeight="1" x14ac:dyDescent="0.2">
      <c r="B26" s="7"/>
      <c r="C26" s="110" t="s">
        <v>73</v>
      </c>
      <c r="D26" s="111" t="s">
        <v>46</v>
      </c>
      <c r="E26" s="110" t="s">
        <v>74</v>
      </c>
      <c r="F26" s="112" t="s">
        <v>299</v>
      </c>
      <c r="G26" s="183">
        <f>IF(ISERROR(MATCH(C26,Ausstellungen!C$6:C$500,0)),0,1)</f>
        <v>1</v>
      </c>
      <c r="I26" s="37" t="str">
        <f t="shared" si="0"/>
        <v>Sexauswahl</v>
      </c>
      <c r="J26" s="37" t="str">
        <f t="shared" si="1"/>
        <v>Jaauswahl</v>
      </c>
      <c r="K26" s="38">
        <f t="shared" si="2"/>
        <v>1</v>
      </c>
    </row>
    <row r="27" spans="2:11" ht="20.85" customHeight="1" x14ac:dyDescent="0.2">
      <c r="B27" s="7"/>
      <c r="C27" s="110" t="s">
        <v>94</v>
      </c>
      <c r="D27" s="111" t="s">
        <v>47</v>
      </c>
      <c r="E27" s="110" t="s">
        <v>90</v>
      </c>
      <c r="F27" s="112" t="s">
        <v>299</v>
      </c>
      <c r="G27" s="183">
        <f>IF(ISERROR(MATCH(C27,Ausstellungen!C$6:C$500,0)),0,1)</f>
        <v>1</v>
      </c>
      <c r="I27" s="37" t="str">
        <f t="shared" si="0"/>
        <v>Sexauswahl</v>
      </c>
      <c r="J27" s="37" t="str">
        <f t="shared" si="1"/>
        <v>Jaauswahl</v>
      </c>
      <c r="K27" s="38">
        <f t="shared" si="2"/>
        <v>1</v>
      </c>
    </row>
    <row r="28" spans="2:11" ht="20.85" customHeight="1" x14ac:dyDescent="0.2">
      <c r="B28" s="7"/>
      <c r="C28" s="110" t="s">
        <v>89</v>
      </c>
      <c r="D28" s="111" t="s">
        <v>47</v>
      </c>
      <c r="E28" s="110" t="s">
        <v>90</v>
      </c>
      <c r="F28" s="112" t="s">
        <v>299</v>
      </c>
      <c r="G28" s="183">
        <f>IF(ISERROR(MATCH(C28,Ausstellungen!C$6:C$500,0)),0,1)</f>
        <v>1</v>
      </c>
      <c r="I28" s="37" t="str">
        <f t="shared" si="0"/>
        <v>Sexauswahl</v>
      </c>
      <c r="J28" s="37" t="str">
        <f t="shared" si="1"/>
        <v>Jaauswahl</v>
      </c>
      <c r="K28" s="38">
        <f t="shared" si="2"/>
        <v>1</v>
      </c>
    </row>
    <row r="29" spans="2:11" ht="20.85" customHeight="1" x14ac:dyDescent="0.2">
      <c r="B29" s="7"/>
      <c r="C29" s="110" t="s">
        <v>75</v>
      </c>
      <c r="D29" s="111" t="s">
        <v>46</v>
      </c>
      <c r="E29" s="110" t="s">
        <v>76</v>
      </c>
      <c r="F29" s="112" t="s">
        <v>299</v>
      </c>
      <c r="G29" s="183">
        <f>IF(ISERROR(MATCH(C29,Ausstellungen!C$6:C$500,0)),0,1)</f>
        <v>1</v>
      </c>
      <c r="I29" s="37" t="str">
        <f t="shared" si="0"/>
        <v>Sexauswahl</v>
      </c>
      <c r="J29" s="37" t="str">
        <f t="shared" si="1"/>
        <v>Jaauswahl</v>
      </c>
      <c r="K29" s="38">
        <f t="shared" si="2"/>
        <v>1</v>
      </c>
    </row>
    <row r="30" spans="2:11" ht="20.85" customHeight="1" x14ac:dyDescent="0.2">
      <c r="B30" s="7"/>
      <c r="C30" s="110" t="s">
        <v>295</v>
      </c>
      <c r="D30" s="111" t="s">
        <v>46</v>
      </c>
      <c r="E30" s="110" t="s">
        <v>296</v>
      </c>
      <c r="F30" s="112" t="s">
        <v>190</v>
      </c>
      <c r="G30" s="183">
        <f>IF(ISERROR(MATCH(C30,Ausstellungen!C$6:C$500,0)),0,1)</f>
        <v>1</v>
      </c>
      <c r="I30" s="37" t="str">
        <f t="shared" si="0"/>
        <v>Sexauswahl</v>
      </c>
      <c r="J30" s="37" t="str">
        <f t="shared" si="1"/>
        <v>Jaauswahl</v>
      </c>
      <c r="K30" s="38">
        <f t="shared" si="2"/>
        <v>1</v>
      </c>
    </row>
    <row r="31" spans="2:11" ht="20.85" customHeight="1" x14ac:dyDescent="0.2">
      <c r="B31" s="7"/>
      <c r="C31" s="110" t="s">
        <v>78</v>
      </c>
      <c r="D31" s="111" t="s">
        <v>47</v>
      </c>
      <c r="E31" s="110" t="s">
        <v>77</v>
      </c>
      <c r="F31" s="112" t="s">
        <v>299</v>
      </c>
      <c r="G31" s="183">
        <f>IF(ISERROR(MATCH(C31,Ausstellungen!C$6:C$500,0)),0,1)</f>
        <v>1</v>
      </c>
      <c r="I31" s="37" t="str">
        <f t="shared" si="0"/>
        <v>Sexauswahl</v>
      </c>
      <c r="J31" s="37" t="str">
        <f t="shared" si="1"/>
        <v>Jaauswahl</v>
      </c>
      <c r="K31" s="38">
        <f t="shared" si="2"/>
        <v>1</v>
      </c>
    </row>
    <row r="32" spans="2:11" ht="20.85" customHeight="1" x14ac:dyDescent="0.2">
      <c r="B32" s="7"/>
      <c r="C32" s="110" t="s">
        <v>284</v>
      </c>
      <c r="D32" s="111" t="s">
        <v>47</v>
      </c>
      <c r="E32" s="110" t="s">
        <v>59</v>
      </c>
      <c r="F32" s="112" t="s">
        <v>190</v>
      </c>
      <c r="G32" s="183">
        <f>IF(ISERROR(MATCH(C32,Ausstellungen!C$6:C$500,0)),0,1)</f>
        <v>1</v>
      </c>
      <c r="I32" s="37" t="str">
        <f t="shared" si="0"/>
        <v>Sexauswahl</v>
      </c>
      <c r="J32" s="37" t="str">
        <f t="shared" si="1"/>
        <v>Jaauswahl</v>
      </c>
      <c r="K32" s="38">
        <f t="shared" si="2"/>
        <v>1</v>
      </c>
    </row>
    <row r="33" spans="2:11" ht="20.85" customHeight="1" x14ac:dyDescent="0.2">
      <c r="B33" s="7"/>
      <c r="C33" s="110" t="s">
        <v>278</v>
      </c>
      <c r="D33" s="111" t="s">
        <v>46</v>
      </c>
      <c r="E33" s="110" t="s">
        <v>279</v>
      </c>
      <c r="F33" s="112" t="s">
        <v>190</v>
      </c>
      <c r="G33" s="183">
        <f>IF(ISERROR(MATCH(C33,Ausstellungen!C$6:C$500,0)),0,1)</f>
        <v>1</v>
      </c>
      <c r="I33" s="37" t="str">
        <f t="shared" si="0"/>
        <v>Sexauswahl</v>
      </c>
      <c r="J33" s="37" t="str">
        <f t="shared" si="1"/>
        <v>Jaauswahl</v>
      </c>
      <c r="K33" s="38">
        <f t="shared" si="2"/>
        <v>1</v>
      </c>
    </row>
    <row r="34" spans="2:11" ht="20.85" customHeight="1" x14ac:dyDescent="0.2">
      <c r="B34" s="7"/>
      <c r="C34" s="110" t="s">
        <v>91</v>
      </c>
      <c r="D34" s="111" t="s">
        <v>47</v>
      </c>
      <c r="E34" s="110" t="s">
        <v>92</v>
      </c>
      <c r="F34" s="112" t="s">
        <v>299</v>
      </c>
      <c r="G34" s="183">
        <f>IF(ISERROR(MATCH(C34,Ausstellungen!C$6:C$500,0)),0,1)</f>
        <v>1</v>
      </c>
      <c r="I34" s="37" t="str">
        <f t="shared" si="0"/>
        <v>Sexauswahl</v>
      </c>
      <c r="J34" s="37" t="str">
        <f t="shared" si="1"/>
        <v>Jaauswahl</v>
      </c>
      <c r="K34" s="38">
        <f t="shared" si="2"/>
        <v>1</v>
      </c>
    </row>
    <row r="35" spans="2:11" ht="20.85" customHeight="1" x14ac:dyDescent="0.2">
      <c r="B35" s="7"/>
      <c r="C35" s="110" t="s">
        <v>79</v>
      </c>
      <c r="D35" s="111" t="s">
        <v>47</v>
      </c>
      <c r="E35" s="110" t="s">
        <v>80</v>
      </c>
      <c r="F35" s="112" t="s">
        <v>299</v>
      </c>
      <c r="G35" s="183">
        <f>IF(ISERROR(MATCH(C35,Ausstellungen!C$6:C$500,0)),0,1)</f>
        <v>1</v>
      </c>
      <c r="I35" s="37" t="str">
        <f t="shared" si="0"/>
        <v>Sexauswahl</v>
      </c>
      <c r="J35" s="37" t="str">
        <f t="shared" si="1"/>
        <v>Jaauswahl</v>
      </c>
      <c r="K35" s="38">
        <f t="shared" si="2"/>
        <v>1</v>
      </c>
    </row>
    <row r="36" spans="2:11" ht="20.85" customHeight="1" x14ac:dyDescent="0.2">
      <c r="B36" s="7"/>
      <c r="C36" s="110" t="s">
        <v>81</v>
      </c>
      <c r="D36" s="111" t="s">
        <v>47</v>
      </c>
      <c r="E36" s="110" t="s">
        <v>82</v>
      </c>
      <c r="F36" s="112" t="s">
        <v>299</v>
      </c>
      <c r="G36" s="183">
        <f>IF(ISERROR(MATCH(C36,Ausstellungen!C$6:C$500,0)),0,1)</f>
        <v>1</v>
      </c>
      <c r="I36" s="37" t="str">
        <f t="shared" si="0"/>
        <v>Sexauswahl</v>
      </c>
      <c r="J36" s="37" t="str">
        <f t="shared" si="1"/>
        <v>Jaauswahl</v>
      </c>
      <c r="K36" s="38">
        <f t="shared" si="2"/>
        <v>1</v>
      </c>
    </row>
    <row r="37" spans="2:11" ht="20.85" customHeight="1" x14ac:dyDescent="0.2">
      <c r="B37" s="7"/>
      <c r="C37" s="110" t="s">
        <v>83</v>
      </c>
      <c r="D37" s="111" t="s">
        <v>46</v>
      </c>
      <c r="E37" s="110" t="s">
        <v>84</v>
      </c>
      <c r="F37" s="112" t="s">
        <v>299</v>
      </c>
      <c r="G37" s="183">
        <f>IF(ISERROR(MATCH(C37,Ausstellungen!C$6:C$500,0)),0,1)</f>
        <v>1</v>
      </c>
      <c r="I37" s="37" t="str">
        <f t="shared" si="0"/>
        <v>Sexauswahl</v>
      </c>
      <c r="J37" s="37" t="str">
        <f t="shared" si="1"/>
        <v>Jaauswahl</v>
      </c>
      <c r="K37" s="38">
        <f t="shared" si="2"/>
        <v>1</v>
      </c>
    </row>
    <row r="38" spans="2:11" ht="20.85" customHeight="1" x14ac:dyDescent="0.2">
      <c r="B38" s="7"/>
      <c r="C38" s="110" t="s">
        <v>281</v>
      </c>
      <c r="D38" s="111" t="s">
        <v>47</v>
      </c>
      <c r="E38" s="110" t="s">
        <v>80</v>
      </c>
      <c r="F38" s="112" t="s">
        <v>299</v>
      </c>
      <c r="G38" s="183">
        <f>IF(ISERROR(MATCH(C38,Ausstellungen!C$6:C$500,0)),0,1)</f>
        <v>1</v>
      </c>
      <c r="I38" s="37" t="str">
        <f t="shared" si="0"/>
        <v>Sexauswahl</v>
      </c>
      <c r="J38" s="37" t="str">
        <f t="shared" si="1"/>
        <v>Jaauswahl</v>
      </c>
      <c r="K38" s="38">
        <f t="shared" si="2"/>
        <v>1</v>
      </c>
    </row>
    <row r="39" spans="2:11" ht="20.85" customHeight="1" x14ac:dyDescent="0.2">
      <c r="B39" s="7"/>
      <c r="C39" s="110" t="s">
        <v>276</v>
      </c>
      <c r="D39" s="111" t="s">
        <v>46</v>
      </c>
      <c r="E39" s="110" t="s">
        <v>80</v>
      </c>
      <c r="F39" s="112" t="s">
        <v>299</v>
      </c>
      <c r="G39" s="183">
        <f>IF(ISERROR(MATCH(C39,Ausstellungen!C$6:C$500,0)),0,1)</f>
        <v>1</v>
      </c>
      <c r="I39" s="37" t="str">
        <f t="shared" si="0"/>
        <v>Sexauswahl</v>
      </c>
      <c r="J39" s="37" t="str">
        <f t="shared" si="1"/>
        <v>Jaauswahl</v>
      </c>
      <c r="K39" s="38">
        <f t="shared" si="2"/>
        <v>1</v>
      </c>
    </row>
    <row r="40" spans="2:11" ht="20.85" customHeight="1" x14ac:dyDescent="0.2">
      <c r="B40" s="7"/>
      <c r="C40" s="110" t="s">
        <v>85</v>
      </c>
      <c r="D40" s="111" t="s">
        <v>46</v>
      </c>
      <c r="E40" s="110" t="s">
        <v>86</v>
      </c>
      <c r="F40" s="112" t="s">
        <v>299</v>
      </c>
      <c r="G40" s="183">
        <f>IF(ISERROR(MATCH(C40,Ausstellungen!C$6:C$500,0)),0,1)</f>
        <v>1</v>
      </c>
      <c r="I40" s="37" t="str">
        <f t="shared" si="0"/>
        <v>Sexauswahl</v>
      </c>
      <c r="J40" s="37" t="str">
        <f t="shared" si="1"/>
        <v>Jaauswahl</v>
      </c>
      <c r="K40" s="38">
        <f t="shared" si="2"/>
        <v>1</v>
      </c>
    </row>
    <row r="41" spans="2:11" ht="20.85" customHeight="1" x14ac:dyDescent="0.2">
      <c r="B41" s="7"/>
      <c r="C41" s="110" t="s">
        <v>87</v>
      </c>
      <c r="D41" s="111" t="s">
        <v>46</v>
      </c>
      <c r="E41" s="110" t="s">
        <v>77</v>
      </c>
      <c r="F41" s="112" t="s">
        <v>299</v>
      </c>
      <c r="G41" s="183">
        <f>IF(ISERROR(MATCH(C41,Ausstellungen!C$6:C$500,0)),0,1)</f>
        <v>1</v>
      </c>
      <c r="I41" s="37" t="str">
        <f t="shared" si="0"/>
        <v>Sexauswahl</v>
      </c>
      <c r="J41" s="37" t="str">
        <f t="shared" si="1"/>
        <v>Jaauswahl</v>
      </c>
      <c r="K41" s="38">
        <f t="shared" si="2"/>
        <v>1</v>
      </c>
    </row>
    <row r="42" spans="2:11" ht="20.85" customHeight="1" x14ac:dyDescent="0.2">
      <c r="B42" s="7"/>
      <c r="C42" s="110" t="s">
        <v>277</v>
      </c>
      <c r="D42" s="111" t="s">
        <v>46</v>
      </c>
      <c r="E42" s="110" t="s">
        <v>77</v>
      </c>
      <c r="F42" s="112" t="s">
        <v>299</v>
      </c>
      <c r="G42" s="183">
        <f>IF(ISERROR(MATCH(C42,Ausstellungen!C$6:C$500,0)),0,1)</f>
        <v>1</v>
      </c>
      <c r="I42" s="37" t="str">
        <f t="shared" si="0"/>
        <v>Sexauswahl</v>
      </c>
      <c r="J42" s="37" t="str">
        <f t="shared" si="1"/>
        <v>Jaauswahl</v>
      </c>
      <c r="K42" s="38">
        <f t="shared" si="2"/>
        <v>1</v>
      </c>
    </row>
    <row r="43" spans="2:11" ht="20.85" customHeight="1" x14ac:dyDescent="0.2">
      <c r="B43" s="7"/>
      <c r="C43" s="110"/>
      <c r="D43" s="111"/>
      <c r="E43" s="110"/>
      <c r="F43" s="112"/>
      <c r="G43" s="183">
        <f>IF(ISERROR(MATCH(C43,Ausstellungen!C$6:C$500,0)),0,1)</f>
        <v>0</v>
      </c>
      <c r="I43" s="37" t="str">
        <f t="shared" si="0"/>
        <v>leer</v>
      </c>
      <c r="J43" s="37" t="str">
        <f t="shared" si="1"/>
        <v>leer</v>
      </c>
      <c r="K43" s="38">
        <f t="shared" si="2"/>
        <v>0</v>
      </c>
    </row>
    <row r="44" spans="2:11" ht="20.85" customHeight="1" x14ac:dyDescent="0.2">
      <c r="B44" s="7"/>
      <c r="C44" s="110"/>
      <c r="D44" s="111"/>
      <c r="E44" s="110"/>
      <c r="F44" s="112"/>
      <c r="G44" s="183">
        <f>IF(ISERROR(MATCH(C44,Ausstellungen!C$6:C$500,0)),0,1)</f>
        <v>0</v>
      </c>
      <c r="I44" s="37" t="str">
        <f t="shared" si="0"/>
        <v>leer</v>
      </c>
      <c r="J44" s="37" t="str">
        <f t="shared" si="1"/>
        <v>leer</v>
      </c>
      <c r="K44" s="38">
        <f t="shared" si="2"/>
        <v>0</v>
      </c>
    </row>
    <row r="45" spans="2:11" ht="20.85" customHeight="1" x14ac:dyDescent="0.2">
      <c r="B45" s="7"/>
      <c r="C45" s="110"/>
      <c r="D45" s="111"/>
      <c r="E45" s="110"/>
      <c r="F45" s="112"/>
      <c r="G45" s="183">
        <f>IF(ISERROR(MATCH(C45,Ausstellungen!C$6:C$500,0)),0,1)</f>
        <v>0</v>
      </c>
      <c r="I45" s="37" t="str">
        <f t="shared" si="0"/>
        <v>leer</v>
      </c>
      <c r="J45" s="37" t="str">
        <f t="shared" si="1"/>
        <v>leer</v>
      </c>
      <c r="K45" s="38">
        <f t="shared" si="2"/>
        <v>0</v>
      </c>
    </row>
    <row r="46" spans="2:11" ht="20.85" customHeight="1" x14ac:dyDescent="0.2">
      <c r="B46" s="7"/>
      <c r="C46" s="110"/>
      <c r="D46" s="111"/>
      <c r="E46" s="110"/>
      <c r="F46" s="112"/>
      <c r="G46" s="183">
        <f>IF(ISERROR(MATCH(C46,Ausstellungen!C$6:C$500,0)),0,1)</f>
        <v>0</v>
      </c>
      <c r="I46" s="37" t="str">
        <f t="shared" si="0"/>
        <v>leer</v>
      </c>
      <c r="J46" s="37" t="str">
        <f t="shared" si="1"/>
        <v>leer</v>
      </c>
      <c r="K46" s="38">
        <f t="shared" si="2"/>
        <v>0</v>
      </c>
    </row>
    <row r="47" spans="2:11" ht="20.85" customHeight="1" x14ac:dyDescent="0.2">
      <c r="B47" s="7"/>
      <c r="C47" s="110"/>
      <c r="D47" s="111"/>
      <c r="E47" s="110"/>
      <c r="F47" s="112"/>
      <c r="G47" s="183">
        <f>IF(ISERROR(MATCH(C47,Ausstellungen!C$6:C$500,0)),0,1)</f>
        <v>0</v>
      </c>
      <c r="I47" s="37" t="str">
        <f t="shared" si="0"/>
        <v>leer</v>
      </c>
      <c r="J47" s="37" t="str">
        <f t="shared" si="1"/>
        <v>leer</v>
      </c>
      <c r="K47" s="38">
        <f t="shared" si="2"/>
        <v>0</v>
      </c>
    </row>
    <row r="48" spans="2:11" ht="20.85" customHeight="1" x14ac:dyDescent="0.2">
      <c r="B48" s="7"/>
      <c r="C48" s="113"/>
      <c r="D48" s="111"/>
      <c r="E48" s="110"/>
      <c r="F48" s="112"/>
      <c r="G48" s="183">
        <f>IF(ISERROR(MATCH(C48,Ausstellungen!C$6:C$500,0)),0,1)</f>
        <v>0</v>
      </c>
      <c r="I48" s="37" t="str">
        <f t="shared" si="0"/>
        <v>leer</v>
      </c>
      <c r="J48" s="37" t="str">
        <f t="shared" si="1"/>
        <v>leer</v>
      </c>
      <c r="K48" s="38">
        <f t="shared" si="2"/>
        <v>0</v>
      </c>
    </row>
    <row r="49" spans="2:11" ht="20.85" customHeight="1" x14ac:dyDescent="0.2">
      <c r="B49" s="7"/>
      <c r="C49" s="110"/>
      <c r="D49" s="111"/>
      <c r="E49" s="110"/>
      <c r="F49" s="112"/>
      <c r="G49" s="183">
        <f>IF(ISERROR(MATCH(C49,Ausstellungen!C$6:C$500,0)),0,1)</f>
        <v>0</v>
      </c>
      <c r="I49" s="37" t="str">
        <f t="shared" si="0"/>
        <v>leer</v>
      </c>
      <c r="J49" s="37" t="str">
        <f t="shared" si="1"/>
        <v>leer</v>
      </c>
      <c r="K49" s="38">
        <f t="shared" si="2"/>
        <v>0</v>
      </c>
    </row>
    <row r="50" spans="2:11" ht="20.85" customHeight="1" x14ac:dyDescent="0.2">
      <c r="B50" s="7"/>
      <c r="C50" s="110"/>
      <c r="D50" s="111"/>
      <c r="E50" s="110"/>
      <c r="F50" s="112"/>
      <c r="G50" s="183">
        <f>IF(ISERROR(MATCH(C50,Ausstellungen!C$6:C$500,0)),0,1)</f>
        <v>0</v>
      </c>
      <c r="I50" s="37" t="str">
        <f t="shared" si="0"/>
        <v>leer</v>
      </c>
      <c r="J50" s="37" t="str">
        <f t="shared" si="1"/>
        <v>leer</v>
      </c>
      <c r="K50" s="38">
        <f t="shared" si="2"/>
        <v>0</v>
      </c>
    </row>
    <row r="51" spans="2:11" ht="20.85" customHeight="1" x14ac:dyDescent="0.2">
      <c r="B51" s="7"/>
      <c r="C51" s="110"/>
      <c r="D51" s="111"/>
      <c r="E51" s="110"/>
      <c r="F51" s="112"/>
      <c r="G51" s="183">
        <f>IF(ISERROR(MATCH(C51,Ausstellungen!C$6:C$500,0)),0,1)</f>
        <v>0</v>
      </c>
      <c r="I51" s="37" t="str">
        <f t="shared" si="0"/>
        <v>leer</v>
      </c>
      <c r="J51" s="37" t="str">
        <f t="shared" si="1"/>
        <v>leer</v>
      </c>
      <c r="K51" s="38">
        <f t="shared" si="2"/>
        <v>0</v>
      </c>
    </row>
    <row r="52" spans="2:11" ht="20.85" customHeight="1" x14ac:dyDescent="0.2">
      <c r="B52" s="7"/>
      <c r="C52" s="110"/>
      <c r="D52" s="111"/>
      <c r="E52" s="110"/>
      <c r="F52" s="112"/>
      <c r="G52" s="183">
        <f>IF(ISERROR(MATCH(C52,Ausstellungen!C$6:C$500,0)),0,1)</f>
        <v>0</v>
      </c>
      <c r="I52" s="37" t="str">
        <f t="shared" si="0"/>
        <v>leer</v>
      </c>
      <c r="J52" s="37" t="str">
        <f t="shared" si="1"/>
        <v>leer</v>
      </c>
      <c r="K52" s="38">
        <f t="shared" si="2"/>
        <v>0</v>
      </c>
    </row>
    <row r="53" spans="2:11" ht="20.85" customHeight="1" x14ac:dyDescent="0.2">
      <c r="B53" s="7"/>
      <c r="C53" s="110"/>
      <c r="D53" s="111"/>
      <c r="E53" s="110"/>
      <c r="F53" s="112"/>
      <c r="G53" s="183">
        <f>IF(ISERROR(MATCH(C53,Ausstellungen!C$6:C$500,0)),0,1)</f>
        <v>0</v>
      </c>
      <c r="I53" s="37" t="str">
        <f t="shared" si="0"/>
        <v>leer</v>
      </c>
      <c r="J53" s="37" t="str">
        <f t="shared" si="1"/>
        <v>leer</v>
      </c>
      <c r="K53" s="38">
        <f t="shared" si="2"/>
        <v>0</v>
      </c>
    </row>
    <row r="54" spans="2:11" ht="20.85" customHeight="1" x14ac:dyDescent="0.2">
      <c r="B54" s="7"/>
      <c r="C54" s="110"/>
      <c r="D54" s="111"/>
      <c r="E54" s="110"/>
      <c r="F54" s="112"/>
      <c r="G54" s="183">
        <f>IF(ISERROR(MATCH(C54,Ausstellungen!C$6:C$500,0)),0,1)</f>
        <v>0</v>
      </c>
      <c r="I54" s="37" t="str">
        <f t="shared" si="0"/>
        <v>leer</v>
      </c>
      <c r="J54" s="37" t="str">
        <f t="shared" si="1"/>
        <v>leer</v>
      </c>
      <c r="K54" s="38">
        <f t="shared" si="2"/>
        <v>0</v>
      </c>
    </row>
    <row r="55" spans="2:11" ht="20.85" customHeight="1" x14ac:dyDescent="0.2">
      <c r="B55" s="7"/>
      <c r="C55" s="110"/>
      <c r="D55" s="111"/>
      <c r="E55" s="110"/>
      <c r="F55" s="112"/>
      <c r="G55" s="183">
        <f>IF(ISERROR(MATCH(C55,Ausstellungen!C$6:C$500,0)),0,1)</f>
        <v>0</v>
      </c>
      <c r="I55" s="37" t="str">
        <f t="shared" si="0"/>
        <v>leer</v>
      </c>
      <c r="J55" s="37" t="str">
        <f t="shared" si="1"/>
        <v>leer</v>
      </c>
      <c r="K55" s="38">
        <f t="shared" si="2"/>
        <v>0</v>
      </c>
    </row>
    <row r="56" spans="2:11" ht="20.85" customHeight="1" x14ac:dyDescent="0.2">
      <c r="B56" s="7"/>
      <c r="C56" s="110"/>
      <c r="D56" s="111"/>
      <c r="E56" s="110"/>
      <c r="F56" s="112"/>
      <c r="G56" s="183">
        <f>IF(ISERROR(MATCH(C56,Ausstellungen!C$6:C$500,0)),0,1)</f>
        <v>0</v>
      </c>
      <c r="I56" s="37" t="str">
        <f t="shared" si="0"/>
        <v>leer</v>
      </c>
      <c r="J56" s="37" t="str">
        <f t="shared" si="1"/>
        <v>leer</v>
      </c>
      <c r="K56" s="38">
        <f t="shared" si="2"/>
        <v>0</v>
      </c>
    </row>
    <row r="57" spans="2:11" ht="20.85" customHeight="1" x14ac:dyDescent="0.2">
      <c r="B57" s="7"/>
      <c r="C57" s="110"/>
      <c r="D57" s="111"/>
      <c r="E57" s="110"/>
      <c r="F57" s="112"/>
      <c r="G57" s="183">
        <f>IF(ISERROR(MATCH(C57,Ausstellungen!C$6:C$500,0)),0,1)</f>
        <v>0</v>
      </c>
      <c r="I57" s="37" t="str">
        <f t="shared" si="0"/>
        <v>leer</v>
      </c>
      <c r="J57" s="37" t="str">
        <f t="shared" si="1"/>
        <v>leer</v>
      </c>
      <c r="K57" s="38">
        <f t="shared" si="2"/>
        <v>0</v>
      </c>
    </row>
    <row r="58" spans="2:11" ht="20.85" customHeight="1" x14ac:dyDescent="0.2">
      <c r="B58" s="7"/>
      <c r="C58" s="110"/>
      <c r="D58" s="111"/>
      <c r="E58" s="110"/>
      <c r="F58" s="112"/>
      <c r="G58" s="183">
        <f>IF(ISERROR(MATCH(C58,Ausstellungen!C$6:C$500,0)),0,1)</f>
        <v>0</v>
      </c>
      <c r="I58" s="37" t="str">
        <f t="shared" si="0"/>
        <v>leer</v>
      </c>
      <c r="J58" s="37" t="str">
        <f t="shared" si="1"/>
        <v>leer</v>
      </c>
      <c r="K58" s="38">
        <f t="shared" si="2"/>
        <v>0</v>
      </c>
    </row>
    <row r="59" spans="2:11" ht="20.85" customHeight="1" x14ac:dyDescent="0.2">
      <c r="B59" s="7"/>
      <c r="C59" s="110"/>
      <c r="D59" s="111"/>
      <c r="E59" s="110"/>
      <c r="F59" s="112"/>
      <c r="G59" s="183">
        <f>IF(ISERROR(MATCH(C59,Ausstellungen!C$6:C$500,0)),0,1)</f>
        <v>0</v>
      </c>
      <c r="I59" s="37" t="str">
        <f t="shared" si="0"/>
        <v>leer</v>
      </c>
      <c r="J59" s="37" t="str">
        <f t="shared" si="1"/>
        <v>leer</v>
      </c>
      <c r="K59" s="38">
        <f t="shared" si="2"/>
        <v>0</v>
      </c>
    </row>
    <row r="60" spans="2:11" ht="20.85" customHeight="1" x14ac:dyDescent="0.2">
      <c r="B60" s="7"/>
      <c r="C60" s="110"/>
      <c r="D60" s="111"/>
      <c r="E60" s="110"/>
      <c r="F60" s="112"/>
      <c r="G60" s="183">
        <f>IF(ISERROR(MATCH(C60,Ausstellungen!C$6:C$500,0)),0,1)</f>
        <v>0</v>
      </c>
      <c r="I60" s="37" t="str">
        <f t="shared" si="0"/>
        <v>leer</v>
      </c>
      <c r="J60" s="37" t="str">
        <f t="shared" si="1"/>
        <v>leer</v>
      </c>
      <c r="K60" s="38">
        <f t="shared" si="2"/>
        <v>0</v>
      </c>
    </row>
    <row r="61" spans="2:11" ht="20.85" customHeight="1" x14ac:dyDescent="0.2">
      <c r="B61" s="7"/>
      <c r="C61" s="110"/>
      <c r="D61" s="111"/>
      <c r="E61" s="110"/>
      <c r="F61" s="112"/>
      <c r="G61" s="183">
        <f>IF(ISERROR(MATCH(C61,Ausstellungen!C$6:C$500,0)),0,1)</f>
        <v>0</v>
      </c>
      <c r="I61" s="37" t="str">
        <f t="shared" si="0"/>
        <v>leer</v>
      </c>
      <c r="J61" s="37" t="str">
        <f t="shared" si="1"/>
        <v>leer</v>
      </c>
      <c r="K61" s="38">
        <f t="shared" si="2"/>
        <v>0</v>
      </c>
    </row>
    <row r="62" spans="2:11" ht="20.85" customHeight="1" x14ac:dyDescent="0.2">
      <c r="B62" s="7"/>
      <c r="C62" s="110"/>
      <c r="D62" s="111"/>
      <c r="E62" s="110"/>
      <c r="F62" s="112"/>
      <c r="G62" s="183">
        <f>IF(ISERROR(MATCH(C62,Ausstellungen!C$6:C$500,0)),0,1)</f>
        <v>0</v>
      </c>
      <c r="I62" s="37" t="str">
        <f t="shared" si="0"/>
        <v>leer</v>
      </c>
      <c r="J62" s="37" t="str">
        <f t="shared" si="1"/>
        <v>leer</v>
      </c>
      <c r="K62" s="38">
        <f t="shared" si="2"/>
        <v>0</v>
      </c>
    </row>
    <row r="63" spans="2:11" ht="20.85" customHeight="1" x14ac:dyDescent="0.2">
      <c r="B63" s="7"/>
      <c r="C63" s="110"/>
      <c r="D63" s="111"/>
      <c r="E63" s="110"/>
      <c r="F63" s="112"/>
      <c r="G63" s="183">
        <f>IF(ISERROR(MATCH(C63,Ausstellungen!C$6:C$500,0)),0,1)</f>
        <v>0</v>
      </c>
      <c r="I63" s="37" t="str">
        <f t="shared" si="0"/>
        <v>leer</v>
      </c>
      <c r="J63" s="37" t="str">
        <f t="shared" si="1"/>
        <v>leer</v>
      </c>
      <c r="K63" s="38">
        <f t="shared" si="2"/>
        <v>0</v>
      </c>
    </row>
    <row r="64" spans="2:11" ht="20.85" customHeight="1" x14ac:dyDescent="0.2">
      <c r="B64" s="7"/>
      <c r="C64" s="110"/>
      <c r="D64" s="111"/>
      <c r="E64" s="110"/>
      <c r="F64" s="112"/>
      <c r="G64" s="183">
        <f>IF(ISERROR(MATCH(C64,Ausstellungen!C$6:C$500,0)),0,1)</f>
        <v>0</v>
      </c>
      <c r="I64" s="37" t="str">
        <f t="shared" si="0"/>
        <v>leer</v>
      </c>
      <c r="J64" s="37" t="str">
        <f t="shared" si="1"/>
        <v>leer</v>
      </c>
      <c r="K64" s="38">
        <f t="shared" si="2"/>
        <v>0</v>
      </c>
    </row>
    <row r="65" spans="2:11" ht="20.85" customHeight="1" x14ac:dyDescent="0.2">
      <c r="B65" s="7"/>
      <c r="C65" s="110"/>
      <c r="D65" s="111"/>
      <c r="E65" s="110"/>
      <c r="F65" s="112"/>
      <c r="G65" s="183">
        <f>IF(ISERROR(MATCH(C65,Ausstellungen!C$6:C$500,0)),0,1)</f>
        <v>0</v>
      </c>
      <c r="I65" s="37" t="str">
        <f t="shared" si="0"/>
        <v>leer</v>
      </c>
      <c r="J65" s="37" t="str">
        <f t="shared" si="1"/>
        <v>leer</v>
      </c>
      <c r="K65" s="38">
        <f t="shared" si="2"/>
        <v>0</v>
      </c>
    </row>
    <row r="66" spans="2:11" ht="20.85" customHeight="1" x14ac:dyDescent="0.2">
      <c r="B66" s="7"/>
      <c r="C66" s="110"/>
      <c r="D66" s="111"/>
      <c r="E66" s="110"/>
      <c r="F66" s="112"/>
      <c r="G66" s="183">
        <f>IF(ISERROR(MATCH(C66,Ausstellungen!C$6:C$500,0)),0,1)</f>
        <v>0</v>
      </c>
      <c r="I66" s="37" t="str">
        <f t="shared" si="0"/>
        <v>leer</v>
      </c>
      <c r="J66" s="37" t="str">
        <f t="shared" si="1"/>
        <v>leer</v>
      </c>
      <c r="K66" s="38">
        <f t="shared" si="2"/>
        <v>0</v>
      </c>
    </row>
    <row r="67" spans="2:11" ht="20.85" customHeight="1" x14ac:dyDescent="0.2">
      <c r="B67" s="7"/>
      <c r="C67" s="110"/>
      <c r="D67" s="111"/>
      <c r="E67" s="110"/>
      <c r="F67" s="112"/>
      <c r="G67" s="183">
        <f>IF(ISERROR(MATCH(C67,Ausstellungen!C$6:C$500,0)),0,1)</f>
        <v>0</v>
      </c>
      <c r="I67" s="37" t="str">
        <f t="shared" si="0"/>
        <v>leer</v>
      </c>
      <c r="J67" s="37" t="str">
        <f t="shared" si="1"/>
        <v>leer</v>
      </c>
      <c r="K67" s="38">
        <f t="shared" si="2"/>
        <v>0</v>
      </c>
    </row>
    <row r="68" spans="2:11" ht="20.85" customHeight="1" x14ac:dyDescent="0.2">
      <c r="B68" s="7"/>
      <c r="C68" s="110"/>
      <c r="D68" s="111"/>
      <c r="E68" s="110"/>
      <c r="F68" s="112"/>
      <c r="G68" s="183">
        <f>IF(ISERROR(MATCH(C68,Ausstellungen!C$6:C$500,0)),0,1)</f>
        <v>0</v>
      </c>
      <c r="I68" s="37" t="str">
        <f t="shared" si="0"/>
        <v>leer</v>
      </c>
      <c r="J68" s="37" t="str">
        <f t="shared" si="1"/>
        <v>leer</v>
      </c>
      <c r="K68" s="38">
        <f t="shared" si="2"/>
        <v>0</v>
      </c>
    </row>
    <row r="69" spans="2:11" ht="20.85" customHeight="1" x14ac:dyDescent="0.2">
      <c r="B69" s="7"/>
      <c r="C69" s="110"/>
      <c r="D69" s="111"/>
      <c r="E69" s="110"/>
      <c r="F69" s="112"/>
      <c r="G69" s="183">
        <f>IF(ISERROR(MATCH(C69,Ausstellungen!C$6:C$500,0)),0,1)</f>
        <v>0</v>
      </c>
      <c r="I69" s="37" t="str">
        <f t="shared" si="0"/>
        <v>leer</v>
      </c>
      <c r="J69" s="37" t="str">
        <f t="shared" si="1"/>
        <v>leer</v>
      </c>
      <c r="K69" s="38">
        <f t="shared" si="2"/>
        <v>0</v>
      </c>
    </row>
    <row r="70" spans="2:11" ht="20.85" customHeight="1" x14ac:dyDescent="0.2">
      <c r="B70" s="7"/>
      <c r="C70" s="110"/>
      <c r="D70" s="111"/>
      <c r="E70" s="110"/>
      <c r="F70" s="112"/>
      <c r="G70" s="183">
        <f>IF(ISERROR(MATCH(C70,Ausstellungen!C$6:C$500,0)),0,1)</f>
        <v>0</v>
      </c>
      <c r="I70" s="37" t="str">
        <f t="shared" ref="I70:I133" si="3">IF(C70&lt;"a","leer","Sexauswahl")</f>
        <v>leer</v>
      </c>
      <c r="J70" s="37" t="str">
        <f t="shared" ref="J70:J133" si="4">IF(AND(C70&lt;"a",D70&lt;"a",E70&lt;"a"),"leer","Jaauswahl")</f>
        <v>leer</v>
      </c>
      <c r="K70" s="38">
        <f t="shared" ref="K70:K133" si="5">IF(C70&lt;"a",0,COUNTIF($C$5:$C$300,C70))</f>
        <v>0</v>
      </c>
    </row>
    <row r="71" spans="2:11" ht="20.85" customHeight="1" x14ac:dyDescent="0.2">
      <c r="B71" s="7"/>
      <c r="C71" s="110"/>
      <c r="D71" s="111"/>
      <c r="E71" s="110"/>
      <c r="F71" s="112"/>
      <c r="G71" s="183">
        <f>IF(ISERROR(MATCH(C71,Ausstellungen!C$6:C$500,0)),0,1)</f>
        <v>0</v>
      </c>
      <c r="I71" s="37" t="str">
        <f t="shared" si="3"/>
        <v>leer</v>
      </c>
      <c r="J71" s="37" t="str">
        <f t="shared" si="4"/>
        <v>leer</v>
      </c>
      <c r="K71" s="38">
        <f t="shared" si="5"/>
        <v>0</v>
      </c>
    </row>
    <row r="72" spans="2:11" ht="20.85" customHeight="1" x14ac:dyDescent="0.2">
      <c r="B72" s="7"/>
      <c r="C72" s="110"/>
      <c r="D72" s="111"/>
      <c r="E72" s="110"/>
      <c r="F72" s="112"/>
      <c r="G72" s="183">
        <f>IF(ISERROR(MATCH(C72,Ausstellungen!C$6:C$500,0)),0,1)</f>
        <v>0</v>
      </c>
      <c r="I72" s="37" t="str">
        <f t="shared" si="3"/>
        <v>leer</v>
      </c>
      <c r="J72" s="37" t="str">
        <f t="shared" si="4"/>
        <v>leer</v>
      </c>
      <c r="K72" s="38">
        <f t="shared" si="5"/>
        <v>0</v>
      </c>
    </row>
    <row r="73" spans="2:11" ht="20.85" customHeight="1" x14ac:dyDescent="0.2">
      <c r="B73" s="7"/>
      <c r="C73" s="110"/>
      <c r="D73" s="111"/>
      <c r="E73" s="110"/>
      <c r="F73" s="112"/>
      <c r="G73" s="183">
        <f>IF(ISERROR(MATCH(C73,Ausstellungen!C$6:C$500,0)),0,1)</f>
        <v>0</v>
      </c>
      <c r="I73" s="37" t="str">
        <f t="shared" si="3"/>
        <v>leer</v>
      </c>
      <c r="J73" s="37" t="str">
        <f t="shared" si="4"/>
        <v>leer</v>
      </c>
      <c r="K73" s="38">
        <f t="shared" si="5"/>
        <v>0</v>
      </c>
    </row>
    <row r="74" spans="2:11" ht="20.85" customHeight="1" x14ac:dyDescent="0.2">
      <c r="B74" s="7"/>
      <c r="C74" s="110"/>
      <c r="D74" s="111"/>
      <c r="E74" s="110"/>
      <c r="F74" s="112"/>
      <c r="G74" s="183">
        <f>IF(ISERROR(MATCH(C74,Ausstellungen!C$6:C$500,0)),0,1)</f>
        <v>0</v>
      </c>
      <c r="I74" s="37" t="str">
        <f t="shared" si="3"/>
        <v>leer</v>
      </c>
      <c r="J74" s="37" t="str">
        <f t="shared" si="4"/>
        <v>leer</v>
      </c>
      <c r="K74" s="38">
        <f t="shared" si="5"/>
        <v>0</v>
      </c>
    </row>
    <row r="75" spans="2:11" ht="20.85" customHeight="1" x14ac:dyDescent="0.2">
      <c r="B75" s="7"/>
      <c r="C75" s="110"/>
      <c r="D75" s="111"/>
      <c r="E75" s="110"/>
      <c r="F75" s="112"/>
      <c r="G75" s="183">
        <f>IF(ISERROR(MATCH(C75,Ausstellungen!C$6:C$500,0)),0,1)</f>
        <v>0</v>
      </c>
      <c r="I75" s="37" t="str">
        <f t="shared" si="3"/>
        <v>leer</v>
      </c>
      <c r="J75" s="37" t="str">
        <f t="shared" si="4"/>
        <v>leer</v>
      </c>
      <c r="K75" s="38">
        <f t="shared" si="5"/>
        <v>0</v>
      </c>
    </row>
    <row r="76" spans="2:11" ht="20.85" customHeight="1" x14ac:dyDescent="0.2">
      <c r="B76" s="7"/>
      <c r="C76" s="110"/>
      <c r="D76" s="111"/>
      <c r="E76" s="110"/>
      <c r="F76" s="112"/>
      <c r="G76" s="183">
        <f>IF(ISERROR(MATCH(C76,Ausstellungen!C$6:C$500,0)),0,1)</f>
        <v>0</v>
      </c>
      <c r="I76" s="37" t="str">
        <f t="shared" si="3"/>
        <v>leer</v>
      </c>
      <c r="J76" s="37" t="str">
        <f t="shared" si="4"/>
        <v>leer</v>
      </c>
      <c r="K76" s="38">
        <f t="shared" si="5"/>
        <v>0</v>
      </c>
    </row>
    <row r="77" spans="2:11" ht="20.85" customHeight="1" x14ac:dyDescent="0.2">
      <c r="B77" s="7"/>
      <c r="C77" s="110"/>
      <c r="D77" s="111"/>
      <c r="E77" s="110"/>
      <c r="F77" s="112"/>
      <c r="G77" s="183">
        <f>IF(ISERROR(MATCH(C77,Ausstellungen!C$6:C$500,0)),0,1)</f>
        <v>0</v>
      </c>
      <c r="I77" s="37" t="str">
        <f t="shared" si="3"/>
        <v>leer</v>
      </c>
      <c r="J77" s="37" t="str">
        <f t="shared" si="4"/>
        <v>leer</v>
      </c>
      <c r="K77" s="38">
        <f t="shared" si="5"/>
        <v>0</v>
      </c>
    </row>
    <row r="78" spans="2:11" ht="20.85" customHeight="1" x14ac:dyDescent="0.2">
      <c r="B78" s="7"/>
      <c r="C78" s="110"/>
      <c r="D78" s="111"/>
      <c r="E78" s="110"/>
      <c r="F78" s="112"/>
      <c r="G78" s="183">
        <f>IF(ISERROR(MATCH(C78,Ausstellungen!C$6:C$500,0)),0,1)</f>
        <v>0</v>
      </c>
      <c r="I78" s="37" t="str">
        <f t="shared" si="3"/>
        <v>leer</v>
      </c>
      <c r="J78" s="37" t="str">
        <f t="shared" si="4"/>
        <v>leer</v>
      </c>
      <c r="K78" s="38">
        <f t="shared" si="5"/>
        <v>0</v>
      </c>
    </row>
    <row r="79" spans="2:11" ht="20.85" customHeight="1" x14ac:dyDescent="0.2">
      <c r="B79" s="7"/>
      <c r="C79" s="110"/>
      <c r="D79" s="111"/>
      <c r="E79" s="110"/>
      <c r="F79" s="112"/>
      <c r="G79" s="183">
        <f>IF(ISERROR(MATCH(C79,Ausstellungen!C$6:C$500,0)),0,1)</f>
        <v>0</v>
      </c>
      <c r="I79" s="37" t="str">
        <f t="shared" si="3"/>
        <v>leer</v>
      </c>
      <c r="J79" s="37" t="str">
        <f t="shared" si="4"/>
        <v>leer</v>
      </c>
      <c r="K79" s="38">
        <f t="shared" si="5"/>
        <v>0</v>
      </c>
    </row>
    <row r="80" spans="2:11" ht="20.85" customHeight="1" x14ac:dyDescent="0.2">
      <c r="B80" s="7"/>
      <c r="C80" s="110"/>
      <c r="D80" s="111"/>
      <c r="E80" s="110"/>
      <c r="F80" s="112"/>
      <c r="G80" s="183">
        <f>IF(ISERROR(MATCH(C80,Ausstellungen!C$6:C$500,0)),0,1)</f>
        <v>0</v>
      </c>
      <c r="I80" s="37" t="str">
        <f t="shared" si="3"/>
        <v>leer</v>
      </c>
      <c r="J80" s="37" t="str">
        <f t="shared" si="4"/>
        <v>leer</v>
      </c>
      <c r="K80" s="38">
        <f t="shared" si="5"/>
        <v>0</v>
      </c>
    </row>
    <row r="81" spans="2:11" ht="20.85" customHeight="1" x14ac:dyDescent="0.2">
      <c r="B81" s="7"/>
      <c r="C81" s="110"/>
      <c r="D81" s="111"/>
      <c r="E81" s="110"/>
      <c r="F81" s="112"/>
      <c r="G81" s="183">
        <f>IF(ISERROR(MATCH(C81,Ausstellungen!C$6:C$500,0)),0,1)</f>
        <v>0</v>
      </c>
      <c r="I81" s="37" t="str">
        <f t="shared" si="3"/>
        <v>leer</v>
      </c>
      <c r="J81" s="37" t="str">
        <f t="shared" si="4"/>
        <v>leer</v>
      </c>
      <c r="K81" s="38">
        <f t="shared" si="5"/>
        <v>0</v>
      </c>
    </row>
    <row r="82" spans="2:11" ht="20.85" customHeight="1" x14ac:dyDescent="0.2">
      <c r="B82" s="7"/>
      <c r="C82" s="110"/>
      <c r="D82" s="111"/>
      <c r="E82" s="110"/>
      <c r="F82" s="112"/>
      <c r="G82" s="183">
        <f>IF(ISERROR(MATCH(C82,Ausstellungen!C$6:C$500,0)),0,1)</f>
        <v>0</v>
      </c>
      <c r="I82" s="37" t="str">
        <f t="shared" si="3"/>
        <v>leer</v>
      </c>
      <c r="J82" s="37" t="str">
        <f t="shared" si="4"/>
        <v>leer</v>
      </c>
      <c r="K82" s="38">
        <f t="shared" si="5"/>
        <v>0</v>
      </c>
    </row>
    <row r="83" spans="2:11" ht="20.85" customHeight="1" x14ac:dyDescent="0.2">
      <c r="B83" s="7"/>
      <c r="C83" s="110"/>
      <c r="D83" s="111"/>
      <c r="E83" s="110"/>
      <c r="F83" s="112"/>
      <c r="G83" s="183">
        <f>IF(ISERROR(MATCH(C83,Ausstellungen!C$6:C$500,0)),0,1)</f>
        <v>0</v>
      </c>
      <c r="I83" s="37" t="str">
        <f t="shared" si="3"/>
        <v>leer</v>
      </c>
      <c r="J83" s="37" t="str">
        <f t="shared" si="4"/>
        <v>leer</v>
      </c>
      <c r="K83" s="38">
        <f t="shared" si="5"/>
        <v>0</v>
      </c>
    </row>
    <row r="84" spans="2:11" ht="20.85" customHeight="1" x14ac:dyDescent="0.2">
      <c r="B84" s="7"/>
      <c r="C84" s="110"/>
      <c r="D84" s="111"/>
      <c r="E84" s="110"/>
      <c r="F84" s="112"/>
      <c r="G84" s="183">
        <f>IF(ISERROR(MATCH(C84,Ausstellungen!C$6:C$500,0)),0,1)</f>
        <v>0</v>
      </c>
      <c r="I84" s="37" t="str">
        <f t="shared" si="3"/>
        <v>leer</v>
      </c>
      <c r="J84" s="37" t="str">
        <f t="shared" si="4"/>
        <v>leer</v>
      </c>
      <c r="K84" s="38">
        <f t="shared" si="5"/>
        <v>0</v>
      </c>
    </row>
    <row r="85" spans="2:11" ht="20.85" customHeight="1" x14ac:dyDescent="0.2">
      <c r="B85" s="7"/>
      <c r="C85" s="110"/>
      <c r="D85" s="111"/>
      <c r="E85" s="110"/>
      <c r="F85" s="112"/>
      <c r="G85" s="183">
        <f>IF(ISERROR(MATCH(C85,Ausstellungen!C$6:C$500,0)),0,1)</f>
        <v>0</v>
      </c>
      <c r="I85" s="37" t="str">
        <f t="shared" si="3"/>
        <v>leer</v>
      </c>
      <c r="J85" s="37" t="str">
        <f t="shared" si="4"/>
        <v>leer</v>
      </c>
      <c r="K85" s="38">
        <f t="shared" si="5"/>
        <v>0</v>
      </c>
    </row>
    <row r="86" spans="2:11" ht="20.85" customHeight="1" x14ac:dyDescent="0.2">
      <c r="B86" s="7"/>
      <c r="C86" s="110"/>
      <c r="D86" s="111"/>
      <c r="E86" s="110"/>
      <c r="F86" s="112"/>
      <c r="G86" s="183">
        <f>IF(ISERROR(MATCH(C86,Ausstellungen!C$6:C$500,0)),0,1)</f>
        <v>0</v>
      </c>
      <c r="I86" s="37" t="str">
        <f t="shared" si="3"/>
        <v>leer</v>
      </c>
      <c r="J86" s="37" t="str">
        <f t="shared" si="4"/>
        <v>leer</v>
      </c>
      <c r="K86" s="38">
        <f t="shared" si="5"/>
        <v>0</v>
      </c>
    </row>
    <row r="87" spans="2:11" ht="20.85" customHeight="1" x14ac:dyDescent="0.2">
      <c r="B87" s="7"/>
      <c r="C87" s="110"/>
      <c r="D87" s="111"/>
      <c r="E87" s="110"/>
      <c r="F87" s="112"/>
      <c r="G87" s="183">
        <f>IF(ISERROR(MATCH(C87,Ausstellungen!C$6:C$500,0)),0,1)</f>
        <v>0</v>
      </c>
      <c r="I87" s="37" t="str">
        <f t="shared" si="3"/>
        <v>leer</v>
      </c>
      <c r="J87" s="37" t="str">
        <f t="shared" si="4"/>
        <v>leer</v>
      </c>
      <c r="K87" s="38">
        <f t="shared" si="5"/>
        <v>0</v>
      </c>
    </row>
    <row r="88" spans="2:11" ht="20.85" customHeight="1" x14ac:dyDescent="0.2">
      <c r="B88" s="7"/>
      <c r="C88" s="110"/>
      <c r="D88" s="111"/>
      <c r="E88" s="110"/>
      <c r="F88" s="112"/>
      <c r="G88" s="183">
        <f>IF(ISERROR(MATCH(C88,Ausstellungen!C$6:C$500,0)),0,1)</f>
        <v>0</v>
      </c>
      <c r="I88" s="37" t="str">
        <f t="shared" si="3"/>
        <v>leer</v>
      </c>
      <c r="J88" s="37" t="str">
        <f t="shared" si="4"/>
        <v>leer</v>
      </c>
      <c r="K88" s="38">
        <f t="shared" si="5"/>
        <v>0</v>
      </c>
    </row>
    <row r="89" spans="2:11" ht="20.85" customHeight="1" x14ac:dyDescent="0.2">
      <c r="B89" s="7"/>
      <c r="C89" s="110"/>
      <c r="D89" s="111"/>
      <c r="E89" s="110"/>
      <c r="F89" s="112"/>
      <c r="G89" s="183">
        <f>IF(ISERROR(MATCH(C89,Ausstellungen!C$6:C$500,0)),0,1)</f>
        <v>0</v>
      </c>
      <c r="I89" s="37" t="str">
        <f t="shared" si="3"/>
        <v>leer</v>
      </c>
      <c r="J89" s="37" t="str">
        <f t="shared" si="4"/>
        <v>leer</v>
      </c>
      <c r="K89" s="38">
        <f t="shared" si="5"/>
        <v>0</v>
      </c>
    </row>
    <row r="90" spans="2:11" ht="20.85" customHeight="1" x14ac:dyDescent="0.2">
      <c r="B90" s="7"/>
      <c r="C90" s="110"/>
      <c r="D90" s="111"/>
      <c r="E90" s="110"/>
      <c r="F90" s="112"/>
      <c r="G90" s="183">
        <f>IF(ISERROR(MATCH(C90,Ausstellungen!C$6:C$500,0)),0,1)</f>
        <v>0</v>
      </c>
      <c r="I90" s="37" t="str">
        <f t="shared" si="3"/>
        <v>leer</v>
      </c>
      <c r="J90" s="37" t="str">
        <f t="shared" si="4"/>
        <v>leer</v>
      </c>
      <c r="K90" s="38">
        <f t="shared" si="5"/>
        <v>0</v>
      </c>
    </row>
    <row r="91" spans="2:11" ht="20.85" customHeight="1" x14ac:dyDescent="0.2">
      <c r="B91" s="7"/>
      <c r="C91" s="110"/>
      <c r="D91" s="111"/>
      <c r="E91" s="110"/>
      <c r="F91" s="112"/>
      <c r="G91" s="183">
        <f>IF(ISERROR(MATCH(C91,Ausstellungen!C$6:C$500,0)),0,1)</f>
        <v>0</v>
      </c>
      <c r="I91" s="37" t="str">
        <f t="shared" si="3"/>
        <v>leer</v>
      </c>
      <c r="J91" s="37" t="str">
        <f t="shared" si="4"/>
        <v>leer</v>
      </c>
      <c r="K91" s="38">
        <f t="shared" si="5"/>
        <v>0</v>
      </c>
    </row>
    <row r="92" spans="2:11" ht="20.85" customHeight="1" x14ac:dyDescent="0.2">
      <c r="B92" s="7"/>
      <c r="C92" s="110"/>
      <c r="D92" s="111"/>
      <c r="E92" s="110"/>
      <c r="F92" s="112"/>
      <c r="G92" s="183">
        <f>IF(ISERROR(MATCH(C92,Ausstellungen!C$6:C$500,0)),0,1)</f>
        <v>0</v>
      </c>
      <c r="I92" s="37" t="str">
        <f t="shared" si="3"/>
        <v>leer</v>
      </c>
      <c r="J92" s="37" t="str">
        <f t="shared" si="4"/>
        <v>leer</v>
      </c>
      <c r="K92" s="38">
        <f t="shared" si="5"/>
        <v>0</v>
      </c>
    </row>
    <row r="93" spans="2:11" ht="20.85" customHeight="1" x14ac:dyDescent="0.2">
      <c r="B93" s="7"/>
      <c r="C93" s="110"/>
      <c r="D93" s="111"/>
      <c r="E93" s="110"/>
      <c r="F93" s="112"/>
      <c r="G93" s="183">
        <f>IF(ISERROR(MATCH(C93,Ausstellungen!C$6:C$500,0)),0,1)</f>
        <v>0</v>
      </c>
      <c r="I93" s="37" t="str">
        <f t="shared" si="3"/>
        <v>leer</v>
      </c>
      <c r="J93" s="37" t="str">
        <f t="shared" si="4"/>
        <v>leer</v>
      </c>
      <c r="K93" s="38">
        <f t="shared" si="5"/>
        <v>0</v>
      </c>
    </row>
    <row r="94" spans="2:11" ht="20.85" customHeight="1" x14ac:dyDescent="0.2">
      <c r="B94" s="7"/>
      <c r="C94" s="110"/>
      <c r="D94" s="111"/>
      <c r="E94" s="110"/>
      <c r="F94" s="112"/>
      <c r="G94" s="183">
        <f>IF(ISERROR(MATCH(C94,Ausstellungen!C$6:C$500,0)),0,1)</f>
        <v>0</v>
      </c>
      <c r="I94" s="37" t="str">
        <f t="shared" si="3"/>
        <v>leer</v>
      </c>
      <c r="J94" s="37" t="str">
        <f t="shared" si="4"/>
        <v>leer</v>
      </c>
      <c r="K94" s="38">
        <f t="shared" si="5"/>
        <v>0</v>
      </c>
    </row>
    <row r="95" spans="2:11" ht="20.85" customHeight="1" x14ac:dyDescent="0.2">
      <c r="B95" s="7"/>
      <c r="C95" s="110"/>
      <c r="D95" s="111"/>
      <c r="E95" s="110"/>
      <c r="F95" s="112"/>
      <c r="G95" s="183">
        <f>IF(ISERROR(MATCH(C95,Ausstellungen!C$6:C$500,0)),0,1)</f>
        <v>0</v>
      </c>
      <c r="I95" s="37" t="str">
        <f t="shared" si="3"/>
        <v>leer</v>
      </c>
      <c r="J95" s="37" t="str">
        <f t="shared" si="4"/>
        <v>leer</v>
      </c>
      <c r="K95" s="38">
        <f t="shared" si="5"/>
        <v>0</v>
      </c>
    </row>
    <row r="96" spans="2:11" ht="20.85" customHeight="1" x14ac:dyDescent="0.2">
      <c r="B96" s="7"/>
      <c r="C96" s="110"/>
      <c r="D96" s="111"/>
      <c r="E96" s="110"/>
      <c r="F96" s="112"/>
      <c r="G96" s="183">
        <f>IF(ISERROR(MATCH(C96,Ausstellungen!C$6:C$500,0)),0,1)</f>
        <v>0</v>
      </c>
      <c r="I96" s="37" t="str">
        <f t="shared" si="3"/>
        <v>leer</v>
      </c>
      <c r="J96" s="37" t="str">
        <f t="shared" si="4"/>
        <v>leer</v>
      </c>
      <c r="K96" s="38">
        <f t="shared" si="5"/>
        <v>0</v>
      </c>
    </row>
    <row r="97" spans="2:11" ht="20.85" customHeight="1" x14ac:dyDescent="0.2">
      <c r="B97" s="7"/>
      <c r="C97" s="110"/>
      <c r="D97" s="111"/>
      <c r="E97" s="110"/>
      <c r="F97" s="112"/>
      <c r="G97" s="183">
        <f>IF(ISERROR(MATCH(C97,Ausstellungen!C$6:C$500,0)),0,1)</f>
        <v>0</v>
      </c>
      <c r="I97" s="37" t="str">
        <f t="shared" si="3"/>
        <v>leer</v>
      </c>
      <c r="J97" s="37" t="str">
        <f t="shared" si="4"/>
        <v>leer</v>
      </c>
      <c r="K97" s="38">
        <f t="shared" si="5"/>
        <v>0</v>
      </c>
    </row>
    <row r="98" spans="2:11" ht="20.85" customHeight="1" x14ac:dyDescent="0.2">
      <c r="B98" s="7"/>
      <c r="C98" s="110"/>
      <c r="D98" s="111"/>
      <c r="E98" s="110"/>
      <c r="F98" s="112"/>
      <c r="G98" s="183">
        <f>IF(ISERROR(MATCH(C98,Ausstellungen!C$6:C$500,0)),0,1)</f>
        <v>0</v>
      </c>
      <c r="I98" s="37" t="str">
        <f t="shared" si="3"/>
        <v>leer</v>
      </c>
      <c r="J98" s="37" t="str">
        <f t="shared" si="4"/>
        <v>leer</v>
      </c>
      <c r="K98" s="38">
        <f t="shared" si="5"/>
        <v>0</v>
      </c>
    </row>
    <row r="99" spans="2:11" ht="20.85" customHeight="1" x14ac:dyDescent="0.2">
      <c r="B99" s="7"/>
      <c r="C99" s="110"/>
      <c r="D99" s="111"/>
      <c r="E99" s="110"/>
      <c r="F99" s="112"/>
      <c r="G99" s="183">
        <f>IF(ISERROR(MATCH(C99,Ausstellungen!C$6:C$500,0)),0,1)</f>
        <v>0</v>
      </c>
      <c r="I99" s="37" t="str">
        <f t="shared" si="3"/>
        <v>leer</v>
      </c>
      <c r="J99" s="37" t="str">
        <f t="shared" si="4"/>
        <v>leer</v>
      </c>
      <c r="K99" s="38">
        <f t="shared" si="5"/>
        <v>0</v>
      </c>
    </row>
    <row r="100" spans="2:11" ht="20.85" customHeight="1" x14ac:dyDescent="0.2">
      <c r="B100" s="7"/>
      <c r="C100" s="110"/>
      <c r="D100" s="111"/>
      <c r="E100" s="110"/>
      <c r="F100" s="112"/>
      <c r="G100" s="183">
        <f>IF(ISERROR(MATCH(C100,Ausstellungen!C$6:C$500,0)),0,1)</f>
        <v>0</v>
      </c>
      <c r="I100" s="37" t="str">
        <f t="shared" si="3"/>
        <v>leer</v>
      </c>
      <c r="J100" s="37" t="str">
        <f t="shared" si="4"/>
        <v>leer</v>
      </c>
      <c r="K100" s="38">
        <f t="shared" si="5"/>
        <v>0</v>
      </c>
    </row>
    <row r="101" spans="2:11" ht="20.85" customHeight="1" x14ac:dyDescent="0.2">
      <c r="B101" s="7"/>
      <c r="C101" s="110"/>
      <c r="D101" s="111"/>
      <c r="E101" s="110"/>
      <c r="F101" s="112"/>
      <c r="G101" s="183">
        <f>IF(ISERROR(MATCH(C101,Ausstellungen!C$6:C$500,0)),0,1)</f>
        <v>0</v>
      </c>
      <c r="I101" s="37" t="str">
        <f t="shared" si="3"/>
        <v>leer</v>
      </c>
      <c r="J101" s="37" t="str">
        <f t="shared" si="4"/>
        <v>leer</v>
      </c>
      <c r="K101" s="38">
        <f t="shared" si="5"/>
        <v>0</v>
      </c>
    </row>
    <row r="102" spans="2:11" ht="20.85" customHeight="1" x14ac:dyDescent="0.2">
      <c r="B102" s="7"/>
      <c r="C102" s="110"/>
      <c r="D102" s="111"/>
      <c r="E102" s="110"/>
      <c r="F102" s="112"/>
      <c r="G102" s="183">
        <f>IF(ISERROR(MATCH(C102,Ausstellungen!C$6:C$500,0)),0,1)</f>
        <v>0</v>
      </c>
      <c r="I102" s="37" t="str">
        <f t="shared" si="3"/>
        <v>leer</v>
      </c>
      <c r="J102" s="37" t="str">
        <f t="shared" si="4"/>
        <v>leer</v>
      </c>
      <c r="K102" s="38">
        <f t="shared" si="5"/>
        <v>0</v>
      </c>
    </row>
    <row r="103" spans="2:11" ht="20.85" customHeight="1" x14ac:dyDescent="0.2">
      <c r="B103" s="7"/>
      <c r="C103" s="110"/>
      <c r="D103" s="111"/>
      <c r="E103" s="110"/>
      <c r="F103" s="112"/>
      <c r="G103" s="183">
        <f>IF(ISERROR(MATCH(C103,Ausstellungen!C$6:C$500,0)),0,1)</f>
        <v>0</v>
      </c>
      <c r="I103" s="37" t="str">
        <f t="shared" si="3"/>
        <v>leer</v>
      </c>
      <c r="J103" s="37" t="str">
        <f t="shared" si="4"/>
        <v>leer</v>
      </c>
      <c r="K103" s="38">
        <f t="shared" si="5"/>
        <v>0</v>
      </c>
    </row>
    <row r="104" spans="2:11" ht="20.85" customHeight="1" x14ac:dyDescent="0.2">
      <c r="B104" s="7"/>
      <c r="C104" s="110"/>
      <c r="D104" s="111"/>
      <c r="E104" s="110"/>
      <c r="F104" s="112"/>
      <c r="G104" s="183">
        <f>IF(ISERROR(MATCH(C104,Ausstellungen!C$6:C$500,0)),0,1)</f>
        <v>0</v>
      </c>
      <c r="I104" s="37" t="str">
        <f t="shared" si="3"/>
        <v>leer</v>
      </c>
      <c r="J104" s="37" t="str">
        <f t="shared" si="4"/>
        <v>leer</v>
      </c>
      <c r="K104" s="38">
        <f t="shared" si="5"/>
        <v>0</v>
      </c>
    </row>
    <row r="105" spans="2:11" ht="20.85" customHeight="1" x14ac:dyDescent="0.2">
      <c r="B105" s="7"/>
      <c r="C105" s="110"/>
      <c r="D105" s="111"/>
      <c r="E105" s="110"/>
      <c r="F105" s="112"/>
      <c r="G105" s="183">
        <f>IF(ISERROR(MATCH(C105,Ausstellungen!C$6:C$500,0)),0,1)</f>
        <v>0</v>
      </c>
      <c r="I105" s="37" t="str">
        <f t="shared" si="3"/>
        <v>leer</v>
      </c>
      <c r="J105" s="37" t="str">
        <f t="shared" si="4"/>
        <v>leer</v>
      </c>
      <c r="K105" s="38">
        <f t="shared" si="5"/>
        <v>0</v>
      </c>
    </row>
    <row r="106" spans="2:11" ht="20.85" customHeight="1" x14ac:dyDescent="0.2">
      <c r="B106" s="7"/>
      <c r="C106" s="110"/>
      <c r="D106" s="111"/>
      <c r="E106" s="110"/>
      <c r="F106" s="112"/>
      <c r="G106" s="183">
        <f>IF(ISERROR(MATCH(C106,Ausstellungen!C$6:C$500,0)),0,1)</f>
        <v>0</v>
      </c>
      <c r="I106" s="37" t="str">
        <f t="shared" si="3"/>
        <v>leer</v>
      </c>
      <c r="J106" s="37" t="str">
        <f t="shared" si="4"/>
        <v>leer</v>
      </c>
      <c r="K106" s="38">
        <f t="shared" si="5"/>
        <v>0</v>
      </c>
    </row>
    <row r="107" spans="2:11" ht="20.85" customHeight="1" x14ac:dyDescent="0.2">
      <c r="B107" s="7"/>
      <c r="C107" s="110"/>
      <c r="D107" s="111"/>
      <c r="E107" s="110"/>
      <c r="F107" s="112"/>
      <c r="G107" s="183">
        <f>IF(ISERROR(MATCH(C107,Ausstellungen!C$6:C$500,0)),0,1)</f>
        <v>0</v>
      </c>
      <c r="I107" s="37" t="str">
        <f t="shared" si="3"/>
        <v>leer</v>
      </c>
      <c r="J107" s="37" t="str">
        <f t="shared" si="4"/>
        <v>leer</v>
      </c>
      <c r="K107" s="38">
        <f t="shared" si="5"/>
        <v>0</v>
      </c>
    </row>
    <row r="108" spans="2:11" ht="20.85" customHeight="1" x14ac:dyDescent="0.2">
      <c r="B108" s="7"/>
      <c r="C108" s="110"/>
      <c r="D108" s="111"/>
      <c r="E108" s="110"/>
      <c r="F108" s="112"/>
      <c r="G108" s="183">
        <f>IF(ISERROR(MATCH(C108,Ausstellungen!C$6:C$500,0)),0,1)</f>
        <v>0</v>
      </c>
      <c r="I108" s="37" t="str">
        <f t="shared" si="3"/>
        <v>leer</v>
      </c>
      <c r="J108" s="37" t="str">
        <f t="shared" si="4"/>
        <v>leer</v>
      </c>
      <c r="K108" s="38">
        <f t="shared" si="5"/>
        <v>0</v>
      </c>
    </row>
    <row r="109" spans="2:11" ht="20.85" customHeight="1" x14ac:dyDescent="0.2">
      <c r="B109" s="7"/>
      <c r="C109" s="110"/>
      <c r="D109" s="111"/>
      <c r="E109" s="110"/>
      <c r="F109" s="112"/>
      <c r="G109" s="183">
        <f>IF(ISERROR(MATCH(C109,Ausstellungen!C$6:C$500,0)),0,1)</f>
        <v>0</v>
      </c>
      <c r="I109" s="37" t="str">
        <f t="shared" si="3"/>
        <v>leer</v>
      </c>
      <c r="J109" s="37" t="str">
        <f t="shared" si="4"/>
        <v>leer</v>
      </c>
      <c r="K109" s="38">
        <f t="shared" si="5"/>
        <v>0</v>
      </c>
    </row>
    <row r="110" spans="2:11" ht="20.85" customHeight="1" x14ac:dyDescent="0.2">
      <c r="B110" s="7"/>
      <c r="C110" s="110"/>
      <c r="D110" s="111"/>
      <c r="E110" s="110"/>
      <c r="F110" s="112"/>
      <c r="G110" s="183">
        <f>IF(ISERROR(MATCH(C110,Ausstellungen!C$6:C$500,0)),0,1)</f>
        <v>0</v>
      </c>
      <c r="I110" s="37" t="str">
        <f t="shared" si="3"/>
        <v>leer</v>
      </c>
      <c r="J110" s="37" t="str">
        <f t="shared" si="4"/>
        <v>leer</v>
      </c>
      <c r="K110" s="38">
        <f t="shared" si="5"/>
        <v>0</v>
      </c>
    </row>
    <row r="111" spans="2:11" ht="20.85" customHeight="1" x14ac:dyDescent="0.2">
      <c r="B111" s="7"/>
      <c r="C111" s="110"/>
      <c r="D111" s="111"/>
      <c r="E111" s="110"/>
      <c r="F111" s="112"/>
      <c r="G111" s="183">
        <f>IF(ISERROR(MATCH(C111,Ausstellungen!C$6:C$500,0)),0,1)</f>
        <v>0</v>
      </c>
      <c r="I111" s="37" t="str">
        <f t="shared" si="3"/>
        <v>leer</v>
      </c>
      <c r="J111" s="37" t="str">
        <f t="shared" si="4"/>
        <v>leer</v>
      </c>
      <c r="K111" s="38">
        <f t="shared" si="5"/>
        <v>0</v>
      </c>
    </row>
    <row r="112" spans="2:11" ht="20.85" customHeight="1" x14ac:dyDescent="0.2">
      <c r="B112" s="7"/>
      <c r="C112" s="110"/>
      <c r="D112" s="111"/>
      <c r="E112" s="110"/>
      <c r="F112" s="112"/>
      <c r="G112" s="183">
        <f>IF(ISERROR(MATCH(C112,Ausstellungen!C$6:C$500,0)),0,1)</f>
        <v>0</v>
      </c>
      <c r="I112" s="37" t="str">
        <f t="shared" si="3"/>
        <v>leer</v>
      </c>
      <c r="J112" s="37" t="str">
        <f t="shared" si="4"/>
        <v>leer</v>
      </c>
      <c r="K112" s="38">
        <f t="shared" si="5"/>
        <v>0</v>
      </c>
    </row>
    <row r="113" spans="2:11" ht="20.85" customHeight="1" x14ac:dyDescent="0.2">
      <c r="B113" s="7"/>
      <c r="C113" s="110"/>
      <c r="D113" s="111"/>
      <c r="E113" s="110"/>
      <c r="F113" s="112"/>
      <c r="G113" s="183">
        <f>IF(ISERROR(MATCH(C113,Ausstellungen!C$6:C$500,0)),0,1)</f>
        <v>0</v>
      </c>
      <c r="I113" s="37" t="str">
        <f t="shared" si="3"/>
        <v>leer</v>
      </c>
      <c r="J113" s="37" t="str">
        <f t="shared" si="4"/>
        <v>leer</v>
      </c>
      <c r="K113" s="38">
        <f t="shared" si="5"/>
        <v>0</v>
      </c>
    </row>
    <row r="114" spans="2:11" ht="20.85" customHeight="1" x14ac:dyDescent="0.2">
      <c r="B114" s="7"/>
      <c r="C114" s="110"/>
      <c r="D114" s="111"/>
      <c r="E114" s="110"/>
      <c r="F114" s="112"/>
      <c r="G114" s="183">
        <f>IF(ISERROR(MATCH(C114,Ausstellungen!C$6:C$500,0)),0,1)</f>
        <v>0</v>
      </c>
      <c r="I114" s="37" t="str">
        <f t="shared" si="3"/>
        <v>leer</v>
      </c>
      <c r="J114" s="37" t="str">
        <f t="shared" si="4"/>
        <v>leer</v>
      </c>
      <c r="K114" s="38">
        <f t="shared" si="5"/>
        <v>0</v>
      </c>
    </row>
    <row r="115" spans="2:11" ht="20.85" customHeight="1" x14ac:dyDescent="0.2">
      <c r="B115" s="7"/>
      <c r="C115" s="110"/>
      <c r="D115" s="111"/>
      <c r="E115" s="110"/>
      <c r="F115" s="112"/>
      <c r="G115" s="183">
        <f>IF(ISERROR(MATCH(C115,Ausstellungen!C$6:C$500,0)),0,1)</f>
        <v>0</v>
      </c>
      <c r="I115" s="37" t="str">
        <f t="shared" si="3"/>
        <v>leer</v>
      </c>
      <c r="J115" s="37" t="str">
        <f t="shared" si="4"/>
        <v>leer</v>
      </c>
      <c r="K115" s="38">
        <f t="shared" si="5"/>
        <v>0</v>
      </c>
    </row>
    <row r="116" spans="2:11" ht="20.85" customHeight="1" x14ac:dyDescent="0.2">
      <c r="B116" s="7"/>
      <c r="C116" s="110"/>
      <c r="D116" s="111"/>
      <c r="E116" s="110"/>
      <c r="F116" s="112"/>
      <c r="G116" s="183">
        <f>IF(ISERROR(MATCH(C116,Ausstellungen!C$6:C$500,0)),0,1)</f>
        <v>0</v>
      </c>
      <c r="I116" s="37" t="str">
        <f t="shared" si="3"/>
        <v>leer</v>
      </c>
      <c r="J116" s="37" t="str">
        <f t="shared" si="4"/>
        <v>leer</v>
      </c>
      <c r="K116" s="38">
        <f t="shared" si="5"/>
        <v>0</v>
      </c>
    </row>
    <row r="117" spans="2:11" ht="20.85" customHeight="1" x14ac:dyDescent="0.2">
      <c r="B117" s="7"/>
      <c r="C117" s="110"/>
      <c r="D117" s="111"/>
      <c r="E117" s="110"/>
      <c r="F117" s="112"/>
      <c r="G117" s="183">
        <f>IF(ISERROR(MATCH(C117,Ausstellungen!C$6:C$500,0)),0,1)</f>
        <v>0</v>
      </c>
      <c r="I117" s="37" t="str">
        <f t="shared" si="3"/>
        <v>leer</v>
      </c>
      <c r="J117" s="37" t="str">
        <f t="shared" si="4"/>
        <v>leer</v>
      </c>
      <c r="K117" s="38">
        <f t="shared" si="5"/>
        <v>0</v>
      </c>
    </row>
    <row r="118" spans="2:11" ht="20.85" customHeight="1" x14ac:dyDescent="0.2">
      <c r="B118" s="7"/>
      <c r="C118" s="110"/>
      <c r="D118" s="111"/>
      <c r="E118" s="110"/>
      <c r="F118" s="112"/>
      <c r="G118" s="183">
        <f>IF(ISERROR(MATCH(C118,Ausstellungen!C$6:C$500,0)),0,1)</f>
        <v>0</v>
      </c>
      <c r="I118" s="37" t="str">
        <f t="shared" si="3"/>
        <v>leer</v>
      </c>
      <c r="J118" s="37" t="str">
        <f t="shared" si="4"/>
        <v>leer</v>
      </c>
      <c r="K118" s="38">
        <f t="shared" si="5"/>
        <v>0</v>
      </c>
    </row>
    <row r="119" spans="2:11" ht="20.85" customHeight="1" x14ac:dyDescent="0.2">
      <c r="B119" s="7"/>
      <c r="C119" s="110"/>
      <c r="D119" s="111"/>
      <c r="E119" s="110"/>
      <c r="F119" s="112"/>
      <c r="G119" s="183">
        <f>IF(ISERROR(MATCH(C119,Ausstellungen!C$6:C$500,0)),0,1)</f>
        <v>0</v>
      </c>
      <c r="I119" s="37" t="str">
        <f t="shared" si="3"/>
        <v>leer</v>
      </c>
      <c r="J119" s="37" t="str">
        <f t="shared" si="4"/>
        <v>leer</v>
      </c>
      <c r="K119" s="38">
        <f t="shared" si="5"/>
        <v>0</v>
      </c>
    </row>
    <row r="120" spans="2:11" ht="20.85" customHeight="1" x14ac:dyDescent="0.2">
      <c r="B120" s="7"/>
      <c r="C120" s="110"/>
      <c r="D120" s="111"/>
      <c r="E120" s="110"/>
      <c r="F120" s="112"/>
      <c r="G120" s="183">
        <f>IF(ISERROR(MATCH(C120,Ausstellungen!C$6:C$500,0)),0,1)</f>
        <v>0</v>
      </c>
      <c r="I120" s="37" t="str">
        <f t="shared" si="3"/>
        <v>leer</v>
      </c>
      <c r="J120" s="37" t="str">
        <f t="shared" si="4"/>
        <v>leer</v>
      </c>
      <c r="K120" s="38">
        <f t="shared" si="5"/>
        <v>0</v>
      </c>
    </row>
    <row r="121" spans="2:11" ht="20.85" customHeight="1" x14ac:dyDescent="0.2">
      <c r="B121" s="7"/>
      <c r="C121" s="110"/>
      <c r="D121" s="111"/>
      <c r="E121" s="110"/>
      <c r="F121" s="112"/>
      <c r="G121" s="183">
        <f>IF(ISERROR(MATCH(C121,Ausstellungen!C$6:C$500,0)),0,1)</f>
        <v>0</v>
      </c>
      <c r="I121" s="37" t="str">
        <f t="shared" si="3"/>
        <v>leer</v>
      </c>
      <c r="J121" s="37" t="str">
        <f t="shared" si="4"/>
        <v>leer</v>
      </c>
      <c r="K121" s="38">
        <f t="shared" si="5"/>
        <v>0</v>
      </c>
    </row>
    <row r="122" spans="2:11" ht="20.85" customHeight="1" x14ac:dyDescent="0.2">
      <c r="B122" s="7"/>
      <c r="C122" s="110"/>
      <c r="D122" s="111"/>
      <c r="E122" s="110"/>
      <c r="F122" s="112"/>
      <c r="G122" s="183">
        <f>IF(ISERROR(MATCH(C122,Ausstellungen!C$6:C$500,0)),0,1)</f>
        <v>0</v>
      </c>
      <c r="I122" s="37" t="str">
        <f t="shared" si="3"/>
        <v>leer</v>
      </c>
      <c r="J122" s="37" t="str">
        <f t="shared" si="4"/>
        <v>leer</v>
      </c>
      <c r="K122" s="38">
        <f t="shared" si="5"/>
        <v>0</v>
      </c>
    </row>
    <row r="123" spans="2:11" ht="20.85" customHeight="1" x14ac:dyDescent="0.2">
      <c r="B123" s="7"/>
      <c r="C123" s="110"/>
      <c r="D123" s="111"/>
      <c r="E123" s="110"/>
      <c r="F123" s="112"/>
      <c r="G123" s="183">
        <f>IF(ISERROR(MATCH(C123,Ausstellungen!C$6:C$500,0)),0,1)</f>
        <v>0</v>
      </c>
      <c r="I123" s="37" t="str">
        <f t="shared" si="3"/>
        <v>leer</v>
      </c>
      <c r="J123" s="37" t="str">
        <f t="shared" si="4"/>
        <v>leer</v>
      </c>
      <c r="K123" s="38">
        <f t="shared" si="5"/>
        <v>0</v>
      </c>
    </row>
    <row r="124" spans="2:11" ht="20.85" customHeight="1" x14ac:dyDescent="0.2">
      <c r="B124" s="7"/>
      <c r="C124" s="110"/>
      <c r="D124" s="111"/>
      <c r="E124" s="110"/>
      <c r="F124" s="112"/>
      <c r="G124" s="183">
        <f>IF(ISERROR(MATCH(C124,Ausstellungen!C$6:C$500,0)),0,1)</f>
        <v>0</v>
      </c>
      <c r="I124" s="37" t="str">
        <f t="shared" si="3"/>
        <v>leer</v>
      </c>
      <c r="J124" s="37" t="str">
        <f t="shared" si="4"/>
        <v>leer</v>
      </c>
      <c r="K124" s="38">
        <f t="shared" si="5"/>
        <v>0</v>
      </c>
    </row>
    <row r="125" spans="2:11" ht="20.85" customHeight="1" x14ac:dyDescent="0.2">
      <c r="B125" s="7"/>
      <c r="C125" s="110"/>
      <c r="D125" s="111"/>
      <c r="E125" s="110"/>
      <c r="F125" s="112"/>
      <c r="G125" s="183">
        <f>IF(ISERROR(MATCH(C125,Ausstellungen!C$6:C$500,0)),0,1)</f>
        <v>0</v>
      </c>
      <c r="I125" s="37" t="str">
        <f t="shared" si="3"/>
        <v>leer</v>
      </c>
      <c r="J125" s="37" t="str">
        <f t="shared" si="4"/>
        <v>leer</v>
      </c>
      <c r="K125" s="38">
        <f t="shared" si="5"/>
        <v>0</v>
      </c>
    </row>
    <row r="126" spans="2:11" ht="20.85" customHeight="1" x14ac:dyDescent="0.2">
      <c r="B126" s="7"/>
      <c r="C126" s="110"/>
      <c r="D126" s="111"/>
      <c r="E126" s="110"/>
      <c r="F126" s="112"/>
      <c r="G126" s="183">
        <f>IF(ISERROR(MATCH(C126,Ausstellungen!C$6:C$500,0)),0,1)</f>
        <v>0</v>
      </c>
      <c r="I126" s="37" t="str">
        <f t="shared" si="3"/>
        <v>leer</v>
      </c>
      <c r="J126" s="37" t="str">
        <f t="shared" si="4"/>
        <v>leer</v>
      </c>
      <c r="K126" s="38">
        <f t="shared" si="5"/>
        <v>0</v>
      </c>
    </row>
    <row r="127" spans="2:11" ht="20.85" customHeight="1" x14ac:dyDescent="0.2">
      <c r="B127" s="7"/>
      <c r="C127" s="110"/>
      <c r="D127" s="111"/>
      <c r="E127" s="110"/>
      <c r="F127" s="112"/>
      <c r="G127" s="183">
        <f>IF(ISERROR(MATCH(C127,Ausstellungen!C$6:C$500,0)),0,1)</f>
        <v>0</v>
      </c>
      <c r="I127" s="37" t="str">
        <f t="shared" si="3"/>
        <v>leer</v>
      </c>
      <c r="J127" s="37" t="str">
        <f t="shared" si="4"/>
        <v>leer</v>
      </c>
      <c r="K127" s="38">
        <f t="shared" si="5"/>
        <v>0</v>
      </c>
    </row>
    <row r="128" spans="2:11" ht="20.85" customHeight="1" x14ac:dyDescent="0.2">
      <c r="B128" s="7"/>
      <c r="C128" s="110"/>
      <c r="D128" s="111"/>
      <c r="E128" s="110"/>
      <c r="F128" s="112"/>
      <c r="G128" s="183">
        <f>IF(ISERROR(MATCH(C128,Ausstellungen!C$6:C$500,0)),0,1)</f>
        <v>0</v>
      </c>
      <c r="I128" s="37" t="str">
        <f t="shared" si="3"/>
        <v>leer</v>
      </c>
      <c r="J128" s="37" t="str">
        <f t="shared" si="4"/>
        <v>leer</v>
      </c>
      <c r="K128" s="38">
        <f t="shared" si="5"/>
        <v>0</v>
      </c>
    </row>
    <row r="129" spans="2:11" ht="20.85" customHeight="1" x14ac:dyDescent="0.2">
      <c r="B129" s="7"/>
      <c r="C129" s="110"/>
      <c r="D129" s="111"/>
      <c r="E129" s="110"/>
      <c r="F129" s="112"/>
      <c r="G129" s="183">
        <f>IF(ISERROR(MATCH(C129,Ausstellungen!C$6:C$500,0)),0,1)</f>
        <v>0</v>
      </c>
      <c r="I129" s="37" t="str">
        <f t="shared" si="3"/>
        <v>leer</v>
      </c>
      <c r="J129" s="37" t="str">
        <f t="shared" si="4"/>
        <v>leer</v>
      </c>
      <c r="K129" s="38">
        <f t="shared" si="5"/>
        <v>0</v>
      </c>
    </row>
    <row r="130" spans="2:11" ht="20.85" customHeight="1" x14ac:dyDescent="0.2">
      <c r="B130" s="7"/>
      <c r="C130" s="110"/>
      <c r="D130" s="111"/>
      <c r="E130" s="110"/>
      <c r="F130" s="112"/>
      <c r="G130" s="183">
        <f>IF(ISERROR(MATCH(C130,Ausstellungen!C$6:C$500,0)),0,1)</f>
        <v>0</v>
      </c>
      <c r="I130" s="37" t="str">
        <f t="shared" si="3"/>
        <v>leer</v>
      </c>
      <c r="J130" s="37" t="str">
        <f t="shared" si="4"/>
        <v>leer</v>
      </c>
      <c r="K130" s="38">
        <f t="shared" si="5"/>
        <v>0</v>
      </c>
    </row>
    <row r="131" spans="2:11" ht="20.85" customHeight="1" x14ac:dyDescent="0.2">
      <c r="B131" s="7"/>
      <c r="C131" s="110"/>
      <c r="D131" s="111"/>
      <c r="E131" s="110"/>
      <c r="F131" s="112"/>
      <c r="G131" s="183">
        <f>IF(ISERROR(MATCH(C131,Ausstellungen!C$6:C$500,0)),0,1)</f>
        <v>0</v>
      </c>
      <c r="I131" s="37" t="str">
        <f t="shared" si="3"/>
        <v>leer</v>
      </c>
      <c r="J131" s="37" t="str">
        <f t="shared" si="4"/>
        <v>leer</v>
      </c>
      <c r="K131" s="38">
        <f t="shared" si="5"/>
        <v>0</v>
      </c>
    </row>
    <row r="132" spans="2:11" ht="20.85" customHeight="1" x14ac:dyDescent="0.2">
      <c r="B132" s="7"/>
      <c r="C132" s="110"/>
      <c r="D132" s="111"/>
      <c r="E132" s="110"/>
      <c r="F132" s="112"/>
      <c r="G132" s="183">
        <f>IF(ISERROR(MATCH(C132,Ausstellungen!C$6:C$500,0)),0,1)</f>
        <v>0</v>
      </c>
      <c r="I132" s="37" t="str">
        <f t="shared" si="3"/>
        <v>leer</v>
      </c>
      <c r="J132" s="37" t="str">
        <f t="shared" si="4"/>
        <v>leer</v>
      </c>
      <c r="K132" s="38">
        <f t="shared" si="5"/>
        <v>0</v>
      </c>
    </row>
    <row r="133" spans="2:11" ht="20.85" customHeight="1" x14ac:dyDescent="0.2">
      <c r="B133" s="7"/>
      <c r="C133" s="110"/>
      <c r="D133" s="111"/>
      <c r="E133" s="110"/>
      <c r="F133" s="112"/>
      <c r="G133" s="183">
        <f>IF(ISERROR(MATCH(C133,Ausstellungen!C$6:C$500,0)),0,1)</f>
        <v>0</v>
      </c>
      <c r="I133" s="37" t="str">
        <f t="shared" si="3"/>
        <v>leer</v>
      </c>
      <c r="J133" s="37" t="str">
        <f t="shared" si="4"/>
        <v>leer</v>
      </c>
      <c r="K133" s="38">
        <f t="shared" si="5"/>
        <v>0</v>
      </c>
    </row>
    <row r="134" spans="2:11" ht="20.85" customHeight="1" x14ac:dyDescent="0.2">
      <c r="B134" s="7"/>
      <c r="C134" s="110"/>
      <c r="D134" s="111"/>
      <c r="E134" s="110"/>
      <c r="F134" s="112"/>
      <c r="G134" s="183">
        <f>IF(ISERROR(MATCH(C134,Ausstellungen!C$6:C$500,0)),0,1)</f>
        <v>0</v>
      </c>
      <c r="I134" s="37" t="str">
        <f t="shared" ref="I134:I197" si="6">IF(C134&lt;"a","leer","Sexauswahl")</f>
        <v>leer</v>
      </c>
      <c r="J134" s="37" t="str">
        <f t="shared" ref="J134:J197" si="7">IF(AND(C134&lt;"a",D134&lt;"a",E134&lt;"a"),"leer","Jaauswahl")</f>
        <v>leer</v>
      </c>
      <c r="K134" s="38">
        <f t="shared" ref="K134:K197" si="8">IF(C134&lt;"a",0,COUNTIF($C$5:$C$300,C134))</f>
        <v>0</v>
      </c>
    </row>
    <row r="135" spans="2:11" ht="20.85" customHeight="1" x14ac:dyDescent="0.2">
      <c r="B135" s="7"/>
      <c r="C135" s="110"/>
      <c r="D135" s="111"/>
      <c r="E135" s="110"/>
      <c r="F135" s="112"/>
      <c r="G135" s="183">
        <f>IF(ISERROR(MATCH(C135,Ausstellungen!C$6:C$500,0)),0,1)</f>
        <v>0</v>
      </c>
      <c r="I135" s="37" t="str">
        <f t="shared" si="6"/>
        <v>leer</v>
      </c>
      <c r="J135" s="37" t="str">
        <f t="shared" si="7"/>
        <v>leer</v>
      </c>
      <c r="K135" s="38">
        <f t="shared" si="8"/>
        <v>0</v>
      </c>
    </row>
    <row r="136" spans="2:11" ht="20.85" customHeight="1" x14ac:dyDescent="0.2">
      <c r="B136" s="7"/>
      <c r="C136" s="110"/>
      <c r="D136" s="111"/>
      <c r="E136" s="110"/>
      <c r="F136" s="112"/>
      <c r="G136" s="183">
        <f>IF(ISERROR(MATCH(C136,Ausstellungen!C$6:C$500,0)),0,1)</f>
        <v>0</v>
      </c>
      <c r="I136" s="37" t="str">
        <f t="shared" si="6"/>
        <v>leer</v>
      </c>
      <c r="J136" s="37" t="str">
        <f t="shared" si="7"/>
        <v>leer</v>
      </c>
      <c r="K136" s="38">
        <f t="shared" si="8"/>
        <v>0</v>
      </c>
    </row>
    <row r="137" spans="2:11" ht="20.85" customHeight="1" x14ac:dyDescent="0.2">
      <c r="B137" s="7"/>
      <c r="C137" s="110"/>
      <c r="D137" s="111"/>
      <c r="E137" s="110"/>
      <c r="F137" s="112"/>
      <c r="G137" s="183">
        <f>IF(ISERROR(MATCH(C137,Ausstellungen!C$6:C$500,0)),0,1)</f>
        <v>0</v>
      </c>
      <c r="I137" s="37" t="str">
        <f t="shared" si="6"/>
        <v>leer</v>
      </c>
      <c r="J137" s="37" t="str">
        <f t="shared" si="7"/>
        <v>leer</v>
      </c>
      <c r="K137" s="38">
        <f t="shared" si="8"/>
        <v>0</v>
      </c>
    </row>
    <row r="138" spans="2:11" ht="20.85" customHeight="1" x14ac:dyDescent="0.2">
      <c r="B138" s="7"/>
      <c r="C138" s="110"/>
      <c r="D138" s="111"/>
      <c r="E138" s="110"/>
      <c r="F138" s="112"/>
      <c r="G138" s="183">
        <f>IF(ISERROR(MATCH(C138,Ausstellungen!C$6:C$500,0)),0,1)</f>
        <v>0</v>
      </c>
      <c r="I138" s="37" t="str">
        <f t="shared" si="6"/>
        <v>leer</v>
      </c>
      <c r="J138" s="37" t="str">
        <f t="shared" si="7"/>
        <v>leer</v>
      </c>
      <c r="K138" s="38">
        <f t="shared" si="8"/>
        <v>0</v>
      </c>
    </row>
    <row r="139" spans="2:11" ht="20.85" customHeight="1" x14ac:dyDescent="0.2">
      <c r="B139" s="7"/>
      <c r="C139" s="110"/>
      <c r="D139" s="111"/>
      <c r="E139" s="110"/>
      <c r="F139" s="112"/>
      <c r="G139" s="183">
        <f>IF(ISERROR(MATCH(C139,Ausstellungen!C$6:C$500,0)),0,1)</f>
        <v>0</v>
      </c>
      <c r="I139" s="37" t="str">
        <f t="shared" si="6"/>
        <v>leer</v>
      </c>
      <c r="J139" s="37" t="str">
        <f t="shared" si="7"/>
        <v>leer</v>
      </c>
      <c r="K139" s="38">
        <f t="shared" si="8"/>
        <v>0</v>
      </c>
    </row>
    <row r="140" spans="2:11" ht="20.85" customHeight="1" x14ac:dyDescent="0.2">
      <c r="B140" s="7"/>
      <c r="C140" s="110"/>
      <c r="D140" s="111"/>
      <c r="E140" s="110"/>
      <c r="F140" s="112"/>
      <c r="G140" s="183">
        <f>IF(ISERROR(MATCH(C140,Ausstellungen!C$6:C$500,0)),0,1)</f>
        <v>0</v>
      </c>
      <c r="I140" s="37" t="str">
        <f t="shared" si="6"/>
        <v>leer</v>
      </c>
      <c r="J140" s="37" t="str">
        <f t="shared" si="7"/>
        <v>leer</v>
      </c>
      <c r="K140" s="38">
        <f t="shared" si="8"/>
        <v>0</v>
      </c>
    </row>
    <row r="141" spans="2:11" ht="20.85" customHeight="1" x14ac:dyDescent="0.2">
      <c r="B141" s="7"/>
      <c r="C141" s="110"/>
      <c r="D141" s="111"/>
      <c r="E141" s="110"/>
      <c r="F141" s="112"/>
      <c r="G141" s="183">
        <f>IF(ISERROR(MATCH(C141,Ausstellungen!C$6:C$500,0)),0,1)</f>
        <v>0</v>
      </c>
      <c r="I141" s="37" t="str">
        <f t="shared" si="6"/>
        <v>leer</v>
      </c>
      <c r="J141" s="37" t="str">
        <f t="shared" si="7"/>
        <v>leer</v>
      </c>
      <c r="K141" s="38">
        <f t="shared" si="8"/>
        <v>0</v>
      </c>
    </row>
    <row r="142" spans="2:11" ht="20.85" customHeight="1" x14ac:dyDescent="0.2">
      <c r="B142" s="7"/>
      <c r="C142" s="110"/>
      <c r="D142" s="111"/>
      <c r="E142" s="110"/>
      <c r="F142" s="112"/>
      <c r="G142" s="183">
        <f>IF(ISERROR(MATCH(C142,Ausstellungen!C$6:C$500,0)),0,1)</f>
        <v>0</v>
      </c>
      <c r="I142" s="37" t="str">
        <f t="shared" si="6"/>
        <v>leer</v>
      </c>
      <c r="J142" s="37" t="str">
        <f t="shared" si="7"/>
        <v>leer</v>
      </c>
      <c r="K142" s="38">
        <f t="shared" si="8"/>
        <v>0</v>
      </c>
    </row>
    <row r="143" spans="2:11" ht="20.85" customHeight="1" x14ac:dyDescent="0.2">
      <c r="B143" s="7"/>
      <c r="C143" s="110"/>
      <c r="D143" s="111"/>
      <c r="E143" s="110"/>
      <c r="F143" s="112"/>
      <c r="G143" s="183">
        <f>IF(ISERROR(MATCH(C143,Ausstellungen!C$6:C$500,0)),0,1)</f>
        <v>0</v>
      </c>
      <c r="I143" s="37" t="str">
        <f t="shared" si="6"/>
        <v>leer</v>
      </c>
      <c r="J143" s="37" t="str">
        <f t="shared" si="7"/>
        <v>leer</v>
      </c>
      <c r="K143" s="38">
        <f t="shared" si="8"/>
        <v>0</v>
      </c>
    </row>
    <row r="144" spans="2:11" ht="20.85" customHeight="1" x14ac:dyDescent="0.2">
      <c r="B144" s="7"/>
      <c r="C144" s="110"/>
      <c r="D144" s="111"/>
      <c r="E144" s="110"/>
      <c r="F144" s="112"/>
      <c r="G144" s="183">
        <f>IF(ISERROR(MATCH(C144,Ausstellungen!C$6:C$500,0)),0,1)</f>
        <v>0</v>
      </c>
      <c r="I144" s="37" t="str">
        <f t="shared" si="6"/>
        <v>leer</v>
      </c>
      <c r="J144" s="37" t="str">
        <f t="shared" si="7"/>
        <v>leer</v>
      </c>
      <c r="K144" s="38">
        <f t="shared" si="8"/>
        <v>0</v>
      </c>
    </row>
    <row r="145" spans="2:11" ht="20.85" customHeight="1" x14ac:dyDescent="0.2">
      <c r="B145" s="7"/>
      <c r="C145" s="110"/>
      <c r="D145" s="111"/>
      <c r="E145" s="110"/>
      <c r="F145" s="112"/>
      <c r="G145" s="183">
        <f>IF(ISERROR(MATCH(C145,Ausstellungen!C$6:C$500,0)),0,1)</f>
        <v>0</v>
      </c>
      <c r="I145" s="37" t="str">
        <f t="shared" si="6"/>
        <v>leer</v>
      </c>
      <c r="J145" s="37" t="str">
        <f t="shared" si="7"/>
        <v>leer</v>
      </c>
      <c r="K145" s="38">
        <f t="shared" si="8"/>
        <v>0</v>
      </c>
    </row>
    <row r="146" spans="2:11" ht="20.85" customHeight="1" x14ac:dyDescent="0.2">
      <c r="B146" s="7"/>
      <c r="C146" s="110"/>
      <c r="D146" s="111"/>
      <c r="E146" s="110"/>
      <c r="F146" s="112"/>
      <c r="G146" s="183">
        <f>IF(ISERROR(MATCH(C146,Ausstellungen!C$6:C$500,0)),0,1)</f>
        <v>0</v>
      </c>
      <c r="I146" s="37" t="str">
        <f t="shared" si="6"/>
        <v>leer</v>
      </c>
      <c r="J146" s="37" t="str">
        <f t="shared" si="7"/>
        <v>leer</v>
      </c>
      <c r="K146" s="38">
        <f t="shared" si="8"/>
        <v>0</v>
      </c>
    </row>
    <row r="147" spans="2:11" ht="20.85" customHeight="1" x14ac:dyDescent="0.2">
      <c r="B147" s="7"/>
      <c r="C147" s="110"/>
      <c r="D147" s="111"/>
      <c r="E147" s="110"/>
      <c r="F147" s="112"/>
      <c r="G147" s="183">
        <f>IF(ISERROR(MATCH(C147,Ausstellungen!C$6:C$500,0)),0,1)</f>
        <v>0</v>
      </c>
      <c r="I147" s="37" t="str">
        <f t="shared" si="6"/>
        <v>leer</v>
      </c>
      <c r="J147" s="37" t="str">
        <f t="shared" si="7"/>
        <v>leer</v>
      </c>
      <c r="K147" s="38">
        <f t="shared" si="8"/>
        <v>0</v>
      </c>
    </row>
    <row r="148" spans="2:11" ht="20.85" customHeight="1" x14ac:dyDescent="0.2">
      <c r="B148" s="7"/>
      <c r="C148" s="110"/>
      <c r="D148" s="111"/>
      <c r="E148" s="110"/>
      <c r="F148" s="112"/>
      <c r="G148" s="183">
        <f>IF(ISERROR(MATCH(C148,Ausstellungen!C$6:C$500,0)),0,1)</f>
        <v>0</v>
      </c>
      <c r="I148" s="37" t="str">
        <f t="shared" si="6"/>
        <v>leer</v>
      </c>
      <c r="J148" s="37" t="str">
        <f t="shared" si="7"/>
        <v>leer</v>
      </c>
      <c r="K148" s="38">
        <f t="shared" si="8"/>
        <v>0</v>
      </c>
    </row>
    <row r="149" spans="2:11" ht="20.85" customHeight="1" x14ac:dyDescent="0.2">
      <c r="B149" s="7"/>
      <c r="C149" s="110"/>
      <c r="D149" s="111"/>
      <c r="E149" s="110"/>
      <c r="F149" s="112"/>
      <c r="G149" s="183">
        <f>IF(ISERROR(MATCH(C149,Ausstellungen!C$6:C$500,0)),0,1)</f>
        <v>0</v>
      </c>
      <c r="I149" s="37" t="str">
        <f t="shared" si="6"/>
        <v>leer</v>
      </c>
      <c r="J149" s="37" t="str">
        <f t="shared" si="7"/>
        <v>leer</v>
      </c>
      <c r="K149" s="38">
        <f t="shared" si="8"/>
        <v>0</v>
      </c>
    </row>
    <row r="150" spans="2:11" ht="20.85" customHeight="1" x14ac:dyDescent="0.2">
      <c r="B150" s="7"/>
      <c r="C150" s="110"/>
      <c r="D150" s="111"/>
      <c r="E150" s="110"/>
      <c r="F150" s="112"/>
      <c r="G150" s="183">
        <f>IF(ISERROR(MATCH(C150,Ausstellungen!C$6:C$500,0)),0,1)</f>
        <v>0</v>
      </c>
      <c r="I150" s="37" t="str">
        <f t="shared" si="6"/>
        <v>leer</v>
      </c>
      <c r="J150" s="37" t="str">
        <f t="shared" si="7"/>
        <v>leer</v>
      </c>
      <c r="K150" s="38">
        <f t="shared" si="8"/>
        <v>0</v>
      </c>
    </row>
    <row r="151" spans="2:11" ht="20.85" customHeight="1" x14ac:dyDescent="0.2">
      <c r="B151" s="7"/>
      <c r="C151" s="110"/>
      <c r="D151" s="111"/>
      <c r="E151" s="110"/>
      <c r="F151" s="112"/>
      <c r="G151" s="183">
        <f>IF(ISERROR(MATCH(C151,Ausstellungen!C$6:C$500,0)),0,1)</f>
        <v>0</v>
      </c>
      <c r="I151" s="37" t="str">
        <f t="shared" si="6"/>
        <v>leer</v>
      </c>
      <c r="J151" s="37" t="str">
        <f t="shared" si="7"/>
        <v>leer</v>
      </c>
      <c r="K151" s="38">
        <f t="shared" si="8"/>
        <v>0</v>
      </c>
    </row>
    <row r="152" spans="2:11" ht="20.85" customHeight="1" x14ac:dyDescent="0.2">
      <c r="B152" s="7"/>
      <c r="C152" s="110"/>
      <c r="D152" s="111"/>
      <c r="E152" s="110"/>
      <c r="F152" s="112"/>
      <c r="G152" s="183">
        <f>IF(ISERROR(MATCH(C152,Ausstellungen!C$6:C$500,0)),0,1)</f>
        <v>0</v>
      </c>
      <c r="I152" s="37" t="str">
        <f t="shared" si="6"/>
        <v>leer</v>
      </c>
      <c r="J152" s="37" t="str">
        <f t="shared" si="7"/>
        <v>leer</v>
      </c>
      <c r="K152" s="38">
        <f t="shared" si="8"/>
        <v>0</v>
      </c>
    </row>
    <row r="153" spans="2:11" ht="20.85" customHeight="1" x14ac:dyDescent="0.2">
      <c r="B153" s="7"/>
      <c r="C153" s="110"/>
      <c r="D153" s="111"/>
      <c r="E153" s="110"/>
      <c r="F153" s="112"/>
      <c r="G153" s="183">
        <f>IF(ISERROR(MATCH(C153,Ausstellungen!C$6:C$500,0)),0,1)</f>
        <v>0</v>
      </c>
      <c r="I153" s="37" t="str">
        <f t="shared" si="6"/>
        <v>leer</v>
      </c>
      <c r="J153" s="37" t="str">
        <f t="shared" si="7"/>
        <v>leer</v>
      </c>
      <c r="K153" s="38">
        <f t="shared" si="8"/>
        <v>0</v>
      </c>
    </row>
    <row r="154" spans="2:11" ht="20.85" customHeight="1" x14ac:dyDescent="0.2">
      <c r="B154" s="7"/>
      <c r="C154" s="110"/>
      <c r="D154" s="111"/>
      <c r="E154" s="110"/>
      <c r="F154" s="112"/>
      <c r="G154" s="183">
        <f>IF(ISERROR(MATCH(C154,Ausstellungen!C$6:C$500,0)),0,1)</f>
        <v>0</v>
      </c>
      <c r="I154" s="37" t="str">
        <f t="shared" si="6"/>
        <v>leer</v>
      </c>
      <c r="J154" s="37" t="str">
        <f t="shared" si="7"/>
        <v>leer</v>
      </c>
      <c r="K154" s="38">
        <f t="shared" si="8"/>
        <v>0</v>
      </c>
    </row>
    <row r="155" spans="2:11" ht="20.85" customHeight="1" x14ac:dyDescent="0.2">
      <c r="B155" s="7"/>
      <c r="C155" s="110"/>
      <c r="D155" s="111"/>
      <c r="E155" s="110"/>
      <c r="F155" s="112"/>
      <c r="G155" s="183">
        <f>IF(ISERROR(MATCH(C155,Ausstellungen!C$6:C$500,0)),0,1)</f>
        <v>0</v>
      </c>
      <c r="I155" s="37" t="str">
        <f t="shared" si="6"/>
        <v>leer</v>
      </c>
      <c r="J155" s="37" t="str">
        <f t="shared" si="7"/>
        <v>leer</v>
      </c>
      <c r="K155" s="38">
        <f t="shared" si="8"/>
        <v>0</v>
      </c>
    </row>
    <row r="156" spans="2:11" ht="20.85" customHeight="1" x14ac:dyDescent="0.2">
      <c r="B156" s="7"/>
      <c r="C156" s="110"/>
      <c r="D156" s="111"/>
      <c r="E156" s="110"/>
      <c r="F156" s="112"/>
      <c r="G156" s="183">
        <f>IF(ISERROR(MATCH(C156,Ausstellungen!C$6:C$500,0)),0,1)</f>
        <v>0</v>
      </c>
      <c r="I156" s="37" t="str">
        <f t="shared" si="6"/>
        <v>leer</v>
      </c>
      <c r="J156" s="37" t="str">
        <f t="shared" si="7"/>
        <v>leer</v>
      </c>
      <c r="K156" s="38">
        <f t="shared" si="8"/>
        <v>0</v>
      </c>
    </row>
    <row r="157" spans="2:11" ht="20.85" customHeight="1" x14ac:dyDescent="0.2">
      <c r="B157" s="7"/>
      <c r="C157" s="110"/>
      <c r="D157" s="111"/>
      <c r="E157" s="110"/>
      <c r="F157" s="112"/>
      <c r="G157" s="183">
        <f>IF(ISERROR(MATCH(C157,Ausstellungen!C$6:C$500,0)),0,1)</f>
        <v>0</v>
      </c>
      <c r="I157" s="37" t="str">
        <f t="shared" si="6"/>
        <v>leer</v>
      </c>
      <c r="J157" s="37" t="str">
        <f t="shared" si="7"/>
        <v>leer</v>
      </c>
      <c r="K157" s="38">
        <f t="shared" si="8"/>
        <v>0</v>
      </c>
    </row>
    <row r="158" spans="2:11" ht="20.85" customHeight="1" x14ac:dyDescent="0.2">
      <c r="B158" s="7"/>
      <c r="C158" s="110"/>
      <c r="D158" s="111"/>
      <c r="E158" s="110"/>
      <c r="F158" s="112"/>
      <c r="G158" s="183">
        <f>IF(ISERROR(MATCH(C158,Ausstellungen!C$6:C$500,0)),0,1)</f>
        <v>0</v>
      </c>
      <c r="I158" s="37" t="str">
        <f t="shared" si="6"/>
        <v>leer</v>
      </c>
      <c r="J158" s="37" t="str">
        <f t="shared" si="7"/>
        <v>leer</v>
      </c>
      <c r="K158" s="38">
        <f t="shared" si="8"/>
        <v>0</v>
      </c>
    </row>
    <row r="159" spans="2:11" ht="20.85" customHeight="1" x14ac:dyDescent="0.2">
      <c r="B159" s="7"/>
      <c r="C159" s="110"/>
      <c r="D159" s="111"/>
      <c r="E159" s="110"/>
      <c r="F159" s="112"/>
      <c r="G159" s="183">
        <f>IF(ISERROR(MATCH(C159,Ausstellungen!C$6:C$500,0)),0,1)</f>
        <v>0</v>
      </c>
      <c r="I159" s="37" t="str">
        <f t="shared" si="6"/>
        <v>leer</v>
      </c>
      <c r="J159" s="37" t="str">
        <f t="shared" si="7"/>
        <v>leer</v>
      </c>
      <c r="K159" s="38">
        <f t="shared" si="8"/>
        <v>0</v>
      </c>
    </row>
    <row r="160" spans="2:11" ht="20.85" customHeight="1" x14ac:dyDescent="0.2">
      <c r="B160" s="7"/>
      <c r="C160" s="110"/>
      <c r="D160" s="111"/>
      <c r="E160" s="110"/>
      <c r="F160" s="112"/>
      <c r="G160" s="183">
        <f>IF(ISERROR(MATCH(C160,Ausstellungen!C$6:C$500,0)),0,1)</f>
        <v>0</v>
      </c>
      <c r="I160" s="37" t="str">
        <f t="shared" si="6"/>
        <v>leer</v>
      </c>
      <c r="J160" s="37" t="str">
        <f t="shared" si="7"/>
        <v>leer</v>
      </c>
      <c r="K160" s="38">
        <f t="shared" si="8"/>
        <v>0</v>
      </c>
    </row>
    <row r="161" spans="2:11" ht="20.85" customHeight="1" x14ac:dyDescent="0.2">
      <c r="B161" s="7"/>
      <c r="C161" s="110"/>
      <c r="D161" s="111"/>
      <c r="E161" s="110"/>
      <c r="F161" s="112"/>
      <c r="G161" s="183">
        <f>IF(ISERROR(MATCH(C161,Ausstellungen!C$6:C$500,0)),0,1)</f>
        <v>0</v>
      </c>
      <c r="I161" s="37" t="str">
        <f t="shared" si="6"/>
        <v>leer</v>
      </c>
      <c r="J161" s="37" t="str">
        <f t="shared" si="7"/>
        <v>leer</v>
      </c>
      <c r="K161" s="38">
        <f t="shared" si="8"/>
        <v>0</v>
      </c>
    </row>
    <row r="162" spans="2:11" ht="20.85" customHeight="1" x14ac:dyDescent="0.2">
      <c r="B162" s="7"/>
      <c r="C162" s="110"/>
      <c r="D162" s="111"/>
      <c r="E162" s="110"/>
      <c r="F162" s="112"/>
      <c r="G162" s="183">
        <f>IF(ISERROR(MATCH(C162,Ausstellungen!C$6:C$500,0)),0,1)</f>
        <v>0</v>
      </c>
      <c r="I162" s="37" t="str">
        <f t="shared" si="6"/>
        <v>leer</v>
      </c>
      <c r="J162" s="37" t="str">
        <f t="shared" si="7"/>
        <v>leer</v>
      </c>
      <c r="K162" s="38">
        <f t="shared" si="8"/>
        <v>0</v>
      </c>
    </row>
    <row r="163" spans="2:11" ht="20.85" customHeight="1" x14ac:dyDescent="0.2">
      <c r="B163" s="7"/>
      <c r="C163" s="110"/>
      <c r="D163" s="111"/>
      <c r="E163" s="110"/>
      <c r="F163" s="112"/>
      <c r="G163" s="183">
        <f>IF(ISERROR(MATCH(C163,Ausstellungen!C$6:C$500,0)),0,1)</f>
        <v>0</v>
      </c>
      <c r="I163" s="37" t="str">
        <f t="shared" si="6"/>
        <v>leer</v>
      </c>
      <c r="J163" s="37" t="str">
        <f t="shared" si="7"/>
        <v>leer</v>
      </c>
      <c r="K163" s="38">
        <f t="shared" si="8"/>
        <v>0</v>
      </c>
    </row>
    <row r="164" spans="2:11" ht="20.85" customHeight="1" x14ac:dyDescent="0.2">
      <c r="B164" s="7"/>
      <c r="C164" s="110"/>
      <c r="D164" s="111"/>
      <c r="E164" s="110"/>
      <c r="F164" s="112"/>
      <c r="G164" s="183">
        <f>IF(ISERROR(MATCH(C164,Ausstellungen!C$6:C$500,0)),0,1)</f>
        <v>0</v>
      </c>
      <c r="I164" s="37" t="str">
        <f t="shared" si="6"/>
        <v>leer</v>
      </c>
      <c r="J164" s="37" t="str">
        <f t="shared" si="7"/>
        <v>leer</v>
      </c>
      <c r="K164" s="38">
        <f t="shared" si="8"/>
        <v>0</v>
      </c>
    </row>
    <row r="165" spans="2:11" ht="20.85" customHeight="1" x14ac:dyDescent="0.2">
      <c r="B165" s="7"/>
      <c r="C165" s="110"/>
      <c r="D165" s="111"/>
      <c r="E165" s="110"/>
      <c r="F165" s="112"/>
      <c r="G165" s="183">
        <f>IF(ISERROR(MATCH(C165,Ausstellungen!C$6:C$500,0)),0,1)</f>
        <v>0</v>
      </c>
      <c r="I165" s="37" t="str">
        <f t="shared" si="6"/>
        <v>leer</v>
      </c>
      <c r="J165" s="37" t="str">
        <f t="shared" si="7"/>
        <v>leer</v>
      </c>
      <c r="K165" s="38">
        <f t="shared" si="8"/>
        <v>0</v>
      </c>
    </row>
    <row r="166" spans="2:11" ht="20.85" customHeight="1" x14ac:dyDescent="0.2">
      <c r="B166" s="7"/>
      <c r="C166" s="110"/>
      <c r="D166" s="111"/>
      <c r="E166" s="110"/>
      <c r="F166" s="112"/>
      <c r="G166" s="183">
        <f>IF(ISERROR(MATCH(C166,Ausstellungen!C$6:C$500,0)),0,1)</f>
        <v>0</v>
      </c>
      <c r="I166" s="37" t="str">
        <f t="shared" si="6"/>
        <v>leer</v>
      </c>
      <c r="J166" s="37" t="str">
        <f t="shared" si="7"/>
        <v>leer</v>
      </c>
      <c r="K166" s="38">
        <f t="shared" si="8"/>
        <v>0</v>
      </c>
    </row>
    <row r="167" spans="2:11" ht="20.85" customHeight="1" x14ac:dyDescent="0.2">
      <c r="B167" s="7"/>
      <c r="C167" s="110"/>
      <c r="D167" s="111"/>
      <c r="E167" s="110"/>
      <c r="F167" s="112"/>
      <c r="G167" s="183">
        <f>IF(ISERROR(MATCH(C167,Ausstellungen!C$6:C$500,0)),0,1)</f>
        <v>0</v>
      </c>
      <c r="I167" s="37" t="str">
        <f t="shared" si="6"/>
        <v>leer</v>
      </c>
      <c r="J167" s="37" t="str">
        <f t="shared" si="7"/>
        <v>leer</v>
      </c>
      <c r="K167" s="38">
        <f t="shared" si="8"/>
        <v>0</v>
      </c>
    </row>
    <row r="168" spans="2:11" ht="20.85" customHeight="1" x14ac:dyDescent="0.2">
      <c r="B168" s="7"/>
      <c r="C168" s="110"/>
      <c r="D168" s="111"/>
      <c r="E168" s="110"/>
      <c r="F168" s="112"/>
      <c r="G168" s="183">
        <f>IF(ISERROR(MATCH(C168,Ausstellungen!C$6:C$500,0)),0,1)</f>
        <v>0</v>
      </c>
      <c r="I168" s="37" t="str">
        <f t="shared" si="6"/>
        <v>leer</v>
      </c>
      <c r="J168" s="37" t="str">
        <f t="shared" si="7"/>
        <v>leer</v>
      </c>
      <c r="K168" s="38">
        <f t="shared" si="8"/>
        <v>0</v>
      </c>
    </row>
    <row r="169" spans="2:11" ht="20.85" customHeight="1" x14ac:dyDescent="0.2">
      <c r="B169" s="7"/>
      <c r="C169" s="110"/>
      <c r="D169" s="111"/>
      <c r="E169" s="110"/>
      <c r="F169" s="112"/>
      <c r="G169" s="183">
        <f>IF(ISERROR(MATCH(C169,Ausstellungen!C$6:C$500,0)),0,1)</f>
        <v>0</v>
      </c>
      <c r="I169" s="37" t="str">
        <f t="shared" si="6"/>
        <v>leer</v>
      </c>
      <c r="J169" s="37" t="str">
        <f t="shared" si="7"/>
        <v>leer</v>
      </c>
      <c r="K169" s="38">
        <f t="shared" si="8"/>
        <v>0</v>
      </c>
    </row>
    <row r="170" spans="2:11" ht="20.85" customHeight="1" x14ac:dyDescent="0.2">
      <c r="B170" s="7"/>
      <c r="C170" s="110"/>
      <c r="D170" s="111"/>
      <c r="E170" s="110"/>
      <c r="F170" s="112"/>
      <c r="G170" s="183">
        <f>IF(ISERROR(MATCH(C170,Ausstellungen!C$6:C$500,0)),0,1)</f>
        <v>0</v>
      </c>
      <c r="I170" s="37" t="str">
        <f t="shared" si="6"/>
        <v>leer</v>
      </c>
      <c r="J170" s="37" t="str">
        <f t="shared" si="7"/>
        <v>leer</v>
      </c>
      <c r="K170" s="38">
        <f t="shared" si="8"/>
        <v>0</v>
      </c>
    </row>
    <row r="171" spans="2:11" ht="20.85" customHeight="1" x14ac:dyDescent="0.2">
      <c r="B171" s="7"/>
      <c r="C171" s="110"/>
      <c r="D171" s="111"/>
      <c r="E171" s="110"/>
      <c r="F171" s="112"/>
      <c r="G171" s="183">
        <f>IF(ISERROR(MATCH(C171,Ausstellungen!C$6:C$500,0)),0,1)</f>
        <v>0</v>
      </c>
      <c r="I171" s="37" t="str">
        <f t="shared" si="6"/>
        <v>leer</v>
      </c>
      <c r="J171" s="37" t="str">
        <f t="shared" si="7"/>
        <v>leer</v>
      </c>
      <c r="K171" s="38">
        <f t="shared" si="8"/>
        <v>0</v>
      </c>
    </row>
    <row r="172" spans="2:11" ht="20.85" customHeight="1" x14ac:dyDescent="0.2">
      <c r="B172" s="7"/>
      <c r="C172" s="110"/>
      <c r="D172" s="111"/>
      <c r="E172" s="110"/>
      <c r="F172" s="112"/>
      <c r="G172" s="183">
        <f>IF(ISERROR(MATCH(C172,Ausstellungen!C$6:C$500,0)),0,1)</f>
        <v>0</v>
      </c>
      <c r="I172" s="37" t="str">
        <f t="shared" si="6"/>
        <v>leer</v>
      </c>
      <c r="J172" s="37" t="str">
        <f t="shared" si="7"/>
        <v>leer</v>
      </c>
      <c r="K172" s="38">
        <f t="shared" si="8"/>
        <v>0</v>
      </c>
    </row>
    <row r="173" spans="2:11" ht="20.85" customHeight="1" x14ac:dyDescent="0.2">
      <c r="B173" s="7"/>
      <c r="C173" s="110"/>
      <c r="D173" s="111"/>
      <c r="E173" s="110"/>
      <c r="F173" s="112"/>
      <c r="G173" s="183">
        <f>IF(ISERROR(MATCH(C173,Ausstellungen!C$6:C$500,0)),0,1)</f>
        <v>0</v>
      </c>
      <c r="I173" s="37" t="str">
        <f t="shared" si="6"/>
        <v>leer</v>
      </c>
      <c r="J173" s="37" t="str">
        <f t="shared" si="7"/>
        <v>leer</v>
      </c>
      <c r="K173" s="38">
        <f t="shared" si="8"/>
        <v>0</v>
      </c>
    </row>
    <row r="174" spans="2:11" ht="20.85" customHeight="1" x14ac:dyDescent="0.2">
      <c r="B174" s="7"/>
      <c r="C174" s="110"/>
      <c r="D174" s="111"/>
      <c r="E174" s="110"/>
      <c r="F174" s="112"/>
      <c r="G174" s="183">
        <f>IF(ISERROR(MATCH(C174,Ausstellungen!C$6:C$500,0)),0,1)</f>
        <v>0</v>
      </c>
      <c r="I174" s="37" t="str">
        <f t="shared" si="6"/>
        <v>leer</v>
      </c>
      <c r="J174" s="37" t="str">
        <f t="shared" si="7"/>
        <v>leer</v>
      </c>
      <c r="K174" s="38">
        <f t="shared" si="8"/>
        <v>0</v>
      </c>
    </row>
    <row r="175" spans="2:11" ht="20.85" customHeight="1" x14ac:dyDescent="0.2">
      <c r="B175" s="7"/>
      <c r="C175" s="110"/>
      <c r="D175" s="111"/>
      <c r="E175" s="110"/>
      <c r="F175" s="112"/>
      <c r="G175" s="183">
        <f>IF(ISERROR(MATCH(C175,Ausstellungen!C$6:C$500,0)),0,1)</f>
        <v>0</v>
      </c>
      <c r="I175" s="37" t="str">
        <f t="shared" si="6"/>
        <v>leer</v>
      </c>
      <c r="J175" s="37" t="str">
        <f t="shared" si="7"/>
        <v>leer</v>
      </c>
      <c r="K175" s="38">
        <f t="shared" si="8"/>
        <v>0</v>
      </c>
    </row>
    <row r="176" spans="2:11" ht="20.85" customHeight="1" x14ac:dyDescent="0.2">
      <c r="B176" s="7"/>
      <c r="C176" s="110"/>
      <c r="D176" s="111"/>
      <c r="E176" s="110"/>
      <c r="F176" s="112"/>
      <c r="G176" s="183">
        <f>IF(ISERROR(MATCH(C176,Ausstellungen!C$6:C$500,0)),0,1)</f>
        <v>0</v>
      </c>
      <c r="I176" s="37" t="str">
        <f t="shared" si="6"/>
        <v>leer</v>
      </c>
      <c r="J176" s="37" t="str">
        <f t="shared" si="7"/>
        <v>leer</v>
      </c>
      <c r="K176" s="38">
        <f t="shared" si="8"/>
        <v>0</v>
      </c>
    </row>
    <row r="177" spans="2:11" ht="20.85" customHeight="1" x14ac:dyDescent="0.2">
      <c r="B177" s="7"/>
      <c r="C177" s="110"/>
      <c r="D177" s="111"/>
      <c r="E177" s="110"/>
      <c r="F177" s="112"/>
      <c r="G177" s="183">
        <f>IF(ISERROR(MATCH(C177,Ausstellungen!C$6:C$500,0)),0,1)</f>
        <v>0</v>
      </c>
      <c r="I177" s="37" t="str">
        <f t="shared" si="6"/>
        <v>leer</v>
      </c>
      <c r="J177" s="37" t="str">
        <f t="shared" si="7"/>
        <v>leer</v>
      </c>
      <c r="K177" s="38">
        <f t="shared" si="8"/>
        <v>0</v>
      </c>
    </row>
    <row r="178" spans="2:11" ht="20.85" customHeight="1" x14ac:dyDescent="0.2">
      <c r="B178" s="7"/>
      <c r="C178" s="110"/>
      <c r="D178" s="111"/>
      <c r="E178" s="110"/>
      <c r="F178" s="112"/>
      <c r="G178" s="183">
        <f>IF(ISERROR(MATCH(C178,Ausstellungen!C$6:C$500,0)),0,1)</f>
        <v>0</v>
      </c>
      <c r="I178" s="37" t="str">
        <f t="shared" si="6"/>
        <v>leer</v>
      </c>
      <c r="J178" s="37" t="str">
        <f t="shared" si="7"/>
        <v>leer</v>
      </c>
      <c r="K178" s="38">
        <f t="shared" si="8"/>
        <v>0</v>
      </c>
    </row>
    <row r="179" spans="2:11" ht="20.85" customHeight="1" x14ac:dyDescent="0.2">
      <c r="B179" s="7"/>
      <c r="C179" s="110"/>
      <c r="D179" s="111"/>
      <c r="E179" s="110"/>
      <c r="F179" s="112"/>
      <c r="G179" s="183">
        <f>IF(ISERROR(MATCH(C179,Ausstellungen!C$6:C$500,0)),0,1)</f>
        <v>0</v>
      </c>
      <c r="I179" s="37" t="str">
        <f t="shared" si="6"/>
        <v>leer</v>
      </c>
      <c r="J179" s="37" t="str">
        <f t="shared" si="7"/>
        <v>leer</v>
      </c>
      <c r="K179" s="38">
        <f t="shared" si="8"/>
        <v>0</v>
      </c>
    </row>
    <row r="180" spans="2:11" ht="20.85" customHeight="1" x14ac:dyDescent="0.2">
      <c r="B180" s="7"/>
      <c r="C180" s="110"/>
      <c r="D180" s="111"/>
      <c r="E180" s="110"/>
      <c r="F180" s="112"/>
      <c r="G180" s="183">
        <f>IF(ISERROR(MATCH(C180,Ausstellungen!C$6:C$500,0)),0,1)</f>
        <v>0</v>
      </c>
      <c r="I180" s="37" t="str">
        <f t="shared" si="6"/>
        <v>leer</v>
      </c>
      <c r="J180" s="37" t="str">
        <f t="shared" si="7"/>
        <v>leer</v>
      </c>
      <c r="K180" s="38">
        <f t="shared" si="8"/>
        <v>0</v>
      </c>
    </row>
    <row r="181" spans="2:11" ht="20.85" customHeight="1" x14ac:dyDescent="0.2">
      <c r="B181" s="7"/>
      <c r="C181" s="110"/>
      <c r="D181" s="111"/>
      <c r="E181" s="110"/>
      <c r="F181" s="112"/>
      <c r="G181" s="183">
        <f>IF(ISERROR(MATCH(C181,Ausstellungen!C$6:C$500,0)),0,1)</f>
        <v>0</v>
      </c>
      <c r="I181" s="37" t="str">
        <f t="shared" si="6"/>
        <v>leer</v>
      </c>
      <c r="J181" s="37" t="str">
        <f t="shared" si="7"/>
        <v>leer</v>
      </c>
      <c r="K181" s="38">
        <f t="shared" si="8"/>
        <v>0</v>
      </c>
    </row>
    <row r="182" spans="2:11" ht="20.85" customHeight="1" x14ac:dyDescent="0.2">
      <c r="B182" s="7"/>
      <c r="C182" s="110"/>
      <c r="D182" s="111"/>
      <c r="E182" s="110"/>
      <c r="F182" s="112"/>
      <c r="G182" s="183">
        <f>IF(ISERROR(MATCH(C182,Ausstellungen!C$6:C$500,0)),0,1)</f>
        <v>0</v>
      </c>
      <c r="I182" s="37" t="str">
        <f t="shared" si="6"/>
        <v>leer</v>
      </c>
      <c r="J182" s="37" t="str">
        <f t="shared" si="7"/>
        <v>leer</v>
      </c>
      <c r="K182" s="38">
        <f t="shared" si="8"/>
        <v>0</v>
      </c>
    </row>
    <row r="183" spans="2:11" ht="20.85" customHeight="1" x14ac:dyDescent="0.2">
      <c r="B183" s="7"/>
      <c r="C183" s="110"/>
      <c r="D183" s="111"/>
      <c r="E183" s="110"/>
      <c r="F183" s="112"/>
      <c r="G183" s="183">
        <f>IF(ISERROR(MATCH(C183,Ausstellungen!C$6:C$500,0)),0,1)</f>
        <v>0</v>
      </c>
      <c r="I183" s="37" t="str">
        <f t="shared" si="6"/>
        <v>leer</v>
      </c>
      <c r="J183" s="37" t="str">
        <f t="shared" si="7"/>
        <v>leer</v>
      </c>
      <c r="K183" s="38">
        <f t="shared" si="8"/>
        <v>0</v>
      </c>
    </row>
    <row r="184" spans="2:11" ht="20.85" customHeight="1" x14ac:dyDescent="0.2">
      <c r="B184" s="7"/>
      <c r="C184" s="110"/>
      <c r="D184" s="111"/>
      <c r="E184" s="110"/>
      <c r="F184" s="112"/>
      <c r="G184" s="183">
        <f>IF(ISERROR(MATCH(C184,Ausstellungen!C$6:C$500,0)),0,1)</f>
        <v>0</v>
      </c>
      <c r="I184" s="37" t="str">
        <f t="shared" si="6"/>
        <v>leer</v>
      </c>
      <c r="J184" s="37" t="str">
        <f t="shared" si="7"/>
        <v>leer</v>
      </c>
      <c r="K184" s="38">
        <f t="shared" si="8"/>
        <v>0</v>
      </c>
    </row>
    <row r="185" spans="2:11" ht="20.85" customHeight="1" x14ac:dyDescent="0.2">
      <c r="B185" s="7"/>
      <c r="C185" s="110"/>
      <c r="D185" s="111"/>
      <c r="E185" s="110"/>
      <c r="F185" s="112"/>
      <c r="G185" s="183">
        <f>IF(ISERROR(MATCH(C185,Ausstellungen!C$6:C$500,0)),0,1)</f>
        <v>0</v>
      </c>
      <c r="I185" s="37" t="str">
        <f t="shared" si="6"/>
        <v>leer</v>
      </c>
      <c r="J185" s="37" t="str">
        <f t="shared" si="7"/>
        <v>leer</v>
      </c>
      <c r="K185" s="38">
        <f t="shared" si="8"/>
        <v>0</v>
      </c>
    </row>
    <row r="186" spans="2:11" ht="20.85" customHeight="1" x14ac:dyDescent="0.2">
      <c r="B186" s="7"/>
      <c r="C186" s="110"/>
      <c r="D186" s="111"/>
      <c r="E186" s="110"/>
      <c r="F186" s="112"/>
      <c r="G186" s="183">
        <f>IF(ISERROR(MATCH(C186,Ausstellungen!C$6:C$500,0)),0,1)</f>
        <v>0</v>
      </c>
      <c r="I186" s="37" t="str">
        <f t="shared" si="6"/>
        <v>leer</v>
      </c>
      <c r="J186" s="37" t="str">
        <f t="shared" si="7"/>
        <v>leer</v>
      </c>
      <c r="K186" s="38">
        <f t="shared" si="8"/>
        <v>0</v>
      </c>
    </row>
    <row r="187" spans="2:11" ht="20.85" customHeight="1" x14ac:dyDescent="0.2">
      <c r="B187" s="7"/>
      <c r="C187" s="110"/>
      <c r="D187" s="111"/>
      <c r="E187" s="110"/>
      <c r="F187" s="112"/>
      <c r="G187" s="183">
        <f>IF(ISERROR(MATCH(C187,Ausstellungen!C$6:C$500,0)),0,1)</f>
        <v>0</v>
      </c>
      <c r="I187" s="37" t="str">
        <f t="shared" si="6"/>
        <v>leer</v>
      </c>
      <c r="J187" s="37" t="str">
        <f t="shared" si="7"/>
        <v>leer</v>
      </c>
      <c r="K187" s="38">
        <f t="shared" si="8"/>
        <v>0</v>
      </c>
    </row>
    <row r="188" spans="2:11" ht="20.85" customHeight="1" x14ac:dyDescent="0.2">
      <c r="B188" s="7"/>
      <c r="C188" s="110"/>
      <c r="D188" s="111"/>
      <c r="E188" s="110"/>
      <c r="F188" s="112"/>
      <c r="G188" s="183">
        <f>IF(ISERROR(MATCH(C188,Ausstellungen!C$6:C$500,0)),0,1)</f>
        <v>0</v>
      </c>
      <c r="I188" s="37" t="str">
        <f t="shared" si="6"/>
        <v>leer</v>
      </c>
      <c r="J188" s="37" t="str">
        <f t="shared" si="7"/>
        <v>leer</v>
      </c>
      <c r="K188" s="38">
        <f t="shared" si="8"/>
        <v>0</v>
      </c>
    </row>
    <row r="189" spans="2:11" ht="20.85" customHeight="1" x14ac:dyDescent="0.2">
      <c r="B189" s="7"/>
      <c r="C189" s="110"/>
      <c r="D189" s="111"/>
      <c r="E189" s="110"/>
      <c r="F189" s="112"/>
      <c r="G189" s="183">
        <f>IF(ISERROR(MATCH(C189,Ausstellungen!C$6:C$500,0)),0,1)</f>
        <v>0</v>
      </c>
      <c r="I189" s="37" t="str">
        <f t="shared" si="6"/>
        <v>leer</v>
      </c>
      <c r="J189" s="37" t="str">
        <f t="shared" si="7"/>
        <v>leer</v>
      </c>
      <c r="K189" s="38">
        <f t="shared" si="8"/>
        <v>0</v>
      </c>
    </row>
    <row r="190" spans="2:11" ht="20.85" customHeight="1" x14ac:dyDescent="0.2">
      <c r="B190" s="7"/>
      <c r="C190" s="110"/>
      <c r="D190" s="111"/>
      <c r="E190" s="110"/>
      <c r="F190" s="112"/>
      <c r="G190" s="183">
        <f>IF(ISERROR(MATCH(C190,Ausstellungen!C$6:C$500,0)),0,1)</f>
        <v>0</v>
      </c>
      <c r="I190" s="37" t="str">
        <f t="shared" si="6"/>
        <v>leer</v>
      </c>
      <c r="J190" s="37" t="str">
        <f t="shared" si="7"/>
        <v>leer</v>
      </c>
      <c r="K190" s="38">
        <f t="shared" si="8"/>
        <v>0</v>
      </c>
    </row>
    <row r="191" spans="2:11" ht="20.85" customHeight="1" x14ac:dyDescent="0.2">
      <c r="B191" s="7"/>
      <c r="C191" s="110"/>
      <c r="D191" s="111"/>
      <c r="E191" s="110"/>
      <c r="F191" s="112"/>
      <c r="G191" s="183">
        <f>IF(ISERROR(MATCH(C191,Ausstellungen!C$6:C$500,0)),0,1)</f>
        <v>0</v>
      </c>
      <c r="I191" s="37" t="str">
        <f t="shared" si="6"/>
        <v>leer</v>
      </c>
      <c r="J191" s="37" t="str">
        <f t="shared" si="7"/>
        <v>leer</v>
      </c>
      <c r="K191" s="38">
        <f t="shared" si="8"/>
        <v>0</v>
      </c>
    </row>
    <row r="192" spans="2:11" ht="20.85" customHeight="1" x14ac:dyDescent="0.2">
      <c r="B192" s="7"/>
      <c r="C192" s="110"/>
      <c r="D192" s="111"/>
      <c r="E192" s="110"/>
      <c r="F192" s="112"/>
      <c r="G192" s="183">
        <f>IF(ISERROR(MATCH(C192,Ausstellungen!C$6:C$500,0)),0,1)</f>
        <v>0</v>
      </c>
      <c r="I192" s="37" t="str">
        <f t="shared" si="6"/>
        <v>leer</v>
      </c>
      <c r="J192" s="37" t="str">
        <f t="shared" si="7"/>
        <v>leer</v>
      </c>
      <c r="K192" s="38">
        <f t="shared" si="8"/>
        <v>0</v>
      </c>
    </row>
    <row r="193" spans="2:11" ht="20.85" customHeight="1" x14ac:dyDescent="0.2">
      <c r="B193" s="7"/>
      <c r="C193" s="110"/>
      <c r="D193" s="111"/>
      <c r="E193" s="110"/>
      <c r="F193" s="112"/>
      <c r="G193" s="183">
        <f>IF(ISERROR(MATCH(C193,Ausstellungen!C$6:C$500,0)),0,1)</f>
        <v>0</v>
      </c>
      <c r="I193" s="37" t="str">
        <f t="shared" si="6"/>
        <v>leer</v>
      </c>
      <c r="J193" s="37" t="str">
        <f t="shared" si="7"/>
        <v>leer</v>
      </c>
      <c r="K193" s="38">
        <f t="shared" si="8"/>
        <v>0</v>
      </c>
    </row>
    <row r="194" spans="2:11" ht="20.85" customHeight="1" x14ac:dyDescent="0.2">
      <c r="B194" s="7"/>
      <c r="C194" s="110"/>
      <c r="D194" s="111"/>
      <c r="E194" s="110"/>
      <c r="F194" s="112"/>
      <c r="G194" s="183">
        <f>IF(ISERROR(MATCH(C194,Ausstellungen!C$6:C$500,0)),0,1)</f>
        <v>0</v>
      </c>
      <c r="I194" s="37" t="str">
        <f t="shared" si="6"/>
        <v>leer</v>
      </c>
      <c r="J194" s="37" t="str">
        <f t="shared" si="7"/>
        <v>leer</v>
      </c>
      <c r="K194" s="38">
        <f t="shared" si="8"/>
        <v>0</v>
      </c>
    </row>
    <row r="195" spans="2:11" ht="20.85" customHeight="1" x14ac:dyDescent="0.2">
      <c r="B195" s="7"/>
      <c r="C195" s="110"/>
      <c r="D195" s="111"/>
      <c r="E195" s="110"/>
      <c r="F195" s="112"/>
      <c r="G195" s="183">
        <f>IF(ISERROR(MATCH(C195,Ausstellungen!C$6:C$500,0)),0,1)</f>
        <v>0</v>
      </c>
      <c r="I195" s="37" t="str">
        <f t="shared" si="6"/>
        <v>leer</v>
      </c>
      <c r="J195" s="37" t="str">
        <f t="shared" si="7"/>
        <v>leer</v>
      </c>
      <c r="K195" s="38">
        <f t="shared" si="8"/>
        <v>0</v>
      </c>
    </row>
    <row r="196" spans="2:11" ht="20.85" customHeight="1" x14ac:dyDescent="0.2">
      <c r="B196" s="7"/>
      <c r="C196" s="110"/>
      <c r="D196" s="111"/>
      <c r="E196" s="110"/>
      <c r="F196" s="112"/>
      <c r="G196" s="183">
        <f>IF(ISERROR(MATCH(C196,Ausstellungen!C$6:C$500,0)),0,1)</f>
        <v>0</v>
      </c>
      <c r="I196" s="37" t="str">
        <f t="shared" si="6"/>
        <v>leer</v>
      </c>
      <c r="J196" s="37" t="str">
        <f t="shared" si="7"/>
        <v>leer</v>
      </c>
      <c r="K196" s="38">
        <f t="shared" si="8"/>
        <v>0</v>
      </c>
    </row>
    <row r="197" spans="2:11" ht="20.85" customHeight="1" x14ac:dyDescent="0.2">
      <c r="B197" s="7"/>
      <c r="C197" s="110"/>
      <c r="D197" s="111"/>
      <c r="E197" s="110"/>
      <c r="F197" s="112"/>
      <c r="G197" s="183">
        <f>IF(ISERROR(MATCH(C197,Ausstellungen!C$6:C$500,0)),0,1)</f>
        <v>0</v>
      </c>
      <c r="I197" s="37" t="str">
        <f t="shared" si="6"/>
        <v>leer</v>
      </c>
      <c r="J197" s="37" t="str">
        <f t="shared" si="7"/>
        <v>leer</v>
      </c>
      <c r="K197" s="38">
        <f t="shared" si="8"/>
        <v>0</v>
      </c>
    </row>
    <row r="198" spans="2:11" ht="20.85" customHeight="1" x14ac:dyDescent="0.2">
      <c r="B198" s="7"/>
      <c r="C198" s="110"/>
      <c r="D198" s="111"/>
      <c r="E198" s="110"/>
      <c r="F198" s="112"/>
      <c r="G198" s="183">
        <f>IF(ISERROR(MATCH(C198,Ausstellungen!C$6:C$500,0)),0,1)</f>
        <v>0</v>
      </c>
      <c r="I198" s="37" t="str">
        <f t="shared" ref="I198:I261" si="9">IF(C198&lt;"a","leer","Sexauswahl")</f>
        <v>leer</v>
      </c>
      <c r="J198" s="37" t="str">
        <f t="shared" ref="J198:J261" si="10">IF(AND(C198&lt;"a",D198&lt;"a",E198&lt;"a"),"leer","Jaauswahl")</f>
        <v>leer</v>
      </c>
      <c r="K198" s="38">
        <f t="shared" ref="K198:K261" si="11">IF(C198&lt;"a",0,COUNTIF($C$5:$C$300,C198))</f>
        <v>0</v>
      </c>
    </row>
    <row r="199" spans="2:11" ht="20.85" customHeight="1" x14ac:dyDescent="0.2">
      <c r="B199" s="7"/>
      <c r="C199" s="110"/>
      <c r="D199" s="111"/>
      <c r="E199" s="110"/>
      <c r="F199" s="112"/>
      <c r="G199" s="183">
        <f>IF(ISERROR(MATCH(C199,Ausstellungen!C$6:C$500,0)),0,1)</f>
        <v>0</v>
      </c>
      <c r="I199" s="37" t="str">
        <f t="shared" si="9"/>
        <v>leer</v>
      </c>
      <c r="J199" s="37" t="str">
        <f t="shared" si="10"/>
        <v>leer</v>
      </c>
      <c r="K199" s="38">
        <f t="shared" si="11"/>
        <v>0</v>
      </c>
    </row>
    <row r="200" spans="2:11" ht="20.85" customHeight="1" x14ac:dyDescent="0.2">
      <c r="B200" s="7"/>
      <c r="C200" s="110"/>
      <c r="D200" s="111"/>
      <c r="E200" s="110"/>
      <c r="F200" s="112"/>
      <c r="G200" s="183">
        <f>IF(ISERROR(MATCH(C200,Ausstellungen!C$6:C$500,0)),0,1)</f>
        <v>0</v>
      </c>
      <c r="I200" s="37" t="str">
        <f t="shared" si="9"/>
        <v>leer</v>
      </c>
      <c r="J200" s="37" t="str">
        <f t="shared" si="10"/>
        <v>leer</v>
      </c>
      <c r="K200" s="38">
        <f t="shared" si="11"/>
        <v>0</v>
      </c>
    </row>
    <row r="201" spans="2:11" ht="20.85" customHeight="1" x14ac:dyDescent="0.2">
      <c r="B201" s="7"/>
      <c r="C201" s="110"/>
      <c r="D201" s="111"/>
      <c r="E201" s="110"/>
      <c r="F201" s="112"/>
      <c r="G201" s="183">
        <f>IF(ISERROR(MATCH(C201,Ausstellungen!C$6:C$500,0)),0,1)</f>
        <v>0</v>
      </c>
      <c r="I201" s="37" t="str">
        <f t="shared" si="9"/>
        <v>leer</v>
      </c>
      <c r="J201" s="37" t="str">
        <f t="shared" si="10"/>
        <v>leer</v>
      </c>
      <c r="K201" s="38">
        <f t="shared" si="11"/>
        <v>0</v>
      </c>
    </row>
    <row r="202" spans="2:11" ht="20.85" customHeight="1" x14ac:dyDescent="0.2">
      <c r="B202" s="7"/>
      <c r="C202" s="110"/>
      <c r="D202" s="111"/>
      <c r="E202" s="110"/>
      <c r="F202" s="112"/>
      <c r="G202" s="183">
        <f>IF(ISERROR(MATCH(C202,Ausstellungen!C$6:C$500,0)),0,1)</f>
        <v>0</v>
      </c>
      <c r="I202" s="37" t="str">
        <f t="shared" si="9"/>
        <v>leer</v>
      </c>
      <c r="J202" s="37" t="str">
        <f t="shared" si="10"/>
        <v>leer</v>
      </c>
      <c r="K202" s="38">
        <f t="shared" si="11"/>
        <v>0</v>
      </c>
    </row>
    <row r="203" spans="2:11" ht="20.85" customHeight="1" x14ac:dyDescent="0.2">
      <c r="B203" s="7"/>
      <c r="C203" s="110"/>
      <c r="D203" s="111"/>
      <c r="E203" s="110"/>
      <c r="F203" s="112"/>
      <c r="G203" s="183">
        <f>IF(ISERROR(MATCH(C203,Ausstellungen!C$6:C$500,0)),0,1)</f>
        <v>0</v>
      </c>
      <c r="I203" s="37" t="str">
        <f t="shared" si="9"/>
        <v>leer</v>
      </c>
      <c r="J203" s="37" t="str">
        <f t="shared" si="10"/>
        <v>leer</v>
      </c>
      <c r="K203" s="38">
        <f t="shared" si="11"/>
        <v>0</v>
      </c>
    </row>
    <row r="204" spans="2:11" ht="20.85" customHeight="1" x14ac:dyDescent="0.2">
      <c r="B204" s="7"/>
      <c r="C204" s="110"/>
      <c r="D204" s="111"/>
      <c r="E204" s="110"/>
      <c r="F204" s="112"/>
      <c r="G204" s="183">
        <f>IF(ISERROR(MATCH(C204,Ausstellungen!C$6:C$500,0)),0,1)</f>
        <v>0</v>
      </c>
      <c r="I204" s="37" t="str">
        <f t="shared" si="9"/>
        <v>leer</v>
      </c>
      <c r="J204" s="37" t="str">
        <f t="shared" si="10"/>
        <v>leer</v>
      </c>
      <c r="K204" s="38">
        <f t="shared" si="11"/>
        <v>0</v>
      </c>
    </row>
    <row r="205" spans="2:11" ht="20.85" customHeight="1" x14ac:dyDescent="0.2">
      <c r="B205" s="7"/>
      <c r="C205" s="110"/>
      <c r="D205" s="111"/>
      <c r="E205" s="110"/>
      <c r="F205" s="112"/>
      <c r="G205" s="183">
        <f>IF(ISERROR(MATCH(C205,Ausstellungen!C$6:C$500,0)),0,1)</f>
        <v>0</v>
      </c>
      <c r="I205" s="37" t="str">
        <f t="shared" si="9"/>
        <v>leer</v>
      </c>
      <c r="J205" s="37" t="str">
        <f t="shared" si="10"/>
        <v>leer</v>
      </c>
      <c r="K205" s="38">
        <f t="shared" si="11"/>
        <v>0</v>
      </c>
    </row>
    <row r="206" spans="2:11" ht="20.85" customHeight="1" x14ac:dyDescent="0.2">
      <c r="B206" s="7"/>
      <c r="C206" s="110"/>
      <c r="D206" s="111"/>
      <c r="E206" s="110"/>
      <c r="F206" s="112"/>
      <c r="G206" s="183">
        <f>IF(ISERROR(MATCH(C206,Ausstellungen!C$6:C$500,0)),0,1)</f>
        <v>0</v>
      </c>
      <c r="I206" s="37" t="str">
        <f t="shared" si="9"/>
        <v>leer</v>
      </c>
      <c r="J206" s="37" t="str">
        <f t="shared" si="10"/>
        <v>leer</v>
      </c>
      <c r="K206" s="38">
        <f t="shared" si="11"/>
        <v>0</v>
      </c>
    </row>
    <row r="207" spans="2:11" ht="20.85" customHeight="1" x14ac:dyDescent="0.2">
      <c r="B207" s="7"/>
      <c r="C207" s="110"/>
      <c r="D207" s="111"/>
      <c r="E207" s="110"/>
      <c r="F207" s="112"/>
      <c r="G207" s="183">
        <f>IF(ISERROR(MATCH(C207,Ausstellungen!C$6:C$500,0)),0,1)</f>
        <v>0</v>
      </c>
      <c r="I207" s="37" t="str">
        <f t="shared" si="9"/>
        <v>leer</v>
      </c>
      <c r="J207" s="37" t="str">
        <f t="shared" si="10"/>
        <v>leer</v>
      </c>
      <c r="K207" s="38">
        <f t="shared" si="11"/>
        <v>0</v>
      </c>
    </row>
    <row r="208" spans="2:11" ht="20.85" customHeight="1" x14ac:dyDescent="0.2">
      <c r="B208" s="7"/>
      <c r="C208" s="110"/>
      <c r="D208" s="111"/>
      <c r="E208" s="110"/>
      <c r="F208" s="112"/>
      <c r="G208" s="183">
        <f>IF(ISERROR(MATCH(C208,Ausstellungen!C$6:C$500,0)),0,1)</f>
        <v>0</v>
      </c>
      <c r="I208" s="37" t="str">
        <f t="shared" si="9"/>
        <v>leer</v>
      </c>
      <c r="J208" s="37" t="str">
        <f t="shared" si="10"/>
        <v>leer</v>
      </c>
      <c r="K208" s="38">
        <f t="shared" si="11"/>
        <v>0</v>
      </c>
    </row>
    <row r="209" spans="2:11" ht="20.85" customHeight="1" x14ac:dyDescent="0.2">
      <c r="B209" s="7"/>
      <c r="C209" s="110"/>
      <c r="D209" s="111"/>
      <c r="E209" s="110"/>
      <c r="F209" s="112"/>
      <c r="G209" s="183">
        <f>IF(ISERROR(MATCH(C209,Ausstellungen!C$6:C$500,0)),0,1)</f>
        <v>0</v>
      </c>
      <c r="I209" s="37" t="str">
        <f t="shared" si="9"/>
        <v>leer</v>
      </c>
      <c r="J209" s="37" t="str">
        <f t="shared" si="10"/>
        <v>leer</v>
      </c>
      <c r="K209" s="38">
        <f t="shared" si="11"/>
        <v>0</v>
      </c>
    </row>
    <row r="210" spans="2:11" ht="20.85" customHeight="1" x14ac:dyDescent="0.2">
      <c r="B210" s="7"/>
      <c r="C210" s="110"/>
      <c r="D210" s="111"/>
      <c r="E210" s="110"/>
      <c r="F210" s="112"/>
      <c r="G210" s="183">
        <f>IF(ISERROR(MATCH(C210,Ausstellungen!C$6:C$500,0)),0,1)</f>
        <v>0</v>
      </c>
      <c r="I210" s="37" t="str">
        <f t="shared" si="9"/>
        <v>leer</v>
      </c>
      <c r="J210" s="37" t="str">
        <f t="shared" si="10"/>
        <v>leer</v>
      </c>
      <c r="K210" s="38">
        <f t="shared" si="11"/>
        <v>0</v>
      </c>
    </row>
    <row r="211" spans="2:11" ht="20.85" customHeight="1" x14ac:dyDescent="0.2">
      <c r="B211" s="7"/>
      <c r="C211" s="110"/>
      <c r="D211" s="111"/>
      <c r="E211" s="110"/>
      <c r="F211" s="112"/>
      <c r="G211" s="183">
        <f>IF(ISERROR(MATCH(C211,Ausstellungen!C$6:C$500,0)),0,1)</f>
        <v>0</v>
      </c>
      <c r="I211" s="37" t="str">
        <f t="shared" si="9"/>
        <v>leer</v>
      </c>
      <c r="J211" s="37" t="str">
        <f t="shared" si="10"/>
        <v>leer</v>
      </c>
      <c r="K211" s="38">
        <f t="shared" si="11"/>
        <v>0</v>
      </c>
    </row>
    <row r="212" spans="2:11" ht="20.85" customHeight="1" x14ac:dyDescent="0.2">
      <c r="B212" s="7"/>
      <c r="C212" s="110"/>
      <c r="D212" s="111"/>
      <c r="E212" s="110"/>
      <c r="F212" s="112"/>
      <c r="G212" s="183">
        <f>IF(ISERROR(MATCH(C212,Ausstellungen!C$6:C$500,0)),0,1)</f>
        <v>0</v>
      </c>
      <c r="I212" s="37" t="str">
        <f t="shared" si="9"/>
        <v>leer</v>
      </c>
      <c r="J212" s="37" t="str">
        <f t="shared" si="10"/>
        <v>leer</v>
      </c>
      <c r="K212" s="38">
        <f t="shared" si="11"/>
        <v>0</v>
      </c>
    </row>
    <row r="213" spans="2:11" ht="20.85" customHeight="1" x14ac:dyDescent="0.2">
      <c r="B213" s="7"/>
      <c r="C213" s="110"/>
      <c r="D213" s="111"/>
      <c r="E213" s="110"/>
      <c r="F213" s="112"/>
      <c r="G213" s="183">
        <f>IF(ISERROR(MATCH(C213,Ausstellungen!C$6:C$500,0)),0,1)</f>
        <v>0</v>
      </c>
      <c r="I213" s="37" t="str">
        <f t="shared" si="9"/>
        <v>leer</v>
      </c>
      <c r="J213" s="37" t="str">
        <f t="shared" si="10"/>
        <v>leer</v>
      </c>
      <c r="K213" s="38">
        <f t="shared" si="11"/>
        <v>0</v>
      </c>
    </row>
    <row r="214" spans="2:11" ht="20.85" customHeight="1" x14ac:dyDescent="0.2">
      <c r="B214" s="7"/>
      <c r="C214" s="110"/>
      <c r="D214" s="111"/>
      <c r="E214" s="110"/>
      <c r="F214" s="112"/>
      <c r="G214" s="183">
        <f>IF(ISERROR(MATCH(C214,Ausstellungen!C$6:C$500,0)),0,1)</f>
        <v>0</v>
      </c>
      <c r="I214" s="37" t="str">
        <f t="shared" si="9"/>
        <v>leer</v>
      </c>
      <c r="J214" s="37" t="str">
        <f t="shared" si="10"/>
        <v>leer</v>
      </c>
      <c r="K214" s="38">
        <f t="shared" si="11"/>
        <v>0</v>
      </c>
    </row>
    <row r="215" spans="2:11" ht="20.85" customHeight="1" x14ac:dyDescent="0.2">
      <c r="B215" s="7"/>
      <c r="C215" s="110"/>
      <c r="D215" s="111"/>
      <c r="E215" s="110"/>
      <c r="F215" s="112"/>
      <c r="G215" s="183">
        <f>IF(ISERROR(MATCH(C215,Ausstellungen!C$6:C$500,0)),0,1)</f>
        <v>0</v>
      </c>
      <c r="I215" s="37" t="str">
        <f t="shared" si="9"/>
        <v>leer</v>
      </c>
      <c r="J215" s="37" t="str">
        <f t="shared" si="10"/>
        <v>leer</v>
      </c>
      <c r="K215" s="38">
        <f t="shared" si="11"/>
        <v>0</v>
      </c>
    </row>
    <row r="216" spans="2:11" ht="20.85" customHeight="1" x14ac:dyDescent="0.2">
      <c r="B216" s="7"/>
      <c r="C216" s="110"/>
      <c r="D216" s="111"/>
      <c r="E216" s="110"/>
      <c r="F216" s="112"/>
      <c r="G216" s="183">
        <f>IF(ISERROR(MATCH(C216,Ausstellungen!C$6:C$500,0)),0,1)</f>
        <v>0</v>
      </c>
      <c r="I216" s="37" t="str">
        <f t="shared" si="9"/>
        <v>leer</v>
      </c>
      <c r="J216" s="37" t="str">
        <f t="shared" si="10"/>
        <v>leer</v>
      </c>
      <c r="K216" s="38">
        <f t="shared" si="11"/>
        <v>0</v>
      </c>
    </row>
    <row r="217" spans="2:11" ht="20.85" customHeight="1" x14ac:dyDescent="0.2">
      <c r="B217" s="7"/>
      <c r="C217" s="110"/>
      <c r="D217" s="111"/>
      <c r="E217" s="110"/>
      <c r="F217" s="112"/>
      <c r="G217" s="183">
        <f>IF(ISERROR(MATCH(C217,Ausstellungen!C$6:C$500,0)),0,1)</f>
        <v>0</v>
      </c>
      <c r="I217" s="37" t="str">
        <f t="shared" si="9"/>
        <v>leer</v>
      </c>
      <c r="J217" s="37" t="str">
        <f t="shared" si="10"/>
        <v>leer</v>
      </c>
      <c r="K217" s="38">
        <f t="shared" si="11"/>
        <v>0</v>
      </c>
    </row>
    <row r="218" spans="2:11" ht="20.85" customHeight="1" x14ac:dyDescent="0.2">
      <c r="B218" s="7"/>
      <c r="C218" s="110"/>
      <c r="D218" s="111"/>
      <c r="E218" s="110"/>
      <c r="F218" s="112"/>
      <c r="G218" s="183">
        <f>IF(ISERROR(MATCH(C218,Ausstellungen!C$6:C$500,0)),0,1)</f>
        <v>0</v>
      </c>
      <c r="I218" s="37" t="str">
        <f t="shared" si="9"/>
        <v>leer</v>
      </c>
      <c r="J218" s="37" t="str">
        <f t="shared" si="10"/>
        <v>leer</v>
      </c>
      <c r="K218" s="38">
        <f t="shared" si="11"/>
        <v>0</v>
      </c>
    </row>
    <row r="219" spans="2:11" ht="20.85" customHeight="1" x14ac:dyDescent="0.2">
      <c r="B219" s="7"/>
      <c r="C219" s="110"/>
      <c r="D219" s="111"/>
      <c r="E219" s="110"/>
      <c r="F219" s="112"/>
      <c r="G219" s="183">
        <f>IF(ISERROR(MATCH(C219,Ausstellungen!C$6:C$500,0)),0,1)</f>
        <v>0</v>
      </c>
      <c r="I219" s="37" t="str">
        <f t="shared" si="9"/>
        <v>leer</v>
      </c>
      <c r="J219" s="37" t="str">
        <f t="shared" si="10"/>
        <v>leer</v>
      </c>
      <c r="K219" s="38">
        <f t="shared" si="11"/>
        <v>0</v>
      </c>
    </row>
    <row r="220" spans="2:11" ht="20.85" customHeight="1" x14ac:dyDescent="0.2">
      <c r="B220" s="7"/>
      <c r="C220" s="110"/>
      <c r="D220" s="111"/>
      <c r="E220" s="110"/>
      <c r="F220" s="112"/>
      <c r="G220" s="183">
        <f>IF(ISERROR(MATCH(C220,Ausstellungen!C$6:C$500,0)),0,1)</f>
        <v>0</v>
      </c>
      <c r="I220" s="37" t="str">
        <f t="shared" si="9"/>
        <v>leer</v>
      </c>
      <c r="J220" s="37" t="str">
        <f t="shared" si="10"/>
        <v>leer</v>
      </c>
      <c r="K220" s="38">
        <f t="shared" si="11"/>
        <v>0</v>
      </c>
    </row>
    <row r="221" spans="2:11" ht="20.85" customHeight="1" x14ac:dyDescent="0.2">
      <c r="B221" s="7"/>
      <c r="C221" s="110"/>
      <c r="D221" s="111"/>
      <c r="E221" s="110"/>
      <c r="F221" s="112"/>
      <c r="G221" s="183">
        <f>IF(ISERROR(MATCH(C221,Ausstellungen!C$6:C$500,0)),0,1)</f>
        <v>0</v>
      </c>
      <c r="I221" s="37" t="str">
        <f t="shared" si="9"/>
        <v>leer</v>
      </c>
      <c r="J221" s="37" t="str">
        <f t="shared" si="10"/>
        <v>leer</v>
      </c>
      <c r="K221" s="38">
        <f t="shared" si="11"/>
        <v>0</v>
      </c>
    </row>
    <row r="222" spans="2:11" ht="20.85" customHeight="1" x14ac:dyDescent="0.2">
      <c r="B222" s="7"/>
      <c r="C222" s="110"/>
      <c r="D222" s="111"/>
      <c r="E222" s="110"/>
      <c r="F222" s="112"/>
      <c r="G222" s="183">
        <f>IF(ISERROR(MATCH(C222,Ausstellungen!C$6:C$500,0)),0,1)</f>
        <v>0</v>
      </c>
      <c r="I222" s="37" t="str">
        <f t="shared" si="9"/>
        <v>leer</v>
      </c>
      <c r="J222" s="37" t="str">
        <f t="shared" si="10"/>
        <v>leer</v>
      </c>
      <c r="K222" s="38">
        <f t="shared" si="11"/>
        <v>0</v>
      </c>
    </row>
    <row r="223" spans="2:11" ht="20.85" customHeight="1" x14ac:dyDescent="0.2">
      <c r="B223" s="7"/>
      <c r="C223" s="110"/>
      <c r="D223" s="111"/>
      <c r="E223" s="110"/>
      <c r="F223" s="112"/>
      <c r="G223" s="183">
        <f>IF(ISERROR(MATCH(C223,Ausstellungen!C$6:C$500,0)),0,1)</f>
        <v>0</v>
      </c>
      <c r="I223" s="37" t="str">
        <f t="shared" si="9"/>
        <v>leer</v>
      </c>
      <c r="J223" s="37" t="str">
        <f t="shared" si="10"/>
        <v>leer</v>
      </c>
      <c r="K223" s="38">
        <f t="shared" si="11"/>
        <v>0</v>
      </c>
    </row>
    <row r="224" spans="2:11" ht="20.85" customHeight="1" x14ac:dyDescent="0.2">
      <c r="B224" s="7"/>
      <c r="C224" s="110"/>
      <c r="D224" s="111"/>
      <c r="E224" s="110"/>
      <c r="F224" s="112"/>
      <c r="G224" s="183">
        <f>IF(ISERROR(MATCH(C224,Ausstellungen!C$6:C$500,0)),0,1)</f>
        <v>0</v>
      </c>
      <c r="I224" s="37" t="str">
        <f t="shared" si="9"/>
        <v>leer</v>
      </c>
      <c r="J224" s="37" t="str">
        <f t="shared" si="10"/>
        <v>leer</v>
      </c>
      <c r="K224" s="38">
        <f t="shared" si="11"/>
        <v>0</v>
      </c>
    </row>
    <row r="225" spans="2:11" ht="20.85" customHeight="1" x14ac:dyDescent="0.2">
      <c r="B225" s="7"/>
      <c r="C225" s="110"/>
      <c r="D225" s="111"/>
      <c r="E225" s="110"/>
      <c r="F225" s="112"/>
      <c r="G225" s="183">
        <f>IF(ISERROR(MATCH(C225,Ausstellungen!C$6:C$500,0)),0,1)</f>
        <v>0</v>
      </c>
      <c r="I225" s="37" t="str">
        <f t="shared" si="9"/>
        <v>leer</v>
      </c>
      <c r="J225" s="37" t="str">
        <f t="shared" si="10"/>
        <v>leer</v>
      </c>
      <c r="K225" s="38">
        <f t="shared" si="11"/>
        <v>0</v>
      </c>
    </row>
    <row r="226" spans="2:11" ht="20.85" customHeight="1" x14ac:dyDescent="0.2">
      <c r="B226" s="7"/>
      <c r="C226" s="110"/>
      <c r="D226" s="111"/>
      <c r="E226" s="110"/>
      <c r="F226" s="112"/>
      <c r="G226" s="183">
        <f>IF(ISERROR(MATCH(C226,Ausstellungen!C$6:C$500,0)),0,1)</f>
        <v>0</v>
      </c>
      <c r="I226" s="37" t="str">
        <f t="shared" si="9"/>
        <v>leer</v>
      </c>
      <c r="J226" s="37" t="str">
        <f t="shared" si="10"/>
        <v>leer</v>
      </c>
      <c r="K226" s="38">
        <f t="shared" si="11"/>
        <v>0</v>
      </c>
    </row>
    <row r="227" spans="2:11" ht="20.85" customHeight="1" x14ac:dyDescent="0.2">
      <c r="B227" s="7"/>
      <c r="C227" s="110"/>
      <c r="D227" s="111"/>
      <c r="E227" s="110"/>
      <c r="F227" s="112"/>
      <c r="G227" s="183">
        <f>IF(ISERROR(MATCH(C227,Ausstellungen!C$6:C$500,0)),0,1)</f>
        <v>0</v>
      </c>
      <c r="I227" s="37" t="str">
        <f t="shared" si="9"/>
        <v>leer</v>
      </c>
      <c r="J227" s="37" t="str">
        <f t="shared" si="10"/>
        <v>leer</v>
      </c>
      <c r="K227" s="38">
        <f t="shared" si="11"/>
        <v>0</v>
      </c>
    </row>
    <row r="228" spans="2:11" ht="20.85" customHeight="1" x14ac:dyDescent="0.2">
      <c r="B228" s="7"/>
      <c r="C228" s="110"/>
      <c r="D228" s="111"/>
      <c r="E228" s="110"/>
      <c r="F228" s="112"/>
      <c r="G228" s="183">
        <f>IF(ISERROR(MATCH(C228,Ausstellungen!C$6:C$500,0)),0,1)</f>
        <v>0</v>
      </c>
      <c r="I228" s="37" t="str">
        <f t="shared" si="9"/>
        <v>leer</v>
      </c>
      <c r="J228" s="37" t="str">
        <f t="shared" si="10"/>
        <v>leer</v>
      </c>
      <c r="K228" s="38">
        <f t="shared" si="11"/>
        <v>0</v>
      </c>
    </row>
    <row r="229" spans="2:11" ht="20.85" customHeight="1" x14ac:dyDescent="0.2">
      <c r="B229" s="7"/>
      <c r="C229" s="110"/>
      <c r="D229" s="111"/>
      <c r="E229" s="110"/>
      <c r="F229" s="112"/>
      <c r="G229" s="183">
        <f>IF(ISERROR(MATCH(C229,Ausstellungen!C$6:C$500,0)),0,1)</f>
        <v>0</v>
      </c>
      <c r="I229" s="37" t="str">
        <f t="shared" si="9"/>
        <v>leer</v>
      </c>
      <c r="J229" s="37" t="str">
        <f t="shared" si="10"/>
        <v>leer</v>
      </c>
      <c r="K229" s="38">
        <f t="shared" si="11"/>
        <v>0</v>
      </c>
    </row>
    <row r="230" spans="2:11" ht="20.85" customHeight="1" x14ac:dyDescent="0.2">
      <c r="B230" s="7"/>
      <c r="C230" s="110"/>
      <c r="D230" s="111"/>
      <c r="E230" s="110"/>
      <c r="F230" s="112"/>
      <c r="G230" s="183">
        <f>IF(ISERROR(MATCH(C230,Ausstellungen!C$6:C$500,0)),0,1)</f>
        <v>0</v>
      </c>
      <c r="I230" s="37" t="str">
        <f t="shared" si="9"/>
        <v>leer</v>
      </c>
      <c r="J230" s="37" t="str">
        <f t="shared" si="10"/>
        <v>leer</v>
      </c>
      <c r="K230" s="38">
        <f t="shared" si="11"/>
        <v>0</v>
      </c>
    </row>
    <row r="231" spans="2:11" ht="20.85" customHeight="1" x14ac:dyDescent="0.2">
      <c r="B231" s="7"/>
      <c r="C231" s="110"/>
      <c r="D231" s="111"/>
      <c r="E231" s="110"/>
      <c r="F231" s="112"/>
      <c r="G231" s="183">
        <f>IF(ISERROR(MATCH(C231,Ausstellungen!C$6:C$500,0)),0,1)</f>
        <v>0</v>
      </c>
      <c r="I231" s="37" t="str">
        <f t="shared" si="9"/>
        <v>leer</v>
      </c>
      <c r="J231" s="37" t="str">
        <f t="shared" si="10"/>
        <v>leer</v>
      </c>
      <c r="K231" s="38">
        <f t="shared" si="11"/>
        <v>0</v>
      </c>
    </row>
    <row r="232" spans="2:11" ht="20.85" customHeight="1" x14ac:dyDescent="0.2">
      <c r="B232" s="7"/>
      <c r="C232" s="110"/>
      <c r="D232" s="111"/>
      <c r="E232" s="110"/>
      <c r="F232" s="112"/>
      <c r="G232" s="183">
        <f>IF(ISERROR(MATCH(C232,Ausstellungen!C$6:C$500,0)),0,1)</f>
        <v>0</v>
      </c>
      <c r="I232" s="37" t="str">
        <f t="shared" si="9"/>
        <v>leer</v>
      </c>
      <c r="J232" s="37" t="str">
        <f t="shared" si="10"/>
        <v>leer</v>
      </c>
      <c r="K232" s="38">
        <f t="shared" si="11"/>
        <v>0</v>
      </c>
    </row>
    <row r="233" spans="2:11" ht="20.85" customHeight="1" x14ac:dyDescent="0.2">
      <c r="B233" s="7"/>
      <c r="C233" s="110"/>
      <c r="D233" s="111"/>
      <c r="E233" s="110"/>
      <c r="F233" s="112"/>
      <c r="G233" s="183">
        <f>IF(ISERROR(MATCH(C233,Ausstellungen!C$6:C$500,0)),0,1)</f>
        <v>0</v>
      </c>
      <c r="I233" s="37" t="str">
        <f t="shared" si="9"/>
        <v>leer</v>
      </c>
      <c r="J233" s="37" t="str">
        <f t="shared" si="10"/>
        <v>leer</v>
      </c>
      <c r="K233" s="38">
        <f t="shared" si="11"/>
        <v>0</v>
      </c>
    </row>
    <row r="234" spans="2:11" ht="20.85" customHeight="1" x14ac:dyDescent="0.2">
      <c r="B234" s="7"/>
      <c r="C234" s="110"/>
      <c r="D234" s="111"/>
      <c r="E234" s="110"/>
      <c r="F234" s="112"/>
      <c r="G234" s="183">
        <f>IF(ISERROR(MATCH(C234,Ausstellungen!C$6:C$500,0)),0,1)</f>
        <v>0</v>
      </c>
      <c r="I234" s="37" t="str">
        <f t="shared" si="9"/>
        <v>leer</v>
      </c>
      <c r="J234" s="37" t="str">
        <f t="shared" si="10"/>
        <v>leer</v>
      </c>
      <c r="K234" s="38">
        <f t="shared" si="11"/>
        <v>0</v>
      </c>
    </row>
    <row r="235" spans="2:11" ht="20.85" customHeight="1" x14ac:dyDescent="0.2">
      <c r="B235" s="7"/>
      <c r="C235" s="110"/>
      <c r="D235" s="111"/>
      <c r="E235" s="110"/>
      <c r="F235" s="112"/>
      <c r="G235" s="183">
        <f>IF(ISERROR(MATCH(C235,Ausstellungen!C$6:C$500,0)),0,1)</f>
        <v>0</v>
      </c>
      <c r="I235" s="37" t="str">
        <f t="shared" si="9"/>
        <v>leer</v>
      </c>
      <c r="J235" s="37" t="str">
        <f t="shared" si="10"/>
        <v>leer</v>
      </c>
      <c r="K235" s="38">
        <f t="shared" si="11"/>
        <v>0</v>
      </c>
    </row>
    <row r="236" spans="2:11" ht="20.85" customHeight="1" x14ac:dyDescent="0.2">
      <c r="B236" s="7"/>
      <c r="C236" s="110"/>
      <c r="D236" s="111"/>
      <c r="E236" s="110"/>
      <c r="F236" s="112"/>
      <c r="G236" s="183">
        <f>IF(ISERROR(MATCH(C236,Ausstellungen!C$6:C$500,0)),0,1)</f>
        <v>0</v>
      </c>
      <c r="I236" s="37" t="str">
        <f t="shared" si="9"/>
        <v>leer</v>
      </c>
      <c r="J236" s="37" t="str">
        <f t="shared" si="10"/>
        <v>leer</v>
      </c>
      <c r="K236" s="38">
        <f t="shared" si="11"/>
        <v>0</v>
      </c>
    </row>
    <row r="237" spans="2:11" ht="20.85" customHeight="1" x14ac:dyDescent="0.2">
      <c r="B237" s="7"/>
      <c r="C237" s="110"/>
      <c r="D237" s="111"/>
      <c r="E237" s="110"/>
      <c r="F237" s="112"/>
      <c r="G237" s="183">
        <f>IF(ISERROR(MATCH(C237,Ausstellungen!C$6:C$500,0)),0,1)</f>
        <v>0</v>
      </c>
      <c r="I237" s="37" t="str">
        <f t="shared" si="9"/>
        <v>leer</v>
      </c>
      <c r="J237" s="37" t="str">
        <f t="shared" si="10"/>
        <v>leer</v>
      </c>
      <c r="K237" s="38">
        <f t="shared" si="11"/>
        <v>0</v>
      </c>
    </row>
    <row r="238" spans="2:11" ht="20.85" customHeight="1" x14ac:dyDescent="0.2">
      <c r="B238" s="7"/>
      <c r="C238" s="110"/>
      <c r="D238" s="111"/>
      <c r="E238" s="110"/>
      <c r="F238" s="112"/>
      <c r="G238" s="183">
        <f>IF(ISERROR(MATCH(C238,Ausstellungen!C$6:C$500,0)),0,1)</f>
        <v>0</v>
      </c>
      <c r="I238" s="37" t="str">
        <f t="shared" si="9"/>
        <v>leer</v>
      </c>
      <c r="J238" s="37" t="str">
        <f t="shared" si="10"/>
        <v>leer</v>
      </c>
      <c r="K238" s="38">
        <f t="shared" si="11"/>
        <v>0</v>
      </c>
    </row>
    <row r="239" spans="2:11" ht="20.85" customHeight="1" x14ac:dyDescent="0.2">
      <c r="B239" s="7"/>
      <c r="C239" s="110"/>
      <c r="D239" s="111"/>
      <c r="E239" s="110"/>
      <c r="F239" s="112"/>
      <c r="G239" s="183">
        <f>IF(ISERROR(MATCH(C239,Ausstellungen!C$6:C$500,0)),0,1)</f>
        <v>0</v>
      </c>
      <c r="I239" s="37" t="str">
        <f t="shared" si="9"/>
        <v>leer</v>
      </c>
      <c r="J239" s="37" t="str">
        <f t="shared" si="10"/>
        <v>leer</v>
      </c>
      <c r="K239" s="38">
        <f t="shared" si="11"/>
        <v>0</v>
      </c>
    </row>
    <row r="240" spans="2:11" ht="20.85" customHeight="1" x14ac:dyDescent="0.2">
      <c r="B240" s="7"/>
      <c r="C240" s="110"/>
      <c r="D240" s="111"/>
      <c r="E240" s="110"/>
      <c r="F240" s="112"/>
      <c r="G240" s="183">
        <f>IF(ISERROR(MATCH(C240,Ausstellungen!C$6:C$500,0)),0,1)</f>
        <v>0</v>
      </c>
      <c r="I240" s="37" t="str">
        <f t="shared" si="9"/>
        <v>leer</v>
      </c>
      <c r="J240" s="37" t="str">
        <f t="shared" si="10"/>
        <v>leer</v>
      </c>
      <c r="K240" s="38">
        <f t="shared" si="11"/>
        <v>0</v>
      </c>
    </row>
    <row r="241" spans="2:11" ht="20.85" customHeight="1" x14ac:dyDescent="0.2">
      <c r="B241" s="7"/>
      <c r="C241" s="110"/>
      <c r="D241" s="111"/>
      <c r="E241" s="110"/>
      <c r="F241" s="112"/>
      <c r="G241" s="183">
        <f>IF(ISERROR(MATCH(C241,Ausstellungen!C$6:C$500,0)),0,1)</f>
        <v>0</v>
      </c>
      <c r="I241" s="37" t="str">
        <f t="shared" si="9"/>
        <v>leer</v>
      </c>
      <c r="J241" s="37" t="str">
        <f t="shared" si="10"/>
        <v>leer</v>
      </c>
      <c r="K241" s="38">
        <f t="shared" si="11"/>
        <v>0</v>
      </c>
    </row>
    <row r="242" spans="2:11" ht="20.85" customHeight="1" x14ac:dyDescent="0.2">
      <c r="B242" s="7"/>
      <c r="C242" s="110"/>
      <c r="D242" s="111"/>
      <c r="E242" s="110"/>
      <c r="F242" s="112"/>
      <c r="G242" s="183">
        <f>IF(ISERROR(MATCH(C242,Ausstellungen!C$6:C$500,0)),0,1)</f>
        <v>0</v>
      </c>
      <c r="I242" s="37" t="str">
        <f t="shared" si="9"/>
        <v>leer</v>
      </c>
      <c r="J242" s="37" t="str">
        <f t="shared" si="10"/>
        <v>leer</v>
      </c>
      <c r="K242" s="38">
        <f t="shared" si="11"/>
        <v>0</v>
      </c>
    </row>
    <row r="243" spans="2:11" ht="20.85" customHeight="1" x14ac:dyDescent="0.2">
      <c r="B243" s="7"/>
      <c r="C243" s="110"/>
      <c r="D243" s="111"/>
      <c r="E243" s="110"/>
      <c r="F243" s="112"/>
      <c r="G243" s="183">
        <f>IF(ISERROR(MATCH(C243,Ausstellungen!C$6:C$500,0)),0,1)</f>
        <v>0</v>
      </c>
      <c r="I243" s="37" t="str">
        <f t="shared" si="9"/>
        <v>leer</v>
      </c>
      <c r="J243" s="37" t="str">
        <f t="shared" si="10"/>
        <v>leer</v>
      </c>
      <c r="K243" s="38">
        <f t="shared" si="11"/>
        <v>0</v>
      </c>
    </row>
    <row r="244" spans="2:11" ht="20.85" customHeight="1" x14ac:dyDescent="0.2">
      <c r="B244" s="7"/>
      <c r="C244" s="110"/>
      <c r="D244" s="111"/>
      <c r="E244" s="110"/>
      <c r="F244" s="112"/>
      <c r="G244" s="183">
        <f>IF(ISERROR(MATCH(C244,Ausstellungen!C$6:C$500,0)),0,1)</f>
        <v>0</v>
      </c>
      <c r="I244" s="37" t="str">
        <f t="shared" si="9"/>
        <v>leer</v>
      </c>
      <c r="J244" s="37" t="str">
        <f t="shared" si="10"/>
        <v>leer</v>
      </c>
      <c r="K244" s="38">
        <f t="shared" si="11"/>
        <v>0</v>
      </c>
    </row>
    <row r="245" spans="2:11" ht="20.85" customHeight="1" x14ac:dyDescent="0.2">
      <c r="B245" s="7"/>
      <c r="C245" s="110"/>
      <c r="D245" s="111"/>
      <c r="E245" s="110"/>
      <c r="F245" s="112"/>
      <c r="G245" s="183">
        <f>IF(ISERROR(MATCH(C245,Ausstellungen!C$6:C$500,0)),0,1)</f>
        <v>0</v>
      </c>
      <c r="I245" s="37" t="str">
        <f t="shared" si="9"/>
        <v>leer</v>
      </c>
      <c r="J245" s="37" t="str">
        <f t="shared" si="10"/>
        <v>leer</v>
      </c>
      <c r="K245" s="38">
        <f t="shared" si="11"/>
        <v>0</v>
      </c>
    </row>
    <row r="246" spans="2:11" ht="20.85" customHeight="1" x14ac:dyDescent="0.2">
      <c r="B246" s="7"/>
      <c r="C246" s="110"/>
      <c r="D246" s="111"/>
      <c r="E246" s="110"/>
      <c r="F246" s="112"/>
      <c r="G246" s="183">
        <f>IF(ISERROR(MATCH(C246,Ausstellungen!C$6:C$500,0)),0,1)</f>
        <v>0</v>
      </c>
      <c r="I246" s="37" t="str">
        <f t="shared" si="9"/>
        <v>leer</v>
      </c>
      <c r="J246" s="37" t="str">
        <f t="shared" si="10"/>
        <v>leer</v>
      </c>
      <c r="K246" s="38">
        <f t="shared" si="11"/>
        <v>0</v>
      </c>
    </row>
    <row r="247" spans="2:11" ht="20.85" customHeight="1" x14ac:dyDescent="0.2">
      <c r="B247" s="7"/>
      <c r="C247" s="110"/>
      <c r="D247" s="111"/>
      <c r="E247" s="110"/>
      <c r="F247" s="112"/>
      <c r="G247" s="183">
        <f>IF(ISERROR(MATCH(C247,Ausstellungen!C$6:C$500,0)),0,1)</f>
        <v>0</v>
      </c>
      <c r="I247" s="37" t="str">
        <f t="shared" si="9"/>
        <v>leer</v>
      </c>
      <c r="J247" s="37" t="str">
        <f t="shared" si="10"/>
        <v>leer</v>
      </c>
      <c r="K247" s="38">
        <f t="shared" si="11"/>
        <v>0</v>
      </c>
    </row>
    <row r="248" spans="2:11" ht="20.85" customHeight="1" x14ac:dyDescent="0.2">
      <c r="B248" s="7"/>
      <c r="C248" s="110"/>
      <c r="D248" s="111"/>
      <c r="E248" s="110"/>
      <c r="F248" s="112"/>
      <c r="G248" s="183">
        <f>IF(ISERROR(MATCH(C248,Ausstellungen!C$6:C$500,0)),0,1)</f>
        <v>0</v>
      </c>
      <c r="I248" s="37" t="str">
        <f t="shared" si="9"/>
        <v>leer</v>
      </c>
      <c r="J248" s="37" t="str">
        <f t="shared" si="10"/>
        <v>leer</v>
      </c>
      <c r="K248" s="38">
        <f t="shared" si="11"/>
        <v>0</v>
      </c>
    </row>
    <row r="249" spans="2:11" ht="20.85" customHeight="1" x14ac:dyDescent="0.2">
      <c r="B249" s="7"/>
      <c r="C249" s="110"/>
      <c r="D249" s="111"/>
      <c r="E249" s="110"/>
      <c r="F249" s="112"/>
      <c r="G249" s="183">
        <f>IF(ISERROR(MATCH(C249,Ausstellungen!C$6:C$500,0)),0,1)</f>
        <v>0</v>
      </c>
      <c r="I249" s="37" t="str">
        <f t="shared" si="9"/>
        <v>leer</v>
      </c>
      <c r="J249" s="37" t="str">
        <f t="shared" si="10"/>
        <v>leer</v>
      </c>
      <c r="K249" s="38">
        <f t="shared" si="11"/>
        <v>0</v>
      </c>
    </row>
    <row r="250" spans="2:11" ht="20.85" customHeight="1" x14ac:dyDescent="0.2">
      <c r="B250" s="7"/>
      <c r="C250" s="110"/>
      <c r="D250" s="111"/>
      <c r="E250" s="110"/>
      <c r="F250" s="112"/>
      <c r="G250" s="183">
        <f>IF(ISERROR(MATCH(C250,Ausstellungen!C$6:C$500,0)),0,1)</f>
        <v>0</v>
      </c>
      <c r="I250" s="37" t="str">
        <f t="shared" si="9"/>
        <v>leer</v>
      </c>
      <c r="J250" s="37" t="str">
        <f t="shared" si="10"/>
        <v>leer</v>
      </c>
      <c r="K250" s="38">
        <f t="shared" si="11"/>
        <v>0</v>
      </c>
    </row>
    <row r="251" spans="2:11" ht="20.85" customHeight="1" x14ac:dyDescent="0.2">
      <c r="B251" s="7"/>
      <c r="C251" s="110"/>
      <c r="D251" s="111"/>
      <c r="E251" s="110"/>
      <c r="F251" s="112"/>
      <c r="G251" s="183">
        <f>IF(ISERROR(MATCH(C251,Ausstellungen!C$6:C$500,0)),0,1)</f>
        <v>0</v>
      </c>
      <c r="I251" s="37" t="str">
        <f t="shared" si="9"/>
        <v>leer</v>
      </c>
      <c r="J251" s="37" t="str">
        <f t="shared" si="10"/>
        <v>leer</v>
      </c>
      <c r="K251" s="38">
        <f t="shared" si="11"/>
        <v>0</v>
      </c>
    </row>
    <row r="252" spans="2:11" ht="20.85" customHeight="1" x14ac:dyDescent="0.2">
      <c r="B252" s="7"/>
      <c r="C252" s="110"/>
      <c r="D252" s="111"/>
      <c r="E252" s="110"/>
      <c r="F252" s="112"/>
      <c r="G252" s="183">
        <f>IF(ISERROR(MATCH(C252,Ausstellungen!C$6:C$500,0)),0,1)</f>
        <v>0</v>
      </c>
      <c r="I252" s="37" t="str">
        <f t="shared" si="9"/>
        <v>leer</v>
      </c>
      <c r="J252" s="37" t="str">
        <f t="shared" si="10"/>
        <v>leer</v>
      </c>
      <c r="K252" s="38">
        <f t="shared" si="11"/>
        <v>0</v>
      </c>
    </row>
    <row r="253" spans="2:11" ht="20.85" customHeight="1" x14ac:dyDescent="0.2">
      <c r="B253" s="7"/>
      <c r="C253" s="110"/>
      <c r="D253" s="111"/>
      <c r="E253" s="110"/>
      <c r="F253" s="112"/>
      <c r="G253" s="183">
        <f>IF(ISERROR(MATCH(C253,Ausstellungen!C$6:C$500,0)),0,1)</f>
        <v>0</v>
      </c>
      <c r="I253" s="37" t="str">
        <f t="shared" si="9"/>
        <v>leer</v>
      </c>
      <c r="J253" s="37" t="str">
        <f t="shared" si="10"/>
        <v>leer</v>
      </c>
      <c r="K253" s="38">
        <f t="shared" si="11"/>
        <v>0</v>
      </c>
    </row>
    <row r="254" spans="2:11" ht="20.85" customHeight="1" x14ac:dyDescent="0.2">
      <c r="B254" s="7"/>
      <c r="C254" s="110"/>
      <c r="D254" s="111"/>
      <c r="E254" s="110"/>
      <c r="F254" s="112"/>
      <c r="G254" s="183">
        <f>IF(ISERROR(MATCH(C254,Ausstellungen!C$6:C$500,0)),0,1)</f>
        <v>0</v>
      </c>
      <c r="I254" s="37" t="str">
        <f t="shared" si="9"/>
        <v>leer</v>
      </c>
      <c r="J254" s="37" t="str">
        <f t="shared" si="10"/>
        <v>leer</v>
      </c>
      <c r="K254" s="38">
        <f t="shared" si="11"/>
        <v>0</v>
      </c>
    </row>
    <row r="255" spans="2:11" ht="20.85" customHeight="1" x14ac:dyDescent="0.2">
      <c r="B255" s="7"/>
      <c r="C255" s="110"/>
      <c r="D255" s="111"/>
      <c r="E255" s="110"/>
      <c r="F255" s="112"/>
      <c r="G255" s="183">
        <f>IF(ISERROR(MATCH(C255,Ausstellungen!C$6:C$500,0)),0,1)</f>
        <v>0</v>
      </c>
      <c r="I255" s="37" t="str">
        <f t="shared" si="9"/>
        <v>leer</v>
      </c>
      <c r="J255" s="37" t="str">
        <f t="shared" si="10"/>
        <v>leer</v>
      </c>
      <c r="K255" s="38">
        <f t="shared" si="11"/>
        <v>0</v>
      </c>
    </row>
    <row r="256" spans="2:11" ht="20.85" customHeight="1" x14ac:dyDescent="0.2">
      <c r="B256" s="7"/>
      <c r="C256" s="110"/>
      <c r="D256" s="111"/>
      <c r="E256" s="110"/>
      <c r="F256" s="112"/>
      <c r="G256" s="183">
        <f>IF(ISERROR(MATCH(C256,Ausstellungen!C$6:C$500,0)),0,1)</f>
        <v>0</v>
      </c>
      <c r="I256" s="37" t="str">
        <f t="shared" si="9"/>
        <v>leer</v>
      </c>
      <c r="J256" s="37" t="str">
        <f t="shared" si="10"/>
        <v>leer</v>
      </c>
      <c r="K256" s="38">
        <f t="shared" si="11"/>
        <v>0</v>
      </c>
    </row>
    <row r="257" spans="2:11" ht="20.85" customHeight="1" x14ac:dyDescent="0.2">
      <c r="B257" s="7"/>
      <c r="C257" s="110"/>
      <c r="D257" s="111"/>
      <c r="E257" s="110"/>
      <c r="F257" s="112"/>
      <c r="G257" s="183">
        <f>IF(ISERROR(MATCH(C257,Ausstellungen!C$6:C$500,0)),0,1)</f>
        <v>0</v>
      </c>
      <c r="I257" s="37" t="str">
        <f t="shared" si="9"/>
        <v>leer</v>
      </c>
      <c r="J257" s="37" t="str">
        <f t="shared" si="10"/>
        <v>leer</v>
      </c>
      <c r="K257" s="38">
        <f t="shared" si="11"/>
        <v>0</v>
      </c>
    </row>
    <row r="258" spans="2:11" ht="20.85" customHeight="1" x14ac:dyDescent="0.2">
      <c r="B258" s="7"/>
      <c r="C258" s="110"/>
      <c r="D258" s="111"/>
      <c r="E258" s="110"/>
      <c r="F258" s="112"/>
      <c r="G258" s="183">
        <f>IF(ISERROR(MATCH(C258,Ausstellungen!C$6:C$500,0)),0,1)</f>
        <v>0</v>
      </c>
      <c r="I258" s="37" t="str">
        <f t="shared" si="9"/>
        <v>leer</v>
      </c>
      <c r="J258" s="37" t="str">
        <f t="shared" si="10"/>
        <v>leer</v>
      </c>
      <c r="K258" s="38">
        <f t="shared" si="11"/>
        <v>0</v>
      </c>
    </row>
    <row r="259" spans="2:11" ht="20.85" customHeight="1" x14ac:dyDescent="0.2">
      <c r="B259" s="7"/>
      <c r="C259" s="110"/>
      <c r="D259" s="111"/>
      <c r="E259" s="110"/>
      <c r="F259" s="112"/>
      <c r="G259" s="183">
        <f>IF(ISERROR(MATCH(C259,Ausstellungen!C$6:C$500,0)),0,1)</f>
        <v>0</v>
      </c>
      <c r="I259" s="37" t="str">
        <f t="shared" si="9"/>
        <v>leer</v>
      </c>
      <c r="J259" s="37" t="str">
        <f t="shared" si="10"/>
        <v>leer</v>
      </c>
      <c r="K259" s="38">
        <f t="shared" si="11"/>
        <v>0</v>
      </c>
    </row>
    <row r="260" spans="2:11" ht="20.85" customHeight="1" x14ac:dyDescent="0.2">
      <c r="B260" s="7"/>
      <c r="C260" s="110"/>
      <c r="D260" s="111"/>
      <c r="E260" s="110"/>
      <c r="F260" s="112"/>
      <c r="G260" s="183">
        <f>IF(ISERROR(MATCH(C260,Ausstellungen!C$6:C$500,0)),0,1)</f>
        <v>0</v>
      </c>
      <c r="I260" s="37" t="str">
        <f t="shared" si="9"/>
        <v>leer</v>
      </c>
      <c r="J260" s="37" t="str">
        <f t="shared" si="10"/>
        <v>leer</v>
      </c>
      <c r="K260" s="38">
        <f t="shared" si="11"/>
        <v>0</v>
      </c>
    </row>
    <row r="261" spans="2:11" ht="20.85" customHeight="1" x14ac:dyDescent="0.2">
      <c r="B261" s="7"/>
      <c r="C261" s="110"/>
      <c r="D261" s="111"/>
      <c r="E261" s="110"/>
      <c r="F261" s="112"/>
      <c r="G261" s="183">
        <f>IF(ISERROR(MATCH(C261,Ausstellungen!C$6:C$500,0)),0,1)</f>
        <v>0</v>
      </c>
      <c r="I261" s="37" t="str">
        <f t="shared" si="9"/>
        <v>leer</v>
      </c>
      <c r="J261" s="37" t="str">
        <f t="shared" si="10"/>
        <v>leer</v>
      </c>
      <c r="K261" s="38">
        <f t="shared" si="11"/>
        <v>0</v>
      </c>
    </row>
    <row r="262" spans="2:11" ht="20.85" customHeight="1" x14ac:dyDescent="0.2">
      <c r="B262" s="7"/>
      <c r="C262" s="110"/>
      <c r="D262" s="111"/>
      <c r="E262" s="110"/>
      <c r="F262" s="112"/>
      <c r="G262" s="183">
        <f>IF(ISERROR(MATCH(C262,Ausstellungen!C$6:C$500,0)),0,1)</f>
        <v>0</v>
      </c>
      <c r="I262" s="37" t="str">
        <f t="shared" ref="I262:I300" si="12">IF(C262&lt;"a","leer","Sexauswahl")</f>
        <v>leer</v>
      </c>
      <c r="J262" s="37" t="str">
        <f t="shared" ref="J262:J300" si="13">IF(AND(C262&lt;"a",D262&lt;"a",E262&lt;"a"),"leer","Jaauswahl")</f>
        <v>leer</v>
      </c>
      <c r="K262" s="38">
        <f t="shared" ref="K262:K300" si="14">IF(C262&lt;"a",0,COUNTIF($C$5:$C$300,C262))</f>
        <v>0</v>
      </c>
    </row>
    <row r="263" spans="2:11" ht="20.85" customHeight="1" x14ac:dyDescent="0.2">
      <c r="B263" s="7"/>
      <c r="C263" s="110"/>
      <c r="D263" s="111"/>
      <c r="E263" s="110"/>
      <c r="F263" s="112"/>
      <c r="G263" s="183">
        <f>IF(ISERROR(MATCH(C263,Ausstellungen!C$6:C$500,0)),0,1)</f>
        <v>0</v>
      </c>
      <c r="I263" s="37" t="str">
        <f t="shared" si="12"/>
        <v>leer</v>
      </c>
      <c r="J263" s="37" t="str">
        <f t="shared" si="13"/>
        <v>leer</v>
      </c>
      <c r="K263" s="38">
        <f t="shared" si="14"/>
        <v>0</v>
      </c>
    </row>
    <row r="264" spans="2:11" ht="20.85" customHeight="1" x14ac:dyDescent="0.2">
      <c r="B264" s="7"/>
      <c r="C264" s="110"/>
      <c r="D264" s="111"/>
      <c r="E264" s="110"/>
      <c r="F264" s="112"/>
      <c r="G264" s="183">
        <f>IF(ISERROR(MATCH(C264,Ausstellungen!C$6:C$500,0)),0,1)</f>
        <v>0</v>
      </c>
      <c r="I264" s="37" t="str">
        <f t="shared" si="12"/>
        <v>leer</v>
      </c>
      <c r="J264" s="37" t="str">
        <f t="shared" si="13"/>
        <v>leer</v>
      </c>
      <c r="K264" s="38">
        <f t="shared" si="14"/>
        <v>0</v>
      </c>
    </row>
    <row r="265" spans="2:11" ht="20.85" customHeight="1" x14ac:dyDescent="0.2">
      <c r="B265" s="7"/>
      <c r="C265" s="110"/>
      <c r="D265" s="111"/>
      <c r="E265" s="110"/>
      <c r="F265" s="112"/>
      <c r="G265" s="183">
        <f>IF(ISERROR(MATCH(C265,Ausstellungen!C$6:C$500,0)),0,1)</f>
        <v>0</v>
      </c>
      <c r="I265" s="37" t="str">
        <f t="shared" si="12"/>
        <v>leer</v>
      </c>
      <c r="J265" s="37" t="str">
        <f t="shared" si="13"/>
        <v>leer</v>
      </c>
      <c r="K265" s="38">
        <f t="shared" si="14"/>
        <v>0</v>
      </c>
    </row>
    <row r="266" spans="2:11" ht="20.85" customHeight="1" x14ac:dyDescent="0.2">
      <c r="B266" s="7"/>
      <c r="C266" s="110"/>
      <c r="D266" s="111"/>
      <c r="E266" s="110"/>
      <c r="F266" s="112"/>
      <c r="G266" s="183">
        <f>IF(ISERROR(MATCH(C266,Ausstellungen!C$6:C$500,0)),0,1)</f>
        <v>0</v>
      </c>
      <c r="I266" s="37" t="str">
        <f t="shared" si="12"/>
        <v>leer</v>
      </c>
      <c r="J266" s="37" t="str">
        <f t="shared" si="13"/>
        <v>leer</v>
      </c>
      <c r="K266" s="38">
        <f t="shared" si="14"/>
        <v>0</v>
      </c>
    </row>
    <row r="267" spans="2:11" ht="20.85" customHeight="1" x14ac:dyDescent="0.2">
      <c r="B267" s="7"/>
      <c r="C267" s="110"/>
      <c r="D267" s="111"/>
      <c r="E267" s="110"/>
      <c r="F267" s="112"/>
      <c r="G267" s="183">
        <f>IF(ISERROR(MATCH(C267,Ausstellungen!C$6:C$500,0)),0,1)</f>
        <v>0</v>
      </c>
      <c r="I267" s="37" t="str">
        <f t="shared" si="12"/>
        <v>leer</v>
      </c>
      <c r="J267" s="37" t="str">
        <f t="shared" si="13"/>
        <v>leer</v>
      </c>
      <c r="K267" s="38">
        <f t="shared" si="14"/>
        <v>0</v>
      </c>
    </row>
    <row r="268" spans="2:11" ht="20.85" customHeight="1" x14ac:dyDescent="0.2">
      <c r="B268" s="7"/>
      <c r="C268" s="110"/>
      <c r="D268" s="111"/>
      <c r="E268" s="110"/>
      <c r="F268" s="112"/>
      <c r="G268" s="183">
        <f>IF(ISERROR(MATCH(C268,Ausstellungen!C$6:C$500,0)),0,1)</f>
        <v>0</v>
      </c>
      <c r="I268" s="37" t="str">
        <f t="shared" si="12"/>
        <v>leer</v>
      </c>
      <c r="J268" s="37" t="str">
        <f t="shared" si="13"/>
        <v>leer</v>
      </c>
      <c r="K268" s="38">
        <f t="shared" si="14"/>
        <v>0</v>
      </c>
    </row>
    <row r="269" spans="2:11" ht="20.85" customHeight="1" x14ac:dyDescent="0.2">
      <c r="B269" s="7"/>
      <c r="C269" s="110"/>
      <c r="D269" s="111"/>
      <c r="E269" s="110"/>
      <c r="F269" s="112"/>
      <c r="G269" s="183">
        <f>IF(ISERROR(MATCH(C269,Ausstellungen!C$6:C$500,0)),0,1)</f>
        <v>0</v>
      </c>
      <c r="I269" s="37" t="str">
        <f t="shared" si="12"/>
        <v>leer</v>
      </c>
      <c r="J269" s="37" t="str">
        <f t="shared" si="13"/>
        <v>leer</v>
      </c>
      <c r="K269" s="38">
        <f t="shared" si="14"/>
        <v>0</v>
      </c>
    </row>
    <row r="270" spans="2:11" ht="20.85" customHeight="1" x14ac:dyDescent="0.2">
      <c r="B270" s="7"/>
      <c r="C270" s="110"/>
      <c r="D270" s="111"/>
      <c r="E270" s="110"/>
      <c r="F270" s="112"/>
      <c r="G270" s="183">
        <f>IF(ISERROR(MATCH(C270,Ausstellungen!C$6:C$500,0)),0,1)</f>
        <v>0</v>
      </c>
      <c r="I270" s="37" t="str">
        <f t="shared" si="12"/>
        <v>leer</v>
      </c>
      <c r="J270" s="37" t="str">
        <f t="shared" si="13"/>
        <v>leer</v>
      </c>
      <c r="K270" s="38">
        <f t="shared" si="14"/>
        <v>0</v>
      </c>
    </row>
    <row r="271" spans="2:11" ht="20.85" customHeight="1" x14ac:dyDescent="0.2">
      <c r="B271" s="7"/>
      <c r="C271" s="110"/>
      <c r="D271" s="111"/>
      <c r="E271" s="110"/>
      <c r="F271" s="112"/>
      <c r="G271" s="183">
        <f>IF(ISERROR(MATCH(C271,Ausstellungen!C$6:C$500,0)),0,1)</f>
        <v>0</v>
      </c>
      <c r="I271" s="37" t="str">
        <f t="shared" si="12"/>
        <v>leer</v>
      </c>
      <c r="J271" s="37" t="str">
        <f t="shared" si="13"/>
        <v>leer</v>
      </c>
      <c r="K271" s="38">
        <f t="shared" si="14"/>
        <v>0</v>
      </c>
    </row>
    <row r="272" spans="2:11" ht="20.85" customHeight="1" x14ac:dyDescent="0.2">
      <c r="B272" s="7"/>
      <c r="C272" s="110"/>
      <c r="D272" s="111"/>
      <c r="E272" s="110"/>
      <c r="F272" s="112"/>
      <c r="G272" s="183">
        <f>IF(ISERROR(MATCH(C272,Ausstellungen!C$6:C$500,0)),0,1)</f>
        <v>0</v>
      </c>
      <c r="I272" s="37" t="str">
        <f t="shared" si="12"/>
        <v>leer</v>
      </c>
      <c r="J272" s="37" t="str">
        <f t="shared" si="13"/>
        <v>leer</v>
      </c>
      <c r="K272" s="38">
        <f t="shared" si="14"/>
        <v>0</v>
      </c>
    </row>
    <row r="273" spans="2:11" ht="20.85" customHeight="1" x14ac:dyDescent="0.2">
      <c r="B273" s="7"/>
      <c r="C273" s="110"/>
      <c r="D273" s="111"/>
      <c r="E273" s="110"/>
      <c r="F273" s="112"/>
      <c r="G273" s="183">
        <f>IF(ISERROR(MATCH(C273,Ausstellungen!C$6:C$500,0)),0,1)</f>
        <v>0</v>
      </c>
      <c r="I273" s="37" t="str">
        <f t="shared" si="12"/>
        <v>leer</v>
      </c>
      <c r="J273" s="37" t="str">
        <f t="shared" si="13"/>
        <v>leer</v>
      </c>
      <c r="K273" s="38">
        <f t="shared" si="14"/>
        <v>0</v>
      </c>
    </row>
    <row r="274" spans="2:11" ht="20.85" customHeight="1" x14ac:dyDescent="0.2">
      <c r="B274" s="7"/>
      <c r="C274" s="110"/>
      <c r="D274" s="111"/>
      <c r="E274" s="110"/>
      <c r="F274" s="112"/>
      <c r="G274" s="183">
        <f>IF(ISERROR(MATCH(C274,Ausstellungen!C$6:C$500,0)),0,1)</f>
        <v>0</v>
      </c>
      <c r="I274" s="37" t="str">
        <f t="shared" si="12"/>
        <v>leer</v>
      </c>
      <c r="J274" s="37" t="str">
        <f t="shared" si="13"/>
        <v>leer</v>
      </c>
      <c r="K274" s="38">
        <f t="shared" si="14"/>
        <v>0</v>
      </c>
    </row>
    <row r="275" spans="2:11" ht="20.85" customHeight="1" x14ac:dyDescent="0.2">
      <c r="B275" s="7"/>
      <c r="C275" s="110"/>
      <c r="D275" s="111"/>
      <c r="E275" s="110"/>
      <c r="F275" s="112"/>
      <c r="G275" s="183">
        <f>IF(ISERROR(MATCH(C275,Ausstellungen!C$6:C$500,0)),0,1)</f>
        <v>0</v>
      </c>
      <c r="I275" s="37" t="str">
        <f t="shared" si="12"/>
        <v>leer</v>
      </c>
      <c r="J275" s="37" t="str">
        <f t="shared" si="13"/>
        <v>leer</v>
      </c>
      <c r="K275" s="38">
        <f t="shared" si="14"/>
        <v>0</v>
      </c>
    </row>
    <row r="276" spans="2:11" ht="20.85" customHeight="1" x14ac:dyDescent="0.2">
      <c r="B276" s="7"/>
      <c r="C276" s="110"/>
      <c r="D276" s="111"/>
      <c r="E276" s="110"/>
      <c r="F276" s="112"/>
      <c r="G276" s="183">
        <f>IF(ISERROR(MATCH(C276,Ausstellungen!C$6:C$500,0)),0,1)</f>
        <v>0</v>
      </c>
      <c r="I276" s="37" t="str">
        <f t="shared" si="12"/>
        <v>leer</v>
      </c>
      <c r="J276" s="37" t="str">
        <f t="shared" si="13"/>
        <v>leer</v>
      </c>
      <c r="K276" s="38">
        <f t="shared" si="14"/>
        <v>0</v>
      </c>
    </row>
    <row r="277" spans="2:11" ht="20.85" customHeight="1" x14ac:dyDescent="0.2">
      <c r="B277" s="7"/>
      <c r="C277" s="110"/>
      <c r="D277" s="111"/>
      <c r="E277" s="110"/>
      <c r="F277" s="112"/>
      <c r="G277" s="183">
        <f>IF(ISERROR(MATCH(C277,Ausstellungen!C$6:C$500,0)),0,1)</f>
        <v>0</v>
      </c>
      <c r="I277" s="37" t="str">
        <f t="shared" si="12"/>
        <v>leer</v>
      </c>
      <c r="J277" s="37" t="str">
        <f t="shared" si="13"/>
        <v>leer</v>
      </c>
      <c r="K277" s="38">
        <f t="shared" si="14"/>
        <v>0</v>
      </c>
    </row>
    <row r="278" spans="2:11" ht="20.85" customHeight="1" x14ac:dyDescent="0.2">
      <c r="B278" s="7"/>
      <c r="C278" s="110"/>
      <c r="D278" s="111"/>
      <c r="E278" s="110"/>
      <c r="F278" s="112"/>
      <c r="G278" s="183">
        <f>IF(ISERROR(MATCH(C278,Ausstellungen!C$6:C$500,0)),0,1)</f>
        <v>0</v>
      </c>
      <c r="I278" s="37" t="str">
        <f t="shared" si="12"/>
        <v>leer</v>
      </c>
      <c r="J278" s="37" t="str">
        <f t="shared" si="13"/>
        <v>leer</v>
      </c>
      <c r="K278" s="38">
        <f t="shared" si="14"/>
        <v>0</v>
      </c>
    </row>
    <row r="279" spans="2:11" ht="20.85" customHeight="1" x14ac:dyDescent="0.2">
      <c r="B279" s="7"/>
      <c r="C279" s="110"/>
      <c r="D279" s="111"/>
      <c r="E279" s="110"/>
      <c r="F279" s="112"/>
      <c r="G279" s="183">
        <f>IF(ISERROR(MATCH(C279,Ausstellungen!C$6:C$500,0)),0,1)</f>
        <v>0</v>
      </c>
      <c r="I279" s="37" t="str">
        <f t="shared" si="12"/>
        <v>leer</v>
      </c>
      <c r="J279" s="37" t="str">
        <f t="shared" si="13"/>
        <v>leer</v>
      </c>
      <c r="K279" s="38">
        <f t="shared" si="14"/>
        <v>0</v>
      </c>
    </row>
    <row r="280" spans="2:11" ht="20.85" customHeight="1" x14ac:dyDescent="0.2">
      <c r="B280" s="7"/>
      <c r="C280" s="110"/>
      <c r="D280" s="111"/>
      <c r="E280" s="110"/>
      <c r="F280" s="112"/>
      <c r="G280" s="183">
        <f>IF(ISERROR(MATCH(C280,Ausstellungen!C$6:C$500,0)),0,1)</f>
        <v>0</v>
      </c>
      <c r="I280" s="37" t="str">
        <f t="shared" si="12"/>
        <v>leer</v>
      </c>
      <c r="J280" s="37" t="str">
        <f t="shared" si="13"/>
        <v>leer</v>
      </c>
      <c r="K280" s="38">
        <f t="shared" si="14"/>
        <v>0</v>
      </c>
    </row>
    <row r="281" spans="2:11" ht="20.85" customHeight="1" x14ac:dyDescent="0.2">
      <c r="B281" s="7"/>
      <c r="C281" s="110"/>
      <c r="D281" s="111"/>
      <c r="E281" s="110"/>
      <c r="F281" s="112"/>
      <c r="G281" s="183">
        <f>IF(ISERROR(MATCH(C281,Ausstellungen!C$6:C$500,0)),0,1)</f>
        <v>0</v>
      </c>
      <c r="I281" s="37" t="str">
        <f t="shared" si="12"/>
        <v>leer</v>
      </c>
      <c r="J281" s="37" t="str">
        <f t="shared" si="13"/>
        <v>leer</v>
      </c>
      <c r="K281" s="38">
        <f t="shared" si="14"/>
        <v>0</v>
      </c>
    </row>
    <row r="282" spans="2:11" ht="20.85" customHeight="1" x14ac:dyDescent="0.2">
      <c r="B282" s="7"/>
      <c r="C282" s="110"/>
      <c r="D282" s="111"/>
      <c r="E282" s="110"/>
      <c r="F282" s="112"/>
      <c r="G282" s="183">
        <f>IF(ISERROR(MATCH(C282,Ausstellungen!C$6:C$500,0)),0,1)</f>
        <v>0</v>
      </c>
      <c r="I282" s="37" t="str">
        <f t="shared" si="12"/>
        <v>leer</v>
      </c>
      <c r="J282" s="37" t="str">
        <f t="shared" si="13"/>
        <v>leer</v>
      </c>
      <c r="K282" s="38">
        <f t="shared" si="14"/>
        <v>0</v>
      </c>
    </row>
    <row r="283" spans="2:11" ht="20.85" customHeight="1" x14ac:dyDescent="0.2">
      <c r="B283" s="7"/>
      <c r="C283" s="110"/>
      <c r="D283" s="111"/>
      <c r="E283" s="110"/>
      <c r="F283" s="112"/>
      <c r="G283" s="183">
        <f>IF(ISERROR(MATCH(C283,Ausstellungen!C$6:C$500,0)),0,1)</f>
        <v>0</v>
      </c>
      <c r="I283" s="37" t="str">
        <f t="shared" si="12"/>
        <v>leer</v>
      </c>
      <c r="J283" s="37" t="str">
        <f t="shared" si="13"/>
        <v>leer</v>
      </c>
      <c r="K283" s="38">
        <f t="shared" si="14"/>
        <v>0</v>
      </c>
    </row>
    <row r="284" spans="2:11" ht="20.85" customHeight="1" x14ac:dyDescent="0.2">
      <c r="B284" s="7"/>
      <c r="C284" s="110"/>
      <c r="D284" s="111"/>
      <c r="E284" s="110"/>
      <c r="F284" s="112"/>
      <c r="G284" s="183">
        <f>IF(ISERROR(MATCH(C284,Ausstellungen!C$6:C$500,0)),0,1)</f>
        <v>0</v>
      </c>
      <c r="I284" s="37" t="str">
        <f t="shared" si="12"/>
        <v>leer</v>
      </c>
      <c r="J284" s="37" t="str">
        <f t="shared" si="13"/>
        <v>leer</v>
      </c>
      <c r="K284" s="38">
        <f t="shared" si="14"/>
        <v>0</v>
      </c>
    </row>
    <row r="285" spans="2:11" ht="20.85" customHeight="1" x14ac:dyDescent="0.2">
      <c r="B285" s="7"/>
      <c r="C285" s="110"/>
      <c r="D285" s="111"/>
      <c r="E285" s="110"/>
      <c r="F285" s="112"/>
      <c r="G285" s="183">
        <f>IF(ISERROR(MATCH(C285,Ausstellungen!C$6:C$500,0)),0,1)</f>
        <v>0</v>
      </c>
      <c r="I285" s="37" t="str">
        <f t="shared" si="12"/>
        <v>leer</v>
      </c>
      <c r="J285" s="37" t="str">
        <f t="shared" si="13"/>
        <v>leer</v>
      </c>
      <c r="K285" s="38">
        <f t="shared" si="14"/>
        <v>0</v>
      </c>
    </row>
    <row r="286" spans="2:11" ht="20.85" customHeight="1" x14ac:dyDescent="0.2">
      <c r="B286" s="7"/>
      <c r="C286" s="110"/>
      <c r="D286" s="111"/>
      <c r="E286" s="110"/>
      <c r="F286" s="112"/>
      <c r="G286" s="183">
        <f>IF(ISERROR(MATCH(C286,Ausstellungen!C$6:C$500,0)),0,1)</f>
        <v>0</v>
      </c>
      <c r="I286" s="37" t="str">
        <f t="shared" si="12"/>
        <v>leer</v>
      </c>
      <c r="J286" s="37" t="str">
        <f t="shared" si="13"/>
        <v>leer</v>
      </c>
      <c r="K286" s="38">
        <f t="shared" si="14"/>
        <v>0</v>
      </c>
    </row>
    <row r="287" spans="2:11" ht="20.85" customHeight="1" x14ac:dyDescent="0.2">
      <c r="B287" s="7"/>
      <c r="C287" s="110"/>
      <c r="D287" s="111"/>
      <c r="E287" s="110"/>
      <c r="F287" s="112"/>
      <c r="G287" s="183">
        <f>IF(ISERROR(MATCH(C287,Ausstellungen!C$6:C$500,0)),0,1)</f>
        <v>0</v>
      </c>
      <c r="I287" s="37" t="str">
        <f t="shared" si="12"/>
        <v>leer</v>
      </c>
      <c r="J287" s="37" t="str">
        <f t="shared" si="13"/>
        <v>leer</v>
      </c>
      <c r="K287" s="38">
        <f t="shared" si="14"/>
        <v>0</v>
      </c>
    </row>
    <row r="288" spans="2:11" ht="20.85" customHeight="1" x14ac:dyDescent="0.2">
      <c r="B288" s="7"/>
      <c r="C288" s="110"/>
      <c r="D288" s="111"/>
      <c r="E288" s="110"/>
      <c r="F288" s="112"/>
      <c r="G288" s="183">
        <f>IF(ISERROR(MATCH(C288,Ausstellungen!C$6:C$500,0)),0,1)</f>
        <v>0</v>
      </c>
      <c r="I288" s="37" t="str">
        <f t="shared" si="12"/>
        <v>leer</v>
      </c>
      <c r="J288" s="37" t="str">
        <f t="shared" si="13"/>
        <v>leer</v>
      </c>
      <c r="K288" s="38">
        <f t="shared" si="14"/>
        <v>0</v>
      </c>
    </row>
    <row r="289" spans="1:64" ht="20.85" customHeight="1" x14ac:dyDescent="0.2">
      <c r="B289" s="7"/>
      <c r="C289" s="110"/>
      <c r="D289" s="111"/>
      <c r="E289" s="110"/>
      <c r="F289" s="112"/>
      <c r="G289" s="183">
        <f>IF(ISERROR(MATCH(C289,Ausstellungen!C$6:C$500,0)),0,1)</f>
        <v>0</v>
      </c>
      <c r="I289" s="37" t="str">
        <f t="shared" si="12"/>
        <v>leer</v>
      </c>
      <c r="J289" s="37" t="str">
        <f t="shared" si="13"/>
        <v>leer</v>
      </c>
      <c r="K289" s="38">
        <f t="shared" si="14"/>
        <v>0</v>
      </c>
    </row>
    <row r="290" spans="1:64" ht="20.85" customHeight="1" x14ac:dyDescent="0.2">
      <c r="B290" s="7"/>
      <c r="C290" s="110"/>
      <c r="D290" s="111"/>
      <c r="E290" s="110"/>
      <c r="F290" s="112"/>
      <c r="G290" s="183">
        <f>IF(ISERROR(MATCH(C290,Ausstellungen!C$6:C$500,0)),0,1)</f>
        <v>0</v>
      </c>
      <c r="I290" s="37" t="str">
        <f t="shared" si="12"/>
        <v>leer</v>
      </c>
      <c r="J290" s="37" t="str">
        <f t="shared" si="13"/>
        <v>leer</v>
      </c>
      <c r="K290" s="38">
        <f t="shared" si="14"/>
        <v>0</v>
      </c>
    </row>
    <row r="291" spans="1:64" ht="20.85" customHeight="1" x14ac:dyDescent="0.2">
      <c r="B291" s="7"/>
      <c r="C291" s="110"/>
      <c r="D291" s="111"/>
      <c r="E291" s="110"/>
      <c r="F291" s="112"/>
      <c r="G291" s="183">
        <f>IF(ISERROR(MATCH(C291,Ausstellungen!C$6:C$500,0)),0,1)</f>
        <v>0</v>
      </c>
      <c r="I291" s="37" t="str">
        <f t="shared" si="12"/>
        <v>leer</v>
      </c>
      <c r="J291" s="37" t="str">
        <f t="shared" si="13"/>
        <v>leer</v>
      </c>
      <c r="K291" s="38">
        <f t="shared" si="14"/>
        <v>0</v>
      </c>
    </row>
    <row r="292" spans="1:64" ht="20.85" customHeight="1" x14ac:dyDescent="0.2">
      <c r="B292" s="7"/>
      <c r="C292" s="110"/>
      <c r="D292" s="111"/>
      <c r="E292" s="110"/>
      <c r="F292" s="112"/>
      <c r="G292" s="183">
        <f>IF(ISERROR(MATCH(C292,Ausstellungen!C$6:C$500,0)),0,1)</f>
        <v>0</v>
      </c>
      <c r="I292" s="37" t="str">
        <f t="shared" si="12"/>
        <v>leer</v>
      </c>
      <c r="J292" s="37" t="str">
        <f t="shared" si="13"/>
        <v>leer</v>
      </c>
      <c r="K292" s="38">
        <f t="shared" si="14"/>
        <v>0</v>
      </c>
    </row>
    <row r="293" spans="1:64" ht="20.85" customHeight="1" x14ac:dyDescent="0.2">
      <c r="B293" s="7"/>
      <c r="C293" s="110"/>
      <c r="D293" s="111"/>
      <c r="E293" s="110"/>
      <c r="F293" s="112"/>
      <c r="G293" s="183">
        <f>IF(ISERROR(MATCH(C293,Ausstellungen!C$6:C$500,0)),0,1)</f>
        <v>0</v>
      </c>
      <c r="I293" s="37" t="str">
        <f t="shared" si="12"/>
        <v>leer</v>
      </c>
      <c r="J293" s="37" t="str">
        <f t="shared" si="13"/>
        <v>leer</v>
      </c>
      <c r="K293" s="38">
        <f t="shared" si="14"/>
        <v>0</v>
      </c>
    </row>
    <row r="294" spans="1:64" ht="20.85" customHeight="1" x14ac:dyDescent="0.2">
      <c r="B294" s="7"/>
      <c r="C294" s="110"/>
      <c r="D294" s="111"/>
      <c r="E294" s="110"/>
      <c r="F294" s="112"/>
      <c r="G294" s="183">
        <f>IF(ISERROR(MATCH(C294,Ausstellungen!C$6:C$500,0)),0,1)</f>
        <v>0</v>
      </c>
      <c r="I294" s="37" t="str">
        <f t="shared" si="12"/>
        <v>leer</v>
      </c>
      <c r="J294" s="37" t="str">
        <f t="shared" si="13"/>
        <v>leer</v>
      </c>
      <c r="K294" s="38">
        <f t="shared" si="14"/>
        <v>0</v>
      </c>
    </row>
    <row r="295" spans="1:64" ht="20.85" customHeight="1" x14ac:dyDescent="0.2">
      <c r="B295" s="7"/>
      <c r="C295" s="110"/>
      <c r="D295" s="111"/>
      <c r="E295" s="110"/>
      <c r="F295" s="112"/>
      <c r="G295" s="183">
        <f>IF(ISERROR(MATCH(C295,Ausstellungen!C$6:C$500,0)),0,1)</f>
        <v>0</v>
      </c>
      <c r="I295" s="37" t="str">
        <f t="shared" si="12"/>
        <v>leer</v>
      </c>
      <c r="J295" s="37" t="str">
        <f t="shared" si="13"/>
        <v>leer</v>
      </c>
      <c r="K295" s="38">
        <f t="shared" si="14"/>
        <v>0</v>
      </c>
    </row>
    <row r="296" spans="1:64" ht="20.85" customHeight="1" x14ac:dyDescent="0.2">
      <c r="B296" s="7"/>
      <c r="C296" s="110"/>
      <c r="D296" s="111"/>
      <c r="E296" s="110"/>
      <c r="F296" s="112"/>
      <c r="G296" s="183">
        <f>IF(ISERROR(MATCH(C296,Ausstellungen!C$6:C$500,0)),0,1)</f>
        <v>0</v>
      </c>
      <c r="I296" s="37" t="str">
        <f t="shared" si="12"/>
        <v>leer</v>
      </c>
      <c r="J296" s="37" t="str">
        <f t="shared" si="13"/>
        <v>leer</v>
      </c>
      <c r="K296" s="38">
        <f t="shared" si="14"/>
        <v>0</v>
      </c>
    </row>
    <row r="297" spans="1:64" ht="20.85" customHeight="1" x14ac:dyDescent="0.2">
      <c r="B297" s="7"/>
      <c r="C297" s="110"/>
      <c r="D297" s="111"/>
      <c r="E297" s="110"/>
      <c r="F297" s="112"/>
      <c r="G297" s="183">
        <f>IF(ISERROR(MATCH(C297,Ausstellungen!C$6:C$500,0)),0,1)</f>
        <v>0</v>
      </c>
      <c r="I297" s="37" t="str">
        <f t="shared" si="12"/>
        <v>leer</v>
      </c>
      <c r="J297" s="37" t="str">
        <f t="shared" si="13"/>
        <v>leer</v>
      </c>
      <c r="K297" s="38">
        <f t="shared" si="14"/>
        <v>0</v>
      </c>
    </row>
    <row r="298" spans="1:64" ht="20.85" customHeight="1" x14ac:dyDescent="0.2">
      <c r="B298" s="7"/>
      <c r="C298" s="110"/>
      <c r="D298" s="111"/>
      <c r="E298" s="110"/>
      <c r="F298" s="112"/>
      <c r="G298" s="183">
        <f>IF(ISERROR(MATCH(C298,Ausstellungen!C$6:C$500,0)),0,1)</f>
        <v>0</v>
      </c>
      <c r="I298" s="37" t="str">
        <f t="shared" si="12"/>
        <v>leer</v>
      </c>
      <c r="J298" s="37" t="str">
        <f t="shared" si="13"/>
        <v>leer</v>
      </c>
      <c r="K298" s="38">
        <f t="shared" si="14"/>
        <v>0</v>
      </c>
    </row>
    <row r="299" spans="1:64" ht="20.85" customHeight="1" x14ac:dyDescent="0.2">
      <c r="B299" s="7"/>
      <c r="C299" s="110"/>
      <c r="D299" s="111"/>
      <c r="E299" s="110"/>
      <c r="F299" s="112"/>
      <c r="G299" s="183">
        <f>IF(ISERROR(MATCH(C299,Ausstellungen!C$6:C$500,0)),0,1)</f>
        <v>0</v>
      </c>
      <c r="I299" s="37" t="str">
        <f t="shared" si="12"/>
        <v>leer</v>
      </c>
      <c r="J299" s="37" t="str">
        <f t="shared" si="13"/>
        <v>leer</v>
      </c>
      <c r="K299" s="38">
        <f t="shared" si="14"/>
        <v>0</v>
      </c>
    </row>
    <row r="300" spans="1:64" ht="20.85" customHeight="1" thickBot="1" x14ac:dyDescent="0.25">
      <c r="B300" s="7"/>
      <c r="C300" s="110"/>
      <c r="D300" s="111"/>
      <c r="E300" s="110"/>
      <c r="F300" s="112"/>
      <c r="G300" s="183">
        <f>IF(ISERROR(MATCH(C300,Ausstellungen!C$6:C$500,0)),0,1)</f>
        <v>0</v>
      </c>
      <c r="I300" s="37" t="str">
        <f t="shared" si="12"/>
        <v>leer</v>
      </c>
      <c r="J300" s="37" t="str">
        <f t="shared" si="13"/>
        <v>leer</v>
      </c>
      <c r="K300" s="38">
        <f t="shared" si="14"/>
        <v>0</v>
      </c>
    </row>
    <row r="301" spans="1:64" ht="12.75" customHeight="1" thickTop="1" thickBot="1" x14ac:dyDescent="0.25">
      <c r="A301" s="39"/>
      <c r="B301" s="40"/>
      <c r="C301" s="108"/>
      <c r="D301" s="108"/>
      <c r="E301" s="108"/>
      <c r="F301" s="109"/>
      <c r="G301" s="41"/>
      <c r="H301" s="40"/>
      <c r="I301" s="40"/>
      <c r="J301" s="40"/>
      <c r="K301" s="41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</row>
    <row r="302" spans="1:64" ht="12.75" hidden="1" customHeight="1" x14ac:dyDescent="0.2">
      <c r="C302" s="7"/>
      <c r="D302" s="7"/>
      <c r="E302" s="7"/>
      <c r="F302" s="36"/>
    </row>
    <row r="303" spans="1:64" ht="12.75" hidden="1" customHeight="1" x14ac:dyDescent="0.2">
      <c r="C303" s="7"/>
      <c r="D303" s="7"/>
      <c r="E303" s="7"/>
      <c r="F303" s="36"/>
    </row>
    <row r="304" spans="1:64" ht="12.75" hidden="1" customHeight="1" x14ac:dyDescent="0.2">
      <c r="C304" s="7"/>
      <c r="D304" s="7"/>
      <c r="E304" s="7"/>
      <c r="F304" s="36"/>
    </row>
    <row r="305" spans="3:6" ht="12.75" hidden="1" customHeight="1" x14ac:dyDescent="0.2">
      <c r="C305" s="7"/>
      <c r="D305" s="7"/>
      <c r="E305" s="7"/>
      <c r="F305" s="36"/>
    </row>
    <row r="306" spans="3:6" ht="12.75" hidden="1" customHeight="1" x14ac:dyDescent="0.2">
      <c r="C306" s="7"/>
      <c r="D306" s="7"/>
      <c r="E306" s="7"/>
      <c r="F306" s="36"/>
    </row>
    <row r="307" spans="3:6" ht="12.75" hidden="1" customHeight="1" x14ac:dyDescent="0.2">
      <c r="C307" s="7"/>
      <c r="D307" s="7"/>
      <c r="E307" s="7"/>
      <c r="F307" s="36"/>
    </row>
    <row r="308" spans="3:6" ht="12.75" hidden="1" customHeight="1" x14ac:dyDescent="0.2">
      <c r="C308" s="7"/>
      <c r="D308" s="7"/>
      <c r="E308" s="7"/>
      <c r="F308" s="36"/>
    </row>
    <row r="309" spans="3:6" ht="12.75" hidden="1" customHeight="1" x14ac:dyDescent="0.2">
      <c r="C309" s="7"/>
      <c r="D309" s="7"/>
      <c r="E309" s="7"/>
      <c r="F309" s="36"/>
    </row>
    <row r="310" spans="3:6" ht="12.75" hidden="1" customHeight="1" x14ac:dyDescent="0.2">
      <c r="C310" s="7"/>
      <c r="D310" s="7"/>
      <c r="E310" s="7"/>
      <c r="F310" s="36"/>
    </row>
    <row r="311" spans="3:6" ht="12.75" hidden="1" customHeight="1" x14ac:dyDescent="0.2">
      <c r="C311" s="7"/>
      <c r="D311" s="7"/>
      <c r="E311" s="7"/>
      <c r="F311" s="36"/>
    </row>
    <row r="312" spans="3:6" ht="12.75" hidden="1" customHeight="1" x14ac:dyDescent="0.2">
      <c r="C312" s="7"/>
      <c r="D312" s="7"/>
      <c r="E312" s="7"/>
      <c r="F312" s="36"/>
    </row>
  </sheetData>
  <sheetProtection algorithmName="SHA-512" hashValue="ajkNa67FXQa5bsb5YQr7vkyB0vI8vPLS9B2OeEQBt1L13CmmCXxzoyvDXy9lTCjBQ41PWpzsFb4GSiXw0NIqcw==" saltValue="X40cBk3ODCDj/EWATygetw==" spinCount="100000" sheet="1" objects="1" scenarios="1" selectLockedCells="1"/>
  <autoFilter ref="C5:F44" xr:uid="{00000000-0009-0000-0000-000001000000}">
    <sortState xmlns:xlrd2="http://schemas.microsoft.com/office/spreadsheetml/2017/richdata2" ref="C6:F300">
      <sortCondition ref="C5:C44"/>
    </sortState>
  </autoFilter>
  <mergeCells count="4">
    <mergeCell ref="C1:E2"/>
    <mergeCell ref="F1:F4"/>
    <mergeCell ref="C3:E3"/>
    <mergeCell ref="C4:E4"/>
  </mergeCells>
  <conditionalFormatting sqref="E6:E300">
    <cfRule type="expression" dxfId="50" priority="2">
      <formula>$F6="Nein"</formula>
    </cfRule>
    <cfRule type="expression" dxfId="49" priority="3">
      <formula>MOD(ROW(),2)=0</formula>
    </cfRule>
  </conditionalFormatting>
  <conditionalFormatting sqref="F6:F300">
    <cfRule type="cellIs" dxfId="48" priority="4" operator="equal">
      <formula>"Nein"</formula>
    </cfRule>
    <cfRule type="expression" dxfId="47" priority="5">
      <formula>MOD(ROW(),2)=0</formula>
    </cfRule>
  </conditionalFormatting>
  <conditionalFormatting sqref="C6:C300">
    <cfRule type="expression" dxfId="46" priority="6">
      <formula>K6&gt;1</formula>
    </cfRule>
    <cfRule type="expression" dxfId="45" priority="7">
      <formula>$F6="Nein"</formula>
    </cfRule>
    <cfRule type="expression" dxfId="44" priority="8">
      <formula>MOD(ROW(),2)=0</formula>
    </cfRule>
  </conditionalFormatting>
  <conditionalFormatting sqref="D6:D300">
    <cfRule type="expression" dxfId="43" priority="9">
      <formula>$F6="Nein"</formula>
    </cfRule>
    <cfRule type="expression" dxfId="42" priority="10">
      <formula>MOD(ROW(),2)=0</formula>
    </cfRule>
  </conditionalFormatting>
  <dataValidations count="5">
    <dataValidation operator="equal" allowBlank="1" showErrorMessage="1" errorTitle="Fehler" error="Name ist bereits eingetragen!" sqref="C3:E4 C313:C429" xr:uid="{00000000-0002-0000-0100-000000000000}">
      <formula1>0</formula1>
      <formula2>0</formula2>
    </dataValidation>
    <dataValidation operator="equal" allowBlank="1" showInputMessage="1" showErrorMessage="1" errorTitle="Fehler" error="Name ist bereits eingetragen!" sqref="C5:F5" xr:uid="{00000000-0002-0000-0100-000001000000}">
      <formula1>0</formula1>
      <formula2>0</formula2>
    </dataValidation>
    <dataValidation operator="equal" allowBlank="1" showErrorMessage="1" error="Name ist schon vorhanden!" sqref="C6:C300" xr:uid="{00000000-0002-0000-0100-000002000000}">
      <formula1>0</formula1>
      <formula2>0</formula2>
    </dataValidation>
    <dataValidation type="list" operator="equal" allowBlank="1" showErrorMessage="1" sqref="D6:D300" xr:uid="{00000000-0002-0000-0100-000003000000}">
      <formula1>INDIRECT(I6)</formula1>
      <formula2>0</formula2>
    </dataValidation>
    <dataValidation type="list" operator="equal" allowBlank="1" sqref="F6:F300" xr:uid="{00000000-0002-0000-0100-000004000000}">
      <formula1>INDIRECT(J6)</formula1>
      <formula2>0</formula2>
    </dataValidation>
  </dataValidations>
  <printOptions horizontalCentered="1"/>
  <pageMargins left="0.47222222222222199" right="0.47222222222222199" top="0.43333333333333302" bottom="0.43333333333333302" header="0.51180555555555496" footer="0.51180555555555496"/>
  <pageSetup scale="60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533"/>
  <sheetViews>
    <sheetView showGridLines="0" tabSelected="1" topLeftCell="B1" zoomScaleNormal="100" workbookViewId="0">
      <pane ySplit="5" topLeftCell="A6" activePane="bottomLeft" state="frozen"/>
      <selection activeCell="B1" sqref="B1"/>
      <selection pane="bottomLeft" activeCell="C104" sqref="C104"/>
    </sheetView>
  </sheetViews>
  <sheetFormatPr baseColWidth="10" defaultColWidth="0" defaultRowHeight="15" zeroHeight="1" x14ac:dyDescent="0.2"/>
  <cols>
    <col min="1" max="1" width="2.25" style="1" customWidth="1"/>
    <col min="2" max="2" width="2.25" style="2" customWidth="1"/>
    <col min="3" max="3" width="58.625" style="136" customWidth="1"/>
    <col min="4" max="4" width="23.625" style="136" customWidth="1"/>
    <col min="5" max="5" width="7" style="142" customWidth="1"/>
    <col min="6" max="6" width="18.125" style="136" customWidth="1"/>
    <col min="7" max="7" width="26.125" style="136" customWidth="1"/>
    <col min="8" max="8" width="21.625" style="142" customWidth="1"/>
    <col min="9" max="9" width="18.625" style="142" customWidth="1"/>
    <col min="10" max="10" width="8.25" style="5" customWidth="1"/>
    <col min="11" max="11" width="2.375" style="3" customWidth="1"/>
    <col min="12" max="12" width="2.375" style="1" customWidth="1"/>
    <col min="13" max="16" width="10.5" style="3" hidden="1"/>
    <col min="17" max="17" width="22.875" hidden="1"/>
    <col min="18" max="18" width="8.375" style="4" hidden="1"/>
    <col min="19" max="19" width="10.875" style="4" hidden="1"/>
    <col min="20" max="20" width="8" style="4" hidden="1"/>
    <col min="21" max="21" width="17.625" style="179" hidden="1"/>
    <col min="22" max="22" width="9" style="4" hidden="1"/>
    <col min="23" max="23" width="14.5" hidden="1"/>
    <col min="24" max="24" width="26" hidden="1"/>
    <col min="25" max="25" width="53.375" style="3" hidden="1"/>
    <col min="26" max="26" width="49.375" style="3" hidden="1"/>
    <col min="27" max="27" width="11.5" style="3" hidden="1"/>
    <col min="28" max="28" width="4.75" style="3" hidden="1"/>
    <col min="29" max="29" width="9.25" style="3" hidden="1"/>
    <col min="30" max="30" width="12.5" style="3" hidden="1"/>
    <col min="31" max="32" width="12" style="3" hidden="1"/>
    <col min="33" max="33" width="11.5" style="3" hidden="1"/>
    <col min="34" max="34" width="17.125" style="3" hidden="1"/>
    <col min="35" max="35" width="12" style="3" hidden="1"/>
    <col min="36" max="36" width="11.5" style="3" hidden="1"/>
    <col min="37" max="37" width="4.75" style="3" hidden="1"/>
    <col min="38" max="64" width="10.5" style="3" hidden="1"/>
    <col min="65" max="1023" width="10.5" style="6" hidden="1"/>
    <col min="1024" max="1024" width="1.25" style="6" hidden="1"/>
    <col min="1025" max="16383" width="10.5" hidden="1"/>
    <col min="16384" max="16384" width="3.375" hidden="1"/>
  </cols>
  <sheetData>
    <row r="1" spans="2:64" ht="20.85" customHeight="1" x14ac:dyDescent="0.2">
      <c r="B1" s="7"/>
      <c r="C1" s="193" t="str">
        <f>"ÖSBC TopDogs "&amp;Tabelle2!$D$2</f>
        <v>ÖSBC TopDogs 2021</v>
      </c>
      <c r="D1" s="193"/>
      <c r="E1" s="193"/>
      <c r="F1" s="193"/>
      <c r="G1" s="193"/>
      <c r="H1" s="193"/>
      <c r="I1" s="188"/>
      <c r="J1" s="188"/>
      <c r="M1" s="9"/>
      <c r="N1" s="9"/>
      <c r="O1" s="9"/>
      <c r="P1" s="10"/>
      <c r="R1" s="11"/>
      <c r="S1" s="11"/>
      <c r="T1" s="11"/>
      <c r="V1" s="11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2:64" ht="20.85" customHeight="1" x14ac:dyDescent="0.2">
      <c r="B2" s="7"/>
      <c r="C2" s="193"/>
      <c r="D2" s="193"/>
      <c r="E2" s="193"/>
      <c r="F2" s="193"/>
      <c r="G2" s="193"/>
      <c r="H2" s="193"/>
      <c r="I2" s="188"/>
      <c r="J2" s="188"/>
      <c r="M2" s="9"/>
      <c r="N2" s="9"/>
      <c r="O2" s="9"/>
    </row>
    <row r="3" spans="2:64" ht="20.85" customHeight="1" x14ac:dyDescent="0.2">
      <c r="B3" s="7"/>
      <c r="C3" s="194" t="s">
        <v>96</v>
      </c>
      <c r="D3" s="194"/>
      <c r="E3" s="194"/>
      <c r="F3" s="194"/>
      <c r="G3" s="194"/>
      <c r="H3" s="194"/>
      <c r="I3" s="188"/>
      <c r="J3" s="188"/>
      <c r="M3" s="9"/>
      <c r="N3" s="9"/>
      <c r="O3" s="9"/>
    </row>
    <row r="4" spans="2:64" ht="20.85" customHeight="1" x14ac:dyDescent="0.2">
      <c r="B4" s="7"/>
      <c r="C4" s="195" t="s">
        <v>97</v>
      </c>
      <c r="D4" s="195"/>
      <c r="E4" s="195"/>
      <c r="F4" s="195"/>
      <c r="G4" s="195"/>
      <c r="H4" s="195"/>
      <c r="I4" s="188"/>
      <c r="J4" s="188"/>
      <c r="K4" s="12"/>
      <c r="M4" s="9"/>
      <c r="N4" s="9"/>
      <c r="O4" s="9"/>
      <c r="P4" s="8"/>
      <c r="R4" s="6"/>
      <c r="S4" s="6"/>
      <c r="T4" s="13"/>
    </row>
    <row r="5" spans="2:64" ht="23.25" customHeight="1" x14ac:dyDescent="0.2">
      <c r="B5" s="121"/>
      <c r="C5" s="138" t="s">
        <v>42</v>
      </c>
      <c r="D5" s="133" t="s">
        <v>98</v>
      </c>
      <c r="E5" s="139" t="s">
        <v>99</v>
      </c>
      <c r="F5" s="133" t="s">
        <v>100</v>
      </c>
      <c r="G5" s="133" t="s">
        <v>101</v>
      </c>
      <c r="H5" s="133" t="s">
        <v>102</v>
      </c>
      <c r="I5" s="133" t="s">
        <v>103</v>
      </c>
      <c r="J5" s="114" t="s">
        <v>104</v>
      </c>
      <c r="K5" s="12"/>
      <c r="M5" s="9"/>
      <c r="N5" s="9"/>
      <c r="O5" s="9"/>
      <c r="R5" s="44" t="s">
        <v>105</v>
      </c>
      <c r="S5" s="44" t="s">
        <v>106</v>
      </c>
      <c r="T5" s="44" t="s">
        <v>101</v>
      </c>
      <c r="U5" s="44" t="s">
        <v>102</v>
      </c>
      <c r="V5" s="44" t="s">
        <v>103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2:64" ht="20.85" customHeight="1" x14ac:dyDescent="0.2">
      <c r="B6" s="7"/>
      <c r="C6" s="134" t="s">
        <v>75</v>
      </c>
      <c r="D6" s="134" t="s">
        <v>107</v>
      </c>
      <c r="E6" s="140" t="str">
        <f>Tabelle1!$N6</f>
        <v>Rü</v>
      </c>
      <c r="F6" s="134" t="s">
        <v>10</v>
      </c>
      <c r="G6" s="134" t="s">
        <v>108</v>
      </c>
      <c r="H6" s="134" t="s">
        <v>12</v>
      </c>
      <c r="I6" s="134"/>
      <c r="J6" s="116">
        <f ca="1">IF(AND(Ausstellungen!C6&lt;"a",Ausstellungen!D6&lt;"a",Ausstellungen!F6&lt;"a",Ausstellungen!G6&lt;"a",Ausstellungen!H6&lt;"a",Ausstellungen!I6&lt;"a")," ",Tabelle1!J6)</f>
        <v>6</v>
      </c>
      <c r="K6" s="12"/>
      <c r="M6" s="9"/>
      <c r="N6" s="9"/>
      <c r="O6" s="9"/>
      <c r="P6" s="16"/>
      <c r="Q6" t="str">
        <f>IF(Ausstellungen!C5&gt;"a","Tabelle3!$M$5:$M$"&amp;COUNTA(Teilnehmer!$C$6:$C$300)+5,"leer")</f>
        <v>Tabelle3!$M$5:$M$42</v>
      </c>
      <c r="R6" s="17" t="str">
        <f>IF(OR(C6&lt;"a",Q7="leer"),"leer","Shows")</f>
        <v>Shows</v>
      </c>
      <c r="S6" s="17" t="str">
        <f t="shared" ref="S6" si="0">IF(R6="leer","leer",IF(D6="Joe Mallen Memorial","Trophy","Klassen"))</f>
        <v>Klassen</v>
      </c>
      <c r="T6" s="17" t="str">
        <f>IF(AND(Ausstellungen!C6&gt;"a",Ausstellungen!D6&gt;"a",Ausstellungen!F6&gt;"a",OR(Ausstellungen!D6=Tabelle2!$C$19,Ausstellungen!D6=Tabelle2!$C$20)),MID(Ausstellungen!F6,1,2)&amp;"N",IF(AND(Ausstellungen!C6&gt;"a",Ausstellungen!D6&gt;"a",Ausstellungen!F6&gt;"a",Ausstellungen!D6&lt;&gt;Tabelle2!$C$19,Ausstellungen!D6&lt;&gt;Tabelle2!$C$20),MID(Ausstellungen!F6,1,2),"leer"))</f>
        <v>JüN</v>
      </c>
      <c r="U6" s="180" t="str">
        <f>IF(OR(ISERROR(VLOOKUP($D6&amp;$G6,Tabelle2!$T$2:$U$17,2,0)),Ausstellungen!C6&lt;"a",Ausstellungen!D6&lt;"a",Ausstellungen!F6&lt;"a"),"leer",VLOOKUP($D6&amp;$G6,Tabelle2!$T$2:$U$17,2,0))</f>
        <v>BestPuppy</v>
      </c>
      <c r="V6" s="17" t="str">
        <f>IF(OR(ISERROR(VLOOKUP(Ausstellungen!G6,Tabelle2!$Z$2:$AA$7,2,0)),Ausstellungen!C6&lt;"a",Ausstellungen!D6&lt;"a",Ausstellungen!F6&lt;"a"),"leer",VLOOKUP(Ausstellungen!G6,Tabelle2!$Z$2:$AA$7,2,0))</f>
        <v>leer</v>
      </c>
      <c r="Y6" s="6"/>
      <c r="Z6" s="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L6" s="16"/>
    </row>
    <row r="7" spans="2:64" ht="20.85" customHeight="1" x14ac:dyDescent="0.2">
      <c r="B7" s="7"/>
      <c r="C7" s="134" t="s">
        <v>85</v>
      </c>
      <c r="D7" s="134" t="s">
        <v>107</v>
      </c>
      <c r="E7" s="140" t="str">
        <f>Tabelle1!$N7</f>
        <v>Rü</v>
      </c>
      <c r="F7" s="134" t="s">
        <v>10</v>
      </c>
      <c r="G7" s="134" t="s">
        <v>109</v>
      </c>
      <c r="H7" s="134"/>
      <c r="I7" s="134"/>
      <c r="J7" s="116">
        <f ca="1">IF(AND(Ausstellungen!C7&lt;"a",Ausstellungen!D7&lt;"a",Ausstellungen!F7&lt;"a",Ausstellungen!G7&lt;"a",Ausstellungen!H7&lt;"a",Ausstellungen!I7&lt;"a")," ",Tabelle1!J7)</f>
        <v>3</v>
      </c>
      <c r="K7" s="12"/>
      <c r="M7" s="9"/>
      <c r="N7" s="9"/>
      <c r="O7" s="9"/>
      <c r="P7" s="16"/>
      <c r="Q7" t="str">
        <f>IF(Ausstellungen!C6&gt;"a","Tabelle3!$M$5:$M$"&amp;COUNTA(Teilnehmer!$C$6:$C$300)+5,"leer")</f>
        <v>Tabelle3!$M$5:$M$42</v>
      </c>
      <c r="R7" s="17" t="str">
        <f t="shared" ref="R7:R70" si="1">IF(OR(C7&lt;"a",Q8="leer"),"leer","Shows")</f>
        <v>Shows</v>
      </c>
      <c r="S7" s="17" t="str">
        <f t="shared" ref="S7:S70" si="2">IF(R7="leer","leer",IF(D7="Joe Mallen Memorial","Trophy","Klassen"))</f>
        <v>Klassen</v>
      </c>
      <c r="T7" s="17" t="str">
        <f>IF(AND(Ausstellungen!C7&gt;"a",Ausstellungen!D7&gt;"a",Ausstellungen!F7&gt;"a",OR(Ausstellungen!D7=Tabelle2!$C$19,Ausstellungen!D7=Tabelle2!$C$20)),MID(Ausstellungen!F7,1,2)&amp;"N",IF(AND(Ausstellungen!C7&gt;"a",Ausstellungen!D7&gt;"a",Ausstellungen!F7&gt;"a",Ausstellungen!D7&lt;&gt;Tabelle2!$C$19,Ausstellungen!D7&lt;&gt;Tabelle2!$C$20),MID(Ausstellungen!F7,1,2),"leer"))</f>
        <v>JüN</v>
      </c>
      <c r="U7" s="180" t="str">
        <f>IF(OR(ISERROR(VLOOKUP($D7&amp;$G7,Tabelle2!$T$2:$U$17,2,0)),Ausstellungen!C7&lt;"a",Ausstellungen!D7&lt;"a",Ausstellungen!F7&lt;"a"),"leer",VLOOKUP($D7&amp;$G7,Tabelle2!$T$2:$U$17,2,0))</f>
        <v>leer</v>
      </c>
      <c r="V7" s="17" t="str">
        <f>IF(OR(ISERROR(VLOOKUP(Ausstellungen!G7,Tabelle2!$Z$2:$AA$7,2,0)),Ausstellungen!C7&lt;"a",Ausstellungen!D7&lt;"a",Ausstellungen!F7&lt;"a"),"leer",VLOOKUP(Ausstellungen!G7,Tabelle2!$Z$2:$AA$7,2,0))</f>
        <v>leer</v>
      </c>
      <c r="Y7" s="6"/>
      <c r="Z7" s="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L7" s="16"/>
    </row>
    <row r="8" spans="2:64" ht="20.85" customHeight="1" x14ac:dyDescent="0.2">
      <c r="B8" s="7"/>
      <c r="C8" s="134" t="s">
        <v>65</v>
      </c>
      <c r="D8" s="134" t="s">
        <v>107</v>
      </c>
      <c r="E8" s="140" t="str">
        <f>Tabelle1!$N8</f>
        <v>Rü</v>
      </c>
      <c r="F8" s="134" t="s">
        <v>13</v>
      </c>
      <c r="G8" s="134" t="s">
        <v>14</v>
      </c>
      <c r="H8" s="134" t="s">
        <v>30</v>
      </c>
      <c r="I8" s="134"/>
      <c r="J8" s="116">
        <f ca="1">IF(AND(Ausstellungen!C8&lt;"a",Ausstellungen!D8&lt;"a",Ausstellungen!F8&lt;"a",Ausstellungen!G8&lt;"a",Ausstellungen!H8&lt;"a",Ausstellungen!I8&lt;"a")," ",Tabelle1!J8)</f>
        <v>20</v>
      </c>
      <c r="K8" s="12"/>
      <c r="M8" s="9"/>
      <c r="N8" s="9"/>
      <c r="O8" s="9"/>
      <c r="P8" s="16"/>
      <c r="Q8" t="str">
        <f>IF(Ausstellungen!C7&gt;"a","Tabelle3!$M$5:$M$"&amp;COUNTA(Teilnehmer!$C$6:$C$300)+5,"leer")</f>
        <v>Tabelle3!$M$5:$M$42</v>
      </c>
      <c r="R8" s="17" t="str">
        <f t="shared" si="1"/>
        <v>Shows</v>
      </c>
      <c r="S8" s="17" t="str">
        <f t="shared" si="2"/>
        <v>Klassen</v>
      </c>
      <c r="T8" s="17" t="str">
        <f>IF(AND(Ausstellungen!C8&gt;"a",Ausstellungen!D8&gt;"a",Ausstellungen!F8&gt;"a",OR(Ausstellungen!D8=Tabelle2!$C$19,Ausstellungen!D8=Tabelle2!$C$20)),MID(Ausstellungen!F8,1,2)&amp;"N",IF(AND(Ausstellungen!C8&gt;"a",Ausstellungen!D8&gt;"a",Ausstellungen!F8&gt;"a",Ausstellungen!D8&lt;&gt;Tabelle2!$C$19,Ausstellungen!D8&lt;&gt;Tabelle2!$C$20),MID(Ausstellungen!F8,1,2),"leer"))</f>
        <v>JuN</v>
      </c>
      <c r="U8" s="180" t="str">
        <f>IF(OR(ISERROR(VLOOKUP($D8&amp;$G8,Tabelle2!$T$2:$U$17,2,0)),Ausstellungen!C8&lt;"a",Ausstellungen!D8&lt;"a",Ausstellungen!F8&lt;"a"),"leer",VLOOKUP($D8&amp;$G8,Tabelle2!$T$2:$U$17,2,0))</f>
        <v>Clubjugendsieger</v>
      </c>
      <c r="V8" s="17" t="str">
        <f>IF(OR(ISERROR(VLOOKUP(Ausstellungen!G8,Tabelle2!$Z$2:$AA$7,2,0)),Ausstellungen!C8&lt;"a",Ausstellungen!D8&lt;"a",Ausstellungen!F8&lt;"a"),"leer",VLOOKUP(Ausstellungen!G8,Tabelle2!$Z$2:$AA$7,2,0))</f>
        <v>BOBS</v>
      </c>
      <c r="Y8" s="6"/>
      <c r="Z8" s="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L8" s="16"/>
    </row>
    <row r="9" spans="2:64" ht="20.85" customHeight="1" x14ac:dyDescent="0.2">
      <c r="B9" s="7"/>
      <c r="C9" s="134" t="s">
        <v>87</v>
      </c>
      <c r="D9" s="134" t="s">
        <v>107</v>
      </c>
      <c r="E9" s="140" t="str">
        <f>Tabelle1!$N9</f>
        <v>Rü</v>
      </c>
      <c r="F9" s="134" t="s">
        <v>13</v>
      </c>
      <c r="G9" s="134" t="s">
        <v>110</v>
      </c>
      <c r="H9" s="134"/>
      <c r="I9" s="134"/>
      <c r="J9" s="116">
        <f ca="1">IF(AND(Ausstellungen!C9&lt;"a",Ausstellungen!D9&lt;"a",Ausstellungen!F9&lt;"a",Ausstellungen!G9&lt;"a",Ausstellungen!H9&lt;"a",Ausstellungen!I9&lt;"a")," ",Tabelle1!J9)</f>
        <v>12</v>
      </c>
      <c r="K9" s="12"/>
      <c r="M9" s="9"/>
      <c r="N9" s="9"/>
      <c r="O9" s="9"/>
      <c r="P9" s="16"/>
      <c r="Q9" t="str">
        <f>IF(Ausstellungen!C8&gt;"a","Tabelle3!$M$5:$M$"&amp;COUNTA(Teilnehmer!$C$6:$C$300)+5,"leer")</f>
        <v>Tabelle3!$M$5:$M$42</v>
      </c>
      <c r="R9" s="17" t="str">
        <f t="shared" si="1"/>
        <v>Shows</v>
      </c>
      <c r="S9" s="17" t="str">
        <f t="shared" si="2"/>
        <v>Klassen</v>
      </c>
      <c r="T9" s="17" t="str">
        <f>IF(AND(Ausstellungen!C9&gt;"a",Ausstellungen!D9&gt;"a",Ausstellungen!F9&gt;"a",OR(Ausstellungen!D9=Tabelle2!$C$19,Ausstellungen!D9=Tabelle2!$C$20)),MID(Ausstellungen!F9,1,2)&amp;"N",IF(AND(Ausstellungen!C9&gt;"a",Ausstellungen!D9&gt;"a",Ausstellungen!F9&gt;"a",Ausstellungen!D9&lt;&gt;Tabelle2!$C$19,Ausstellungen!D9&lt;&gt;Tabelle2!$C$20),MID(Ausstellungen!F9,1,2),"leer"))</f>
        <v>JuN</v>
      </c>
      <c r="U9" s="180" t="str">
        <f>IF(OR(ISERROR(VLOOKUP($D9&amp;$G9,Tabelle2!$T$2:$U$17,2,0)),Ausstellungen!C9&lt;"a",Ausstellungen!D9&lt;"a",Ausstellungen!F9&lt;"a"),"leer",VLOOKUP($D9&amp;$G9,Tabelle2!$T$2:$U$17,2,0))</f>
        <v>leer</v>
      </c>
      <c r="V9" s="17" t="str">
        <f>IF(OR(ISERROR(VLOOKUP(Ausstellungen!G9,Tabelle2!$Z$2:$AA$7,2,0)),Ausstellungen!C9&lt;"a",Ausstellungen!D9&lt;"a",Ausstellungen!F9&lt;"a"),"leer",VLOOKUP(Ausstellungen!G9,Tabelle2!$Z$2:$AA$7,2,0))</f>
        <v>leer</v>
      </c>
      <c r="Y9" s="6"/>
      <c r="Z9" s="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L9" s="16"/>
    </row>
    <row r="10" spans="2:64" ht="20.85" customHeight="1" x14ac:dyDescent="0.2">
      <c r="B10" s="7"/>
      <c r="C10" s="134" t="s">
        <v>71</v>
      </c>
      <c r="D10" s="134" t="s">
        <v>107</v>
      </c>
      <c r="E10" s="140" t="str">
        <f>Tabelle1!$N10</f>
        <v>Rü</v>
      </c>
      <c r="F10" s="134" t="s">
        <v>13</v>
      </c>
      <c r="G10" s="134" t="s">
        <v>19</v>
      </c>
      <c r="H10" s="134"/>
      <c r="I10" s="134"/>
      <c r="J10" s="116">
        <f ca="1">IF(AND(Ausstellungen!C10&lt;"a",Ausstellungen!D10&lt;"a",Ausstellungen!F10&lt;"a",Ausstellungen!G10&lt;"a",Ausstellungen!H10&lt;"a",Ausstellungen!I10&lt;"a")," ",Tabelle1!J10)</f>
        <v>4</v>
      </c>
      <c r="K10" s="12"/>
      <c r="M10" s="9"/>
      <c r="N10" s="9"/>
      <c r="O10" s="9"/>
      <c r="P10" s="16"/>
      <c r="Q10" t="str">
        <f>IF(Ausstellungen!C9&gt;"a","Tabelle3!$M$5:$M$"&amp;COUNTA(Teilnehmer!$C$6:$C$300)+5,"leer")</f>
        <v>Tabelle3!$M$5:$M$42</v>
      </c>
      <c r="R10" s="17" t="str">
        <f t="shared" si="1"/>
        <v>Shows</v>
      </c>
      <c r="S10" s="17" t="str">
        <f t="shared" si="2"/>
        <v>Klassen</v>
      </c>
      <c r="T10" s="17" t="str">
        <f>IF(AND(Ausstellungen!C10&gt;"a",Ausstellungen!D10&gt;"a",Ausstellungen!F10&gt;"a",OR(Ausstellungen!D10=Tabelle2!$C$19,Ausstellungen!D10=Tabelle2!$C$20)),MID(Ausstellungen!F10,1,2)&amp;"N",IF(AND(Ausstellungen!C10&gt;"a",Ausstellungen!D10&gt;"a",Ausstellungen!F10&gt;"a",Ausstellungen!D10&lt;&gt;Tabelle2!$C$19,Ausstellungen!D10&lt;&gt;Tabelle2!$C$20),MID(Ausstellungen!F10,1,2),"leer"))</f>
        <v>JuN</v>
      </c>
      <c r="U10" s="180" t="str">
        <f>IF(OR(ISERROR(VLOOKUP($D10&amp;$G10,Tabelle2!$T$2:$U$17,2,0)),Ausstellungen!C10&lt;"a",Ausstellungen!D10&lt;"a",Ausstellungen!F10&lt;"a"),"leer",VLOOKUP($D10&amp;$G10,Tabelle2!$T$2:$U$17,2,0))</f>
        <v>leer</v>
      </c>
      <c r="V10" s="17" t="str">
        <f>IF(OR(ISERROR(VLOOKUP(Ausstellungen!G10,Tabelle2!$Z$2:$AA$7,2,0)),Ausstellungen!C10&lt;"a",Ausstellungen!D10&lt;"a",Ausstellungen!F10&lt;"a"),"leer",VLOOKUP(Ausstellungen!G10,Tabelle2!$Z$2:$AA$7,2,0))</f>
        <v>leer</v>
      </c>
      <c r="Y10" s="6"/>
      <c r="Z10" s="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L10" s="16"/>
    </row>
    <row r="11" spans="2:64" ht="20.85" customHeight="1" x14ac:dyDescent="0.2">
      <c r="B11" s="7"/>
      <c r="C11" s="134" t="s">
        <v>73</v>
      </c>
      <c r="D11" s="134" t="s">
        <v>107</v>
      </c>
      <c r="E11" s="140" t="str">
        <f>Tabelle1!$N11</f>
        <v>Rü</v>
      </c>
      <c r="F11" s="134" t="s">
        <v>23</v>
      </c>
      <c r="G11" s="134" t="s">
        <v>111</v>
      </c>
      <c r="H11" s="134" t="s">
        <v>12</v>
      </c>
      <c r="I11" s="134"/>
      <c r="J11" s="116">
        <f ca="1">IF(AND(Ausstellungen!C11&lt;"a",Ausstellungen!D11&lt;"a",Ausstellungen!F11&lt;"a",Ausstellungen!G11&lt;"a",Ausstellungen!H11&lt;"a",Ausstellungen!I11&lt;"a")," ",Tabelle1!J11)</f>
        <v>16</v>
      </c>
      <c r="K11" s="12"/>
      <c r="M11" s="9"/>
      <c r="N11" s="9"/>
      <c r="O11" s="9"/>
      <c r="P11" s="16"/>
      <c r="Q11" t="str">
        <f>IF(Ausstellungen!C10&gt;"a","Tabelle3!$M$5:$M$"&amp;COUNTA(Teilnehmer!$C$6:$C$300)+5,"leer")</f>
        <v>Tabelle3!$M$5:$M$42</v>
      </c>
      <c r="R11" s="17" t="str">
        <f t="shared" si="1"/>
        <v>Shows</v>
      </c>
      <c r="S11" s="17" t="str">
        <f t="shared" si="2"/>
        <v>Klassen</v>
      </c>
      <c r="T11" s="17" t="str">
        <f>IF(AND(Ausstellungen!C11&gt;"a",Ausstellungen!D11&gt;"a",Ausstellungen!F11&gt;"a",OR(Ausstellungen!D11=Tabelle2!$C$19,Ausstellungen!D11=Tabelle2!$C$20)),MID(Ausstellungen!F11,1,2)&amp;"N",IF(AND(Ausstellungen!C11&gt;"a",Ausstellungen!D11&gt;"a",Ausstellungen!F11&gt;"a",Ausstellungen!D11&lt;&gt;Tabelle2!$C$19,Ausstellungen!D11&lt;&gt;Tabelle2!$C$20),MID(Ausstellungen!F11,1,2),"leer"))</f>
        <v>ZwN</v>
      </c>
      <c r="U11" s="180" t="str">
        <f>IF(OR(ISERROR(VLOOKUP($D11&amp;$G11,Tabelle2!$T$2:$U$17,2,0)),Ausstellungen!C11&lt;"a",Ausstellungen!D11&lt;"a",Ausstellungen!F11&lt;"a"),"leer",VLOOKUP($D11&amp;$G11,Tabelle2!$T$2:$U$17,2,0))</f>
        <v>Clubsieger</v>
      </c>
      <c r="V11" s="17" t="str">
        <f>IF(OR(ISERROR(VLOOKUP(Ausstellungen!G11,Tabelle2!$Z$2:$AA$7,2,0)),Ausstellungen!C11&lt;"a",Ausstellungen!D11&lt;"a",Ausstellungen!F11&lt;"a"),"leer",VLOOKUP(Ausstellungen!G11,Tabelle2!$Z$2:$AA$7,2,0))</f>
        <v>BOBS</v>
      </c>
      <c r="Y11" s="6"/>
      <c r="Z11" s="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L11" s="16"/>
    </row>
    <row r="12" spans="2:64" ht="20.85" customHeight="1" x14ac:dyDescent="0.2">
      <c r="B12" s="7"/>
      <c r="C12" s="134" t="s">
        <v>58</v>
      </c>
      <c r="D12" s="134" t="s">
        <v>107</v>
      </c>
      <c r="E12" s="140" t="str">
        <f>Tabelle1!$N12</f>
        <v>Rü</v>
      </c>
      <c r="F12" s="134" t="s">
        <v>112</v>
      </c>
      <c r="G12" s="134" t="s">
        <v>111</v>
      </c>
      <c r="H12" s="134" t="s">
        <v>113</v>
      </c>
      <c r="I12" s="134" t="s">
        <v>22</v>
      </c>
      <c r="J12" s="116">
        <f ca="1">IF(AND(Ausstellungen!C12&lt;"a",Ausstellungen!D12&lt;"a",Ausstellungen!F12&lt;"a",Ausstellungen!G12&lt;"a",Ausstellungen!H12&lt;"a",Ausstellungen!I12&lt;"a")," ",Tabelle1!J12)</f>
        <v>24</v>
      </c>
      <c r="K12" s="12"/>
      <c r="M12" s="9"/>
      <c r="N12" s="9"/>
      <c r="O12" s="9"/>
      <c r="P12" s="16"/>
      <c r="Q12" t="str">
        <f>IF(Ausstellungen!C11&gt;"a","Tabelle3!$M$5:$M$"&amp;COUNTA(Teilnehmer!$C$6:$C$300)+5,"leer")</f>
        <v>Tabelle3!$M$5:$M$42</v>
      </c>
      <c r="R12" s="17" t="str">
        <f t="shared" si="1"/>
        <v>Shows</v>
      </c>
      <c r="S12" s="17" t="str">
        <f t="shared" si="2"/>
        <v>Klassen</v>
      </c>
      <c r="T12" s="17" t="str">
        <f>IF(AND(Ausstellungen!C12&gt;"a",Ausstellungen!D12&gt;"a",Ausstellungen!F12&gt;"a",OR(Ausstellungen!D12=Tabelle2!$C$19,Ausstellungen!D12=Tabelle2!$C$20)),MID(Ausstellungen!F12,1,2)&amp;"N",IF(AND(Ausstellungen!C12&gt;"a",Ausstellungen!D12&gt;"a",Ausstellungen!F12&gt;"a",Ausstellungen!D12&lt;&gt;Tabelle2!$C$19,Ausstellungen!D12&lt;&gt;Tabelle2!$C$20),MID(Ausstellungen!F12,1,2),"leer"))</f>
        <v>OfN</v>
      </c>
      <c r="U12" s="180" t="str">
        <f>IF(OR(ISERROR(VLOOKUP($D12&amp;$G12,Tabelle2!$T$2:$U$17,2,0)),Ausstellungen!C12&lt;"a",Ausstellungen!D12&lt;"a",Ausstellungen!F12&lt;"a"),"leer",VLOOKUP($D12&amp;$G12,Tabelle2!$T$2:$U$17,2,0))</f>
        <v>Clubsieger</v>
      </c>
      <c r="V12" s="17" t="str">
        <f>IF(OR(ISERROR(VLOOKUP(Ausstellungen!G12,Tabelle2!$Z$2:$AA$7,2,0)),Ausstellungen!C12&lt;"a",Ausstellungen!D12&lt;"a",Ausstellungen!F12&lt;"a"),"leer",VLOOKUP(Ausstellungen!G12,Tabelle2!$Z$2:$AA$7,2,0))</f>
        <v>BOBS</v>
      </c>
      <c r="Y12" s="6"/>
      <c r="Z12" s="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L12" s="16"/>
    </row>
    <row r="13" spans="2:64" ht="20.85" customHeight="1" x14ac:dyDescent="0.2">
      <c r="B13" s="7"/>
      <c r="C13" s="134" t="s">
        <v>83</v>
      </c>
      <c r="D13" s="134" t="s">
        <v>107</v>
      </c>
      <c r="E13" s="140" t="str">
        <f>Tabelle1!$N13</f>
        <v>Rü</v>
      </c>
      <c r="F13" s="134" t="s">
        <v>112</v>
      </c>
      <c r="G13" s="134" t="s">
        <v>114</v>
      </c>
      <c r="H13" s="134"/>
      <c r="I13" s="134"/>
      <c r="J13" s="116">
        <f ca="1">IF(AND(Ausstellungen!C13&lt;"a",Ausstellungen!D13&lt;"a",Ausstellungen!F13&lt;"a",Ausstellungen!G13&lt;"a",Ausstellungen!H13&lt;"a",Ausstellungen!I13&lt;"a")," ",Tabelle1!J13)</f>
        <v>13</v>
      </c>
      <c r="K13" s="12"/>
      <c r="M13" s="9"/>
      <c r="N13" s="9"/>
      <c r="O13" s="9"/>
      <c r="P13" s="16"/>
      <c r="Q13" t="str">
        <f>IF(Ausstellungen!C12&gt;"a","Tabelle3!$M$5:$M$"&amp;COUNTA(Teilnehmer!$C$6:$C$300)+5,"leer")</f>
        <v>Tabelle3!$M$5:$M$42</v>
      </c>
      <c r="R13" s="17" t="str">
        <f t="shared" si="1"/>
        <v>Shows</v>
      </c>
      <c r="S13" s="17" t="str">
        <f t="shared" si="2"/>
        <v>Klassen</v>
      </c>
      <c r="T13" s="17" t="str">
        <f>IF(AND(Ausstellungen!C13&gt;"a",Ausstellungen!D13&gt;"a",Ausstellungen!F13&gt;"a",OR(Ausstellungen!D13=Tabelle2!$C$19,Ausstellungen!D13=Tabelle2!$C$20)),MID(Ausstellungen!F13,1,2)&amp;"N",IF(AND(Ausstellungen!C13&gt;"a",Ausstellungen!D13&gt;"a",Ausstellungen!F13&gt;"a",Ausstellungen!D13&lt;&gt;Tabelle2!$C$19,Ausstellungen!D13&lt;&gt;Tabelle2!$C$20),MID(Ausstellungen!F13,1,2),"leer"))</f>
        <v>OfN</v>
      </c>
      <c r="U13" s="180" t="str">
        <f>IF(OR(ISERROR(VLOOKUP($D13&amp;$G13,Tabelle2!$T$2:$U$17,2,0)),Ausstellungen!C13&lt;"a",Ausstellungen!D13&lt;"a",Ausstellungen!F13&lt;"a"),"leer",VLOOKUP($D13&amp;$G13,Tabelle2!$T$2:$U$17,2,0))</f>
        <v>leer</v>
      </c>
      <c r="V13" s="17" t="str">
        <f>IF(OR(ISERROR(VLOOKUP(Ausstellungen!G13,Tabelle2!$Z$2:$AA$7,2,0)),Ausstellungen!C13&lt;"a",Ausstellungen!D13&lt;"a",Ausstellungen!F13&lt;"a"),"leer",VLOOKUP(Ausstellungen!G13,Tabelle2!$Z$2:$AA$7,2,0))</f>
        <v>leer</v>
      </c>
      <c r="Y13" s="6"/>
      <c r="Z13" s="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L13" s="16"/>
    </row>
    <row r="14" spans="2:64" ht="20.85" customHeight="1" x14ac:dyDescent="0.2">
      <c r="B14" s="7"/>
      <c r="C14" s="134" t="s">
        <v>60</v>
      </c>
      <c r="D14" s="134" t="s">
        <v>107</v>
      </c>
      <c r="E14" s="140" t="str">
        <f>Tabelle1!$N14</f>
        <v>Rü</v>
      </c>
      <c r="F14" s="134" t="s">
        <v>112</v>
      </c>
      <c r="G14" s="134" t="s">
        <v>17</v>
      </c>
      <c r="H14" s="134"/>
      <c r="I14" s="134"/>
      <c r="J14" s="116">
        <f ca="1">IF(AND(Ausstellungen!C14&lt;"a",Ausstellungen!D14&lt;"a",Ausstellungen!F14&lt;"a",Ausstellungen!G14&lt;"a",Ausstellungen!H14&lt;"a",Ausstellungen!I14&lt;"a")," ",Tabelle1!J14)</f>
        <v>10</v>
      </c>
      <c r="K14" s="12"/>
      <c r="M14" s="9"/>
      <c r="N14" s="9"/>
      <c r="O14" s="9"/>
      <c r="P14" s="16"/>
      <c r="Q14" t="str">
        <f>IF(Ausstellungen!C13&gt;"a","Tabelle3!$M$5:$M$"&amp;COUNTA(Teilnehmer!$C$6:$C$300)+5,"leer")</f>
        <v>Tabelle3!$M$5:$M$42</v>
      </c>
      <c r="R14" s="17" t="str">
        <f t="shared" si="1"/>
        <v>Shows</v>
      </c>
      <c r="S14" s="17" t="str">
        <f t="shared" si="2"/>
        <v>Klassen</v>
      </c>
      <c r="T14" s="17" t="str">
        <f>IF(AND(Ausstellungen!C14&gt;"a",Ausstellungen!D14&gt;"a",Ausstellungen!F14&gt;"a",OR(Ausstellungen!D14=Tabelle2!$C$19,Ausstellungen!D14=Tabelle2!$C$20)),MID(Ausstellungen!F14,1,2)&amp;"N",IF(AND(Ausstellungen!C14&gt;"a",Ausstellungen!D14&gt;"a",Ausstellungen!F14&gt;"a",Ausstellungen!D14&lt;&gt;Tabelle2!$C$19,Ausstellungen!D14&lt;&gt;Tabelle2!$C$20),MID(Ausstellungen!F14,1,2),"leer"))</f>
        <v>OfN</v>
      </c>
      <c r="U14" s="180" t="str">
        <f>IF(OR(ISERROR(VLOOKUP($D14&amp;$G14,Tabelle2!$T$2:$U$17,2,0)),Ausstellungen!C14&lt;"a",Ausstellungen!D14&lt;"a",Ausstellungen!F14&lt;"a"),"leer",VLOOKUP($D14&amp;$G14,Tabelle2!$T$2:$U$17,2,0))</f>
        <v>leer</v>
      </c>
      <c r="V14" s="17" t="str">
        <f>IF(OR(ISERROR(VLOOKUP(Ausstellungen!G14,Tabelle2!$Z$2:$AA$7,2,0)),Ausstellungen!C14&lt;"a",Ausstellungen!D14&lt;"a",Ausstellungen!F14&lt;"a"),"leer",VLOOKUP(Ausstellungen!G14,Tabelle2!$Z$2:$AA$7,2,0))</f>
        <v>leer</v>
      </c>
      <c r="Y14" s="6"/>
      <c r="Z14" s="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L14" s="16"/>
    </row>
    <row r="15" spans="2:64" ht="20.85" customHeight="1" x14ac:dyDescent="0.2">
      <c r="B15" s="7"/>
      <c r="C15" s="134" t="s">
        <v>53</v>
      </c>
      <c r="D15" s="134" t="s">
        <v>107</v>
      </c>
      <c r="E15" s="140" t="str">
        <f>Tabelle1!$N15</f>
        <v>Rü</v>
      </c>
      <c r="F15" s="134" t="s">
        <v>115</v>
      </c>
      <c r="G15" s="134" t="s">
        <v>111</v>
      </c>
      <c r="H15" s="134"/>
      <c r="I15" s="134"/>
      <c r="J15" s="116">
        <f ca="1">IF(AND(Ausstellungen!C15&lt;"a",Ausstellungen!D15&lt;"a",Ausstellungen!F15&lt;"a",Ausstellungen!G15&lt;"a",Ausstellungen!H15&lt;"a",Ausstellungen!I15&lt;"a")," ",Tabelle1!J15)</f>
        <v>16</v>
      </c>
      <c r="K15" s="12"/>
      <c r="M15" s="9"/>
      <c r="N15" s="9"/>
      <c r="O15" s="9"/>
      <c r="P15" s="16"/>
      <c r="Q15" t="str">
        <f>IF(Ausstellungen!C14&gt;"a","Tabelle3!$M$5:$M$"&amp;COUNTA(Teilnehmer!$C$6:$C$300)+5,"leer")</f>
        <v>Tabelle3!$M$5:$M$42</v>
      </c>
      <c r="R15" s="17" t="str">
        <f t="shared" si="1"/>
        <v>Shows</v>
      </c>
      <c r="S15" s="17" t="str">
        <f t="shared" si="2"/>
        <v>Klassen</v>
      </c>
      <c r="T15" s="17" t="str">
        <f>IF(AND(Ausstellungen!C15&gt;"a",Ausstellungen!D15&gt;"a",Ausstellungen!F15&gt;"a",OR(Ausstellungen!D15=Tabelle2!$C$19,Ausstellungen!D15=Tabelle2!$C$20)),MID(Ausstellungen!F15,1,2)&amp;"N",IF(AND(Ausstellungen!C15&gt;"a",Ausstellungen!D15&gt;"a",Ausstellungen!F15&gt;"a",Ausstellungen!D15&lt;&gt;Tabelle2!$C$19,Ausstellungen!D15&lt;&gt;Tabelle2!$C$20),MID(Ausstellungen!F15,1,2),"leer"))</f>
        <v>ChN</v>
      </c>
      <c r="U15" s="180" t="str">
        <f>IF(OR(ISERROR(VLOOKUP($D15&amp;$G15,Tabelle2!$T$2:$U$17,2,0)),Ausstellungen!C15&lt;"a",Ausstellungen!D15&lt;"a",Ausstellungen!F15&lt;"a"),"leer",VLOOKUP($D15&amp;$G15,Tabelle2!$T$2:$U$17,2,0))</f>
        <v>Clubsieger</v>
      </c>
      <c r="V15" s="17" t="str">
        <f>IF(OR(ISERROR(VLOOKUP(Ausstellungen!G15,Tabelle2!$Z$2:$AA$7,2,0)),Ausstellungen!C15&lt;"a",Ausstellungen!D15&lt;"a",Ausstellungen!F15&lt;"a"),"leer",VLOOKUP(Ausstellungen!G15,Tabelle2!$Z$2:$AA$7,2,0))</f>
        <v>BOBS</v>
      </c>
      <c r="Y15" s="6"/>
      <c r="Z15" s="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L15" s="16"/>
    </row>
    <row r="16" spans="2:64" ht="20.85" customHeight="1" x14ac:dyDescent="0.2">
      <c r="B16" s="7"/>
      <c r="C16" s="134" t="s">
        <v>88</v>
      </c>
      <c r="D16" s="134" t="s">
        <v>107</v>
      </c>
      <c r="E16" s="140" t="str">
        <f>Tabelle1!$N16</f>
        <v>Hü</v>
      </c>
      <c r="F16" s="134" t="s">
        <v>10</v>
      </c>
      <c r="G16" s="134" t="s">
        <v>108</v>
      </c>
      <c r="H16" s="134" t="s">
        <v>116</v>
      </c>
      <c r="I16" s="134"/>
      <c r="J16" s="116">
        <f ca="1">IF(AND(Ausstellungen!C16&lt;"a",Ausstellungen!D16&lt;"a",Ausstellungen!F16&lt;"a",Ausstellungen!G16&lt;"a",Ausstellungen!H16&lt;"a",Ausstellungen!I16&lt;"a")," ",Tabelle1!J16)</f>
        <v>10</v>
      </c>
      <c r="K16" s="12"/>
      <c r="M16" s="9"/>
      <c r="N16" s="9"/>
      <c r="O16" s="9"/>
      <c r="P16" s="16"/>
      <c r="Q16" t="str">
        <f>IF(Ausstellungen!C15&gt;"a","Tabelle3!$M$5:$M$"&amp;COUNTA(Teilnehmer!$C$6:$C$300)+5,"leer")</f>
        <v>Tabelle3!$M$5:$M$42</v>
      </c>
      <c r="R16" s="17" t="str">
        <f t="shared" si="1"/>
        <v>Shows</v>
      </c>
      <c r="S16" s="17" t="str">
        <f t="shared" si="2"/>
        <v>Klassen</v>
      </c>
      <c r="T16" s="17" t="str">
        <f>IF(AND(Ausstellungen!C16&gt;"a",Ausstellungen!D16&gt;"a",Ausstellungen!F16&gt;"a",OR(Ausstellungen!D16=Tabelle2!$C$19,Ausstellungen!D16=Tabelle2!$C$20)),MID(Ausstellungen!F16,1,2)&amp;"N",IF(AND(Ausstellungen!C16&gt;"a",Ausstellungen!D16&gt;"a",Ausstellungen!F16&gt;"a",Ausstellungen!D16&lt;&gt;Tabelle2!$C$19,Ausstellungen!D16&lt;&gt;Tabelle2!$C$20),MID(Ausstellungen!F16,1,2),"leer"))</f>
        <v>JüN</v>
      </c>
      <c r="U16" s="180" t="str">
        <f>IF(OR(ISERROR(VLOOKUP($D16&amp;$G16,Tabelle2!$T$2:$U$17,2,0)),Ausstellungen!C16&lt;"a",Ausstellungen!D16&lt;"a",Ausstellungen!F16&lt;"a"),"leer",VLOOKUP($D16&amp;$G16,Tabelle2!$T$2:$U$17,2,0))</f>
        <v>BestPuppy</v>
      </c>
      <c r="V16" s="17" t="str">
        <f>IF(OR(ISERROR(VLOOKUP(Ausstellungen!G16,Tabelle2!$Z$2:$AA$7,2,0)),Ausstellungen!C16&lt;"a",Ausstellungen!D16&lt;"a",Ausstellungen!F16&lt;"a"),"leer",VLOOKUP(Ausstellungen!G16,Tabelle2!$Z$2:$AA$7,2,0))</f>
        <v>leer</v>
      </c>
      <c r="Y16" s="6"/>
      <c r="Z16" s="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L16" s="16"/>
    </row>
    <row r="17" spans="2:64" ht="20.85" customHeight="1" x14ac:dyDescent="0.2">
      <c r="B17" s="7"/>
      <c r="C17" s="134" t="s">
        <v>89</v>
      </c>
      <c r="D17" s="134" t="s">
        <v>107</v>
      </c>
      <c r="E17" s="140" t="str">
        <f>Tabelle1!$N17</f>
        <v>Hü</v>
      </c>
      <c r="F17" s="134" t="s">
        <v>10</v>
      </c>
      <c r="G17" s="134" t="s">
        <v>117</v>
      </c>
      <c r="H17" s="134"/>
      <c r="I17" s="134"/>
      <c r="J17" s="116">
        <f ca="1">IF(AND(Ausstellungen!C17&lt;"a",Ausstellungen!D17&lt;"a",Ausstellungen!F17&lt;"a",Ausstellungen!G17&lt;"a",Ausstellungen!H17&lt;"a",Ausstellungen!I17&lt;"a")," ",Tabelle1!J17)</f>
        <v>6</v>
      </c>
      <c r="K17" s="12"/>
      <c r="M17" s="9"/>
      <c r="N17" s="9"/>
      <c r="O17" s="9"/>
      <c r="P17" s="16"/>
      <c r="Q17" t="str">
        <f>IF(Ausstellungen!C16&gt;"a","Tabelle3!$M$5:$M$"&amp;COUNTA(Teilnehmer!$C$6:$C$300)+5,"leer")</f>
        <v>Tabelle3!$M$5:$M$42</v>
      </c>
      <c r="R17" s="17" t="str">
        <f t="shared" si="1"/>
        <v>Shows</v>
      </c>
      <c r="S17" s="17" t="str">
        <f t="shared" si="2"/>
        <v>Klassen</v>
      </c>
      <c r="T17" s="17" t="str">
        <f>IF(AND(Ausstellungen!C17&gt;"a",Ausstellungen!D17&gt;"a",Ausstellungen!F17&gt;"a",OR(Ausstellungen!D17=Tabelle2!$C$19,Ausstellungen!D17=Tabelle2!$C$20)),MID(Ausstellungen!F17,1,2)&amp;"N",IF(AND(Ausstellungen!C17&gt;"a",Ausstellungen!D17&gt;"a",Ausstellungen!F17&gt;"a",Ausstellungen!D17&lt;&gt;Tabelle2!$C$19,Ausstellungen!D17&lt;&gt;Tabelle2!$C$20),MID(Ausstellungen!F17,1,2),"leer"))</f>
        <v>JüN</v>
      </c>
      <c r="U17" s="180" t="str">
        <f>IF(OR(ISERROR(VLOOKUP($D17&amp;$G17,Tabelle2!$T$2:$U$17,2,0)),Ausstellungen!C17&lt;"a",Ausstellungen!D17&lt;"a",Ausstellungen!F17&lt;"a"),"leer",VLOOKUP($D17&amp;$G17,Tabelle2!$T$2:$U$17,2,0))</f>
        <v>leer</v>
      </c>
      <c r="V17" s="17" t="str">
        <f>IF(OR(ISERROR(VLOOKUP(Ausstellungen!G17,Tabelle2!$Z$2:$AA$7,2,0)),Ausstellungen!C17&lt;"a",Ausstellungen!D17&lt;"a",Ausstellungen!F17&lt;"a"),"leer",VLOOKUP(Ausstellungen!G17,Tabelle2!$Z$2:$AA$7,2,0))</f>
        <v>leer</v>
      </c>
      <c r="Y17" s="6"/>
      <c r="Z17" s="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L17" s="16"/>
    </row>
    <row r="18" spans="2:64" ht="20.85" customHeight="1" x14ac:dyDescent="0.2">
      <c r="B18" s="7"/>
      <c r="C18" s="134" t="s">
        <v>91</v>
      </c>
      <c r="D18" s="134" t="s">
        <v>107</v>
      </c>
      <c r="E18" s="140" t="str">
        <f>Tabelle1!$N18</f>
        <v>Hü</v>
      </c>
      <c r="F18" s="134" t="s">
        <v>13</v>
      </c>
      <c r="G18" s="134" t="s">
        <v>14</v>
      </c>
      <c r="H18" s="134" t="s">
        <v>30</v>
      </c>
      <c r="I18" s="134" t="s">
        <v>118</v>
      </c>
      <c r="J18" s="116">
        <f ca="1">IF(AND(Ausstellungen!C18&lt;"a",Ausstellungen!D18&lt;"a",Ausstellungen!F18&lt;"a",Ausstellungen!G18&lt;"a",Ausstellungen!H18&lt;"a",Ausstellungen!I18&lt;"a")," ",Tabelle1!J18)</f>
        <v>23</v>
      </c>
      <c r="K18" s="12"/>
      <c r="M18" s="9"/>
      <c r="N18" s="9"/>
      <c r="O18" s="9"/>
      <c r="P18" s="16"/>
      <c r="Q18" t="str">
        <f>IF(Ausstellungen!C17&gt;"a","Tabelle3!$M$5:$M$"&amp;COUNTA(Teilnehmer!$C$6:$C$300)+5,"leer")</f>
        <v>Tabelle3!$M$5:$M$42</v>
      </c>
      <c r="R18" s="17" t="str">
        <f t="shared" si="1"/>
        <v>Shows</v>
      </c>
      <c r="S18" s="17" t="str">
        <f t="shared" si="2"/>
        <v>Klassen</v>
      </c>
      <c r="T18" s="17" t="str">
        <f>IF(AND(Ausstellungen!C18&gt;"a",Ausstellungen!D18&gt;"a",Ausstellungen!F18&gt;"a",OR(Ausstellungen!D18=Tabelle2!$C$19,Ausstellungen!D18=Tabelle2!$C$20)),MID(Ausstellungen!F18,1,2)&amp;"N",IF(AND(Ausstellungen!C18&gt;"a",Ausstellungen!D18&gt;"a",Ausstellungen!F18&gt;"a",Ausstellungen!D18&lt;&gt;Tabelle2!$C$19,Ausstellungen!D18&lt;&gt;Tabelle2!$C$20),MID(Ausstellungen!F18,1,2),"leer"))</f>
        <v>JuN</v>
      </c>
      <c r="U18" s="180" t="str">
        <f>IF(OR(ISERROR(VLOOKUP($D18&amp;$G18,Tabelle2!$T$2:$U$17,2,0)),Ausstellungen!C18&lt;"a",Ausstellungen!D18&lt;"a",Ausstellungen!F18&lt;"a"),"leer",VLOOKUP($D18&amp;$G18,Tabelle2!$T$2:$U$17,2,0))</f>
        <v>Clubjugendsieger</v>
      </c>
      <c r="V18" s="17" t="str">
        <f>IF(OR(ISERROR(VLOOKUP(Ausstellungen!G18,Tabelle2!$Z$2:$AA$7,2,0)),Ausstellungen!C18&lt;"a",Ausstellungen!D18&lt;"a",Ausstellungen!F18&lt;"a"),"leer",VLOOKUP(Ausstellungen!G18,Tabelle2!$Z$2:$AA$7,2,0))</f>
        <v>BOBS</v>
      </c>
      <c r="Y18" s="6"/>
      <c r="Z18" s="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L18" s="16"/>
    </row>
    <row r="19" spans="2:64" ht="20.85" customHeight="1" x14ac:dyDescent="0.2">
      <c r="B19" s="7"/>
      <c r="C19" s="134" t="s">
        <v>57</v>
      </c>
      <c r="D19" s="134" t="s">
        <v>107</v>
      </c>
      <c r="E19" s="140" t="str">
        <f>Tabelle1!$N19</f>
        <v>Hü</v>
      </c>
      <c r="F19" s="134" t="s">
        <v>13</v>
      </c>
      <c r="G19" s="134" t="s">
        <v>110</v>
      </c>
      <c r="H19" s="134"/>
      <c r="I19" s="134"/>
      <c r="J19" s="116">
        <f ca="1">IF(AND(Ausstellungen!C19&lt;"a",Ausstellungen!D19&lt;"a",Ausstellungen!F19&lt;"a",Ausstellungen!G19&lt;"a",Ausstellungen!H19&lt;"a",Ausstellungen!I19&lt;"a")," ",Tabelle1!J19)</f>
        <v>12</v>
      </c>
      <c r="K19" s="12"/>
      <c r="M19" s="9"/>
      <c r="N19" s="9"/>
      <c r="O19" s="9"/>
      <c r="P19" s="16"/>
      <c r="Q19" t="str">
        <f>IF(Ausstellungen!C18&gt;"a","Tabelle3!$M$5:$M$"&amp;COUNTA(Teilnehmer!$C$6:$C$300)+5,"leer")</f>
        <v>Tabelle3!$M$5:$M$42</v>
      </c>
      <c r="R19" s="17" t="str">
        <f t="shared" si="1"/>
        <v>Shows</v>
      </c>
      <c r="S19" s="17" t="str">
        <f t="shared" si="2"/>
        <v>Klassen</v>
      </c>
      <c r="T19" s="17" t="str">
        <f>IF(AND(Ausstellungen!C19&gt;"a",Ausstellungen!D19&gt;"a",Ausstellungen!F19&gt;"a",OR(Ausstellungen!D19=Tabelle2!$C$19,Ausstellungen!D19=Tabelle2!$C$20)),MID(Ausstellungen!F19,1,2)&amp;"N",IF(AND(Ausstellungen!C19&gt;"a",Ausstellungen!D19&gt;"a",Ausstellungen!F19&gt;"a",Ausstellungen!D19&lt;&gt;Tabelle2!$C$19,Ausstellungen!D19&lt;&gt;Tabelle2!$C$20),MID(Ausstellungen!F19,1,2),"leer"))</f>
        <v>JuN</v>
      </c>
      <c r="U19" s="180" t="str">
        <f>IF(OR(ISERROR(VLOOKUP($D19&amp;$G19,Tabelle2!$T$2:$U$17,2,0)),Ausstellungen!C19&lt;"a",Ausstellungen!D19&lt;"a",Ausstellungen!F19&lt;"a"),"leer",VLOOKUP($D19&amp;$G19,Tabelle2!$T$2:$U$17,2,0))</f>
        <v>leer</v>
      </c>
      <c r="V19" s="17" t="str">
        <f>IF(OR(ISERROR(VLOOKUP(Ausstellungen!G19,Tabelle2!$Z$2:$AA$7,2,0)),Ausstellungen!C19&lt;"a",Ausstellungen!D19&lt;"a",Ausstellungen!F19&lt;"a"),"leer",VLOOKUP(Ausstellungen!G19,Tabelle2!$Z$2:$AA$7,2,0))</f>
        <v>leer</v>
      </c>
      <c r="Y19" s="16"/>
      <c r="Z19" s="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L19" s="16"/>
    </row>
    <row r="20" spans="2:64" ht="20.85" customHeight="1" x14ac:dyDescent="0.2">
      <c r="B20" s="7"/>
      <c r="C20" s="134" t="s">
        <v>93</v>
      </c>
      <c r="D20" s="134" t="s">
        <v>107</v>
      </c>
      <c r="E20" s="140" t="str">
        <f>Tabelle1!$N20</f>
        <v>Hü</v>
      </c>
      <c r="F20" s="134" t="s">
        <v>13</v>
      </c>
      <c r="G20" s="134" t="s">
        <v>19</v>
      </c>
      <c r="H20" s="134"/>
      <c r="I20" s="134"/>
      <c r="J20" s="116">
        <f ca="1">IF(AND(Ausstellungen!C20&lt;"a",Ausstellungen!D20&lt;"a",Ausstellungen!F20&lt;"a",Ausstellungen!G20&lt;"a",Ausstellungen!H20&lt;"a",Ausstellungen!I20&lt;"a")," ",Tabelle1!J20)</f>
        <v>4</v>
      </c>
      <c r="K20" s="12"/>
      <c r="L20" s="18"/>
      <c r="M20" s="19"/>
      <c r="N20" s="19"/>
      <c r="O20" s="19"/>
      <c r="P20" s="16"/>
      <c r="Q20" t="str">
        <f>IF(Ausstellungen!C19&gt;"a","Tabelle3!$M$5:$M$"&amp;COUNTA(Teilnehmer!$C$6:$C$300)+5,"leer")</f>
        <v>Tabelle3!$M$5:$M$42</v>
      </c>
      <c r="R20" s="17" t="str">
        <f t="shared" si="1"/>
        <v>Shows</v>
      </c>
      <c r="S20" s="17" t="str">
        <f t="shared" si="2"/>
        <v>Klassen</v>
      </c>
      <c r="T20" s="17" t="str">
        <f>IF(AND(Ausstellungen!C20&gt;"a",Ausstellungen!D20&gt;"a",Ausstellungen!F20&gt;"a",OR(Ausstellungen!D20=Tabelle2!$C$19,Ausstellungen!D20=Tabelle2!$C$20)),MID(Ausstellungen!F20,1,2)&amp;"N",IF(AND(Ausstellungen!C20&gt;"a",Ausstellungen!D20&gt;"a",Ausstellungen!F20&gt;"a",Ausstellungen!D20&lt;&gt;Tabelle2!$C$19,Ausstellungen!D20&lt;&gt;Tabelle2!$C$20),MID(Ausstellungen!F20,1,2),"leer"))</f>
        <v>JuN</v>
      </c>
      <c r="U20" s="180" t="str">
        <f>IF(OR(ISERROR(VLOOKUP($D20&amp;$G20,Tabelle2!$T$2:$U$17,2,0)),Ausstellungen!C20&lt;"a",Ausstellungen!D20&lt;"a",Ausstellungen!F20&lt;"a"),"leer",VLOOKUP($D20&amp;$G20,Tabelle2!$T$2:$U$17,2,0))</f>
        <v>leer</v>
      </c>
      <c r="V20" s="17" t="str">
        <f>IF(OR(ISERROR(VLOOKUP(Ausstellungen!G20,Tabelle2!$Z$2:$AA$7,2,0)),Ausstellungen!C20&lt;"a",Ausstellungen!D20&lt;"a",Ausstellungen!F20&lt;"a"),"leer",VLOOKUP(Ausstellungen!G20,Tabelle2!$Z$2:$AA$7,2,0))</f>
        <v>leer</v>
      </c>
      <c r="Y20" s="16"/>
      <c r="Z20" s="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H20" s="16"/>
      <c r="BI20" s="16"/>
      <c r="BJ20" s="16"/>
      <c r="BK20" s="16"/>
      <c r="BL20" s="16"/>
    </row>
    <row r="21" spans="2:64" ht="20.85" customHeight="1" x14ac:dyDescent="0.2">
      <c r="B21" s="7"/>
      <c r="C21" s="134" t="s">
        <v>68</v>
      </c>
      <c r="D21" s="134" t="s">
        <v>107</v>
      </c>
      <c r="E21" s="140" t="str">
        <f>Tabelle1!$N21</f>
        <v>Hü</v>
      </c>
      <c r="F21" s="134" t="s">
        <v>13</v>
      </c>
      <c r="G21" s="134" t="s">
        <v>119</v>
      </c>
      <c r="H21" s="134"/>
      <c r="I21" s="134"/>
      <c r="J21" s="116">
        <f ca="1">IF(AND(Ausstellungen!C21&lt;"a",Ausstellungen!D21&lt;"a",Ausstellungen!F21&lt;"a",Ausstellungen!G21&lt;"a",Ausstellungen!H21&lt;"a",Ausstellungen!I21&lt;"a")," ",Tabelle1!J21)</f>
        <v>3</v>
      </c>
      <c r="K21" s="12"/>
      <c r="L21" s="18"/>
      <c r="M21" s="19"/>
      <c r="N21" s="19"/>
      <c r="O21" s="19"/>
      <c r="P21" s="16"/>
      <c r="Q21" t="str">
        <f>IF(Ausstellungen!C20&gt;"a","Tabelle3!$M$5:$M$"&amp;COUNTA(Teilnehmer!$C$6:$C$300)+5,"leer")</f>
        <v>Tabelle3!$M$5:$M$42</v>
      </c>
      <c r="R21" s="17" t="str">
        <f t="shared" si="1"/>
        <v>Shows</v>
      </c>
      <c r="S21" s="17" t="str">
        <f t="shared" si="2"/>
        <v>Klassen</v>
      </c>
      <c r="T21" s="17" t="str">
        <f>IF(AND(Ausstellungen!C21&gt;"a",Ausstellungen!D21&gt;"a",Ausstellungen!F21&gt;"a",OR(Ausstellungen!D21=Tabelle2!$C$19,Ausstellungen!D21=Tabelle2!$C$20)),MID(Ausstellungen!F21,1,2)&amp;"N",IF(AND(Ausstellungen!C21&gt;"a",Ausstellungen!D21&gt;"a",Ausstellungen!F21&gt;"a",Ausstellungen!D21&lt;&gt;Tabelle2!$C$19,Ausstellungen!D21&lt;&gt;Tabelle2!$C$20),MID(Ausstellungen!F21,1,2),"leer"))</f>
        <v>JuN</v>
      </c>
      <c r="U21" s="180" t="str">
        <f>IF(OR(ISERROR(VLOOKUP($D21&amp;$G21,Tabelle2!$T$2:$U$17,2,0)),Ausstellungen!C21&lt;"a",Ausstellungen!D21&lt;"a",Ausstellungen!F21&lt;"a"),"leer",VLOOKUP($D21&amp;$G21,Tabelle2!$T$2:$U$17,2,0))</f>
        <v>leer</v>
      </c>
      <c r="V21" s="17" t="str">
        <f>IF(OR(ISERROR(VLOOKUP(Ausstellungen!G21,Tabelle2!$Z$2:$AA$7,2,0)),Ausstellungen!C21&lt;"a",Ausstellungen!D21&lt;"a",Ausstellungen!F21&lt;"a"),"leer",VLOOKUP(Ausstellungen!G21,Tabelle2!$Z$2:$AA$7,2,0))</f>
        <v>leer</v>
      </c>
      <c r="Y21" s="16"/>
      <c r="Z21" s="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H21" s="16"/>
      <c r="BI21" s="16"/>
      <c r="BJ21" s="16"/>
      <c r="BK21" s="16"/>
      <c r="BL21" s="16"/>
    </row>
    <row r="22" spans="2:64" ht="20.85" customHeight="1" x14ac:dyDescent="0.2">
      <c r="B22" s="7"/>
      <c r="C22" s="134" t="s">
        <v>94</v>
      </c>
      <c r="D22" s="134" t="s">
        <v>107</v>
      </c>
      <c r="E22" s="140" t="str">
        <f>Tabelle1!$N22</f>
        <v>Hü</v>
      </c>
      <c r="F22" s="134" t="s">
        <v>23</v>
      </c>
      <c r="G22" s="134" t="s">
        <v>111</v>
      </c>
      <c r="H22" s="134"/>
      <c r="I22" s="134"/>
      <c r="J22" s="116">
        <f ca="1">IF(AND(Ausstellungen!C22&lt;"a",Ausstellungen!D22&lt;"a",Ausstellungen!F22&lt;"a",Ausstellungen!G22&lt;"a",Ausstellungen!H22&lt;"a",Ausstellungen!I22&lt;"a")," ",Tabelle1!J22)</f>
        <v>16</v>
      </c>
      <c r="K22" s="12"/>
      <c r="L22" s="18"/>
      <c r="M22" s="19"/>
      <c r="N22" s="19"/>
      <c r="O22" s="19"/>
      <c r="P22" s="16"/>
      <c r="Q22" t="str">
        <f>IF(Ausstellungen!C21&gt;"a","Tabelle3!$M$5:$M$"&amp;COUNTA(Teilnehmer!$C$6:$C$300)+5,"leer")</f>
        <v>Tabelle3!$M$5:$M$42</v>
      </c>
      <c r="R22" s="17" t="str">
        <f t="shared" si="1"/>
        <v>Shows</v>
      </c>
      <c r="S22" s="17" t="str">
        <f t="shared" si="2"/>
        <v>Klassen</v>
      </c>
      <c r="T22" s="17" t="str">
        <f>IF(AND(Ausstellungen!C22&gt;"a",Ausstellungen!D22&gt;"a",Ausstellungen!F22&gt;"a",OR(Ausstellungen!D22=Tabelle2!$C$19,Ausstellungen!D22=Tabelle2!$C$20)),MID(Ausstellungen!F22,1,2)&amp;"N",IF(AND(Ausstellungen!C22&gt;"a",Ausstellungen!D22&gt;"a",Ausstellungen!F22&gt;"a",Ausstellungen!D22&lt;&gt;Tabelle2!$C$19,Ausstellungen!D22&lt;&gt;Tabelle2!$C$20),MID(Ausstellungen!F22,1,2),"leer"))</f>
        <v>ZwN</v>
      </c>
      <c r="U22" s="180" t="str">
        <f>IF(OR(ISERROR(VLOOKUP($D22&amp;$G22,Tabelle2!$T$2:$U$17,2,0)),Ausstellungen!C22&lt;"a",Ausstellungen!D22&lt;"a",Ausstellungen!F22&lt;"a"),"leer",VLOOKUP($D22&amp;$G22,Tabelle2!$T$2:$U$17,2,0))</f>
        <v>Clubsieger</v>
      </c>
      <c r="V22" s="17" t="str">
        <f>IF(OR(ISERROR(VLOOKUP(Ausstellungen!G22,Tabelle2!$Z$2:$AA$7,2,0)),Ausstellungen!C22&lt;"a",Ausstellungen!D22&lt;"a",Ausstellungen!F22&lt;"a"),"leer",VLOOKUP(Ausstellungen!G22,Tabelle2!$Z$2:$AA$7,2,0))</f>
        <v>BOBS</v>
      </c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H22" s="16"/>
      <c r="BI22" s="16"/>
      <c r="BJ22" s="16"/>
      <c r="BK22" s="16"/>
      <c r="BL22" s="16"/>
    </row>
    <row r="23" spans="2:64" ht="20.85" customHeight="1" x14ac:dyDescent="0.2">
      <c r="B23" s="7"/>
      <c r="C23" s="134" t="s">
        <v>95</v>
      </c>
      <c r="D23" s="134" t="s">
        <v>107</v>
      </c>
      <c r="E23" s="140" t="str">
        <f>Tabelle1!$N23</f>
        <v>Hü</v>
      </c>
      <c r="F23" s="134" t="s">
        <v>112</v>
      </c>
      <c r="G23" s="134" t="s">
        <v>111</v>
      </c>
      <c r="H23" s="134" t="s">
        <v>113</v>
      </c>
      <c r="I23" s="134"/>
      <c r="J23" s="116">
        <f ca="1">IF(AND(Ausstellungen!C23&lt;"a",Ausstellungen!D23&lt;"a",Ausstellungen!F23&lt;"a",Ausstellungen!G23&lt;"a",Ausstellungen!H23&lt;"a",Ausstellungen!I23&lt;"a")," ",Tabelle1!J23)</f>
        <v>22</v>
      </c>
      <c r="K23" s="12"/>
      <c r="L23" s="18"/>
      <c r="M23" s="19"/>
      <c r="N23" s="19"/>
      <c r="O23" s="19"/>
      <c r="P23" s="16"/>
      <c r="Q23" t="str">
        <f>IF(Ausstellungen!C22&gt;"a","Tabelle3!$M$5:$M$"&amp;COUNTA(Teilnehmer!$C$6:$C$300)+5,"leer")</f>
        <v>Tabelle3!$M$5:$M$42</v>
      </c>
      <c r="R23" s="17" t="str">
        <f t="shared" si="1"/>
        <v>Shows</v>
      </c>
      <c r="S23" s="17" t="str">
        <f t="shared" si="2"/>
        <v>Klassen</v>
      </c>
      <c r="T23" s="17" t="str">
        <f>IF(AND(Ausstellungen!C23&gt;"a",Ausstellungen!D23&gt;"a",Ausstellungen!F23&gt;"a",OR(Ausstellungen!D23=Tabelle2!$C$19,Ausstellungen!D23=Tabelle2!$C$20)),MID(Ausstellungen!F23,1,2)&amp;"N",IF(AND(Ausstellungen!C23&gt;"a",Ausstellungen!D23&gt;"a",Ausstellungen!F23&gt;"a",Ausstellungen!D23&lt;&gt;Tabelle2!$C$19,Ausstellungen!D23&lt;&gt;Tabelle2!$C$20),MID(Ausstellungen!F23,1,2),"leer"))</f>
        <v>OfN</v>
      </c>
      <c r="U23" s="180" t="str">
        <f>IF(OR(ISERROR(VLOOKUP($D23&amp;$G23,Tabelle2!$T$2:$U$17,2,0)),Ausstellungen!C23&lt;"a",Ausstellungen!D23&lt;"a",Ausstellungen!F23&lt;"a"),"leer",VLOOKUP($D23&amp;$G23,Tabelle2!$T$2:$U$17,2,0))</f>
        <v>Clubsieger</v>
      </c>
      <c r="V23" s="17" t="str">
        <f>IF(OR(ISERROR(VLOOKUP(Ausstellungen!G23,Tabelle2!$Z$2:$AA$7,2,0)),Ausstellungen!C23&lt;"a",Ausstellungen!D23&lt;"a",Ausstellungen!F23&lt;"a"),"leer",VLOOKUP(Ausstellungen!G23,Tabelle2!$Z$2:$AA$7,2,0))</f>
        <v>BOBS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H23" s="16"/>
      <c r="BI23" s="16"/>
      <c r="BJ23" s="16"/>
      <c r="BK23" s="16"/>
      <c r="BL23" s="16"/>
    </row>
    <row r="24" spans="2:64" ht="20.85" customHeight="1" x14ac:dyDescent="0.2">
      <c r="B24" s="7"/>
      <c r="C24" s="134" t="s">
        <v>64</v>
      </c>
      <c r="D24" s="134" t="s">
        <v>107</v>
      </c>
      <c r="E24" s="140" t="str">
        <f>Tabelle1!$N24</f>
        <v>Hü</v>
      </c>
      <c r="F24" s="134" t="s">
        <v>112</v>
      </c>
      <c r="G24" s="134" t="s">
        <v>114</v>
      </c>
      <c r="H24" s="134"/>
      <c r="I24" s="134"/>
      <c r="J24" s="116">
        <f ca="1">IF(AND(Ausstellungen!C24&lt;"a",Ausstellungen!D24&lt;"a",Ausstellungen!F24&lt;"a",Ausstellungen!G24&lt;"a",Ausstellungen!H24&lt;"a",Ausstellungen!I24&lt;"a")," ",Tabelle1!J24)</f>
        <v>13</v>
      </c>
      <c r="K24" s="12"/>
      <c r="L24" s="18"/>
      <c r="M24" s="19"/>
      <c r="N24" s="19"/>
      <c r="O24" s="19"/>
      <c r="P24" s="16"/>
      <c r="Q24" t="str">
        <f>IF(Ausstellungen!C23&gt;"a","Tabelle3!$M$5:$M$"&amp;COUNTA(Teilnehmer!$C$6:$C$300)+5,"leer")</f>
        <v>Tabelle3!$M$5:$M$42</v>
      </c>
      <c r="R24" s="17" t="str">
        <f t="shared" si="1"/>
        <v>Shows</v>
      </c>
      <c r="S24" s="17" t="str">
        <f t="shared" si="2"/>
        <v>Klassen</v>
      </c>
      <c r="T24" s="17" t="str">
        <f>IF(AND(Ausstellungen!C24&gt;"a",Ausstellungen!D24&gt;"a",Ausstellungen!F24&gt;"a",OR(Ausstellungen!D24=Tabelle2!$C$19,Ausstellungen!D24=Tabelle2!$C$20)),MID(Ausstellungen!F24,1,2)&amp;"N",IF(AND(Ausstellungen!C24&gt;"a",Ausstellungen!D24&gt;"a",Ausstellungen!F24&gt;"a",Ausstellungen!D24&lt;&gt;Tabelle2!$C$19,Ausstellungen!D24&lt;&gt;Tabelle2!$C$20),MID(Ausstellungen!F24,1,2),"leer"))</f>
        <v>OfN</v>
      </c>
      <c r="U24" s="180" t="str">
        <f>IF(OR(ISERROR(VLOOKUP($D24&amp;$G24,Tabelle2!$T$2:$U$17,2,0)),Ausstellungen!C24&lt;"a",Ausstellungen!D24&lt;"a",Ausstellungen!F24&lt;"a"),"leer",VLOOKUP($D24&amp;$G24,Tabelle2!$T$2:$U$17,2,0))</f>
        <v>leer</v>
      </c>
      <c r="V24" s="17" t="str">
        <f>IF(OR(ISERROR(VLOOKUP(Ausstellungen!G24,Tabelle2!$Z$2:$AA$7,2,0)),Ausstellungen!C24&lt;"a",Ausstellungen!D24&lt;"a",Ausstellungen!F24&lt;"a"),"leer",VLOOKUP(Ausstellungen!G24,Tabelle2!$Z$2:$AA$7,2,0))</f>
        <v>leer</v>
      </c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H24" s="16"/>
      <c r="BI24" s="16"/>
      <c r="BJ24" s="16"/>
      <c r="BK24" s="16"/>
      <c r="BL24" s="16"/>
    </row>
    <row r="25" spans="2:64" ht="20.85" customHeight="1" x14ac:dyDescent="0.2">
      <c r="B25" s="7"/>
      <c r="C25" s="134" t="s">
        <v>75</v>
      </c>
      <c r="D25" s="134" t="s">
        <v>194</v>
      </c>
      <c r="E25" s="140" t="str">
        <f>Tabelle1!$N25</f>
        <v>Rü</v>
      </c>
      <c r="F25" s="134" t="s">
        <v>13</v>
      </c>
      <c r="G25" s="134" t="s">
        <v>110</v>
      </c>
      <c r="H25" s="134" t="s">
        <v>12</v>
      </c>
      <c r="I25" s="134" t="s">
        <v>12</v>
      </c>
      <c r="J25" s="116">
        <f ca="1">IF(AND(Ausstellungen!C25&lt;"a",Ausstellungen!D25&lt;"a",Ausstellungen!F25&lt;"a",Ausstellungen!G25&lt;"a",Ausstellungen!H25&lt;"a",Ausstellungen!I25&lt;"a")," ",Tabelle1!J25)</f>
        <v>12</v>
      </c>
      <c r="K25" s="12"/>
      <c r="L25" s="18"/>
      <c r="M25" s="19"/>
      <c r="N25" s="19"/>
      <c r="O25" s="19"/>
      <c r="P25" s="16"/>
      <c r="Q25" t="str">
        <f>IF(Ausstellungen!C24&gt;"a","Tabelle3!$M$5:$M$"&amp;COUNTA(Teilnehmer!$C$6:$C$300)+5,"leer")</f>
        <v>Tabelle3!$M$5:$M$42</v>
      </c>
      <c r="R25" s="17" t="str">
        <f t="shared" si="1"/>
        <v>Shows</v>
      </c>
      <c r="S25" s="17" t="str">
        <f t="shared" si="2"/>
        <v>Trophy</v>
      </c>
      <c r="T25" s="17" t="str">
        <f>IF(AND(Ausstellungen!C25&gt;"a",Ausstellungen!D25&gt;"a",Ausstellungen!F25&gt;"a",OR(Ausstellungen!D25=Tabelle2!$C$19,Ausstellungen!D25=Tabelle2!$C$20)),MID(Ausstellungen!F25,1,2)&amp;"N",IF(AND(Ausstellungen!C25&gt;"a",Ausstellungen!D25&gt;"a",Ausstellungen!F25&gt;"a",Ausstellungen!D25&lt;&gt;Tabelle2!$C$19,Ausstellungen!D25&lt;&gt;Tabelle2!$C$20),MID(Ausstellungen!F25,1,2),"leer"))</f>
        <v>JuN</v>
      </c>
      <c r="U25" s="180" t="str">
        <f>IF(OR(ISERROR(VLOOKUP($D25&amp;$G25,Tabelle2!$T$2:$U$17,2,0)),Ausstellungen!C25&lt;"a",Ausstellungen!D25&lt;"a",Ausstellungen!F25&lt;"a"),"leer",VLOOKUP($D25&amp;$G25,Tabelle2!$T$2:$U$17,2,0))</f>
        <v>leer</v>
      </c>
      <c r="V25" s="17" t="str">
        <f>IF(OR(ISERROR(VLOOKUP(Ausstellungen!G25,Tabelle2!$Z$2:$AA$7,2,0)),Ausstellungen!C25&lt;"a",Ausstellungen!D25&lt;"a",Ausstellungen!F25&lt;"a"),"leer",VLOOKUP(Ausstellungen!G25,Tabelle2!$Z$2:$AA$7,2,0))</f>
        <v>leer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H25" s="16"/>
      <c r="BI25" s="16"/>
      <c r="BJ25" s="16"/>
      <c r="BK25" s="16"/>
      <c r="BL25" s="16"/>
    </row>
    <row r="26" spans="2:64" ht="20.85" customHeight="1" x14ac:dyDescent="0.2">
      <c r="B26" s="122"/>
      <c r="C26" s="134" t="s">
        <v>277</v>
      </c>
      <c r="D26" s="134" t="s">
        <v>194</v>
      </c>
      <c r="E26" s="140" t="str">
        <f>Tabelle1!$N26</f>
        <v>Rü</v>
      </c>
      <c r="F26" s="134" t="s">
        <v>13</v>
      </c>
      <c r="G26" s="134" t="s">
        <v>17</v>
      </c>
      <c r="H26" s="134"/>
      <c r="I26" s="134"/>
      <c r="J26" s="116">
        <f ca="1">IF(AND(Ausstellungen!C26&lt;"a",Ausstellungen!D26&lt;"a",Ausstellungen!F26&lt;"a",Ausstellungen!G26&lt;"a",Ausstellungen!H26&lt;"a",Ausstellungen!I26&lt;"a")," ",Tabelle1!J26)</f>
        <v>10</v>
      </c>
      <c r="K26" s="12"/>
      <c r="L26" s="18"/>
      <c r="M26" s="19"/>
      <c r="N26" s="19"/>
      <c r="O26" s="19"/>
      <c r="P26" s="16"/>
      <c r="Q26" t="str">
        <f>IF(Ausstellungen!C25&gt;"a","Tabelle3!$M$5:$M$"&amp;COUNTA(Teilnehmer!$C$6:$C$300)+5,"leer")</f>
        <v>Tabelle3!$M$5:$M$42</v>
      </c>
      <c r="R26" s="17" t="str">
        <f t="shared" si="1"/>
        <v>Shows</v>
      </c>
      <c r="S26" s="17" t="str">
        <f t="shared" si="2"/>
        <v>Trophy</v>
      </c>
      <c r="T26" s="17" t="str">
        <f>IF(AND(Ausstellungen!C26&gt;"a",Ausstellungen!D26&gt;"a",Ausstellungen!F26&gt;"a",OR(Ausstellungen!D26=Tabelle2!$C$19,Ausstellungen!D26=Tabelle2!$C$20)),MID(Ausstellungen!F26,1,2)&amp;"N",IF(AND(Ausstellungen!C26&gt;"a",Ausstellungen!D26&gt;"a",Ausstellungen!F26&gt;"a",Ausstellungen!D26&lt;&gt;Tabelle2!$C$19,Ausstellungen!D26&lt;&gt;Tabelle2!$C$20),MID(Ausstellungen!F26,1,2),"leer"))</f>
        <v>JuN</v>
      </c>
      <c r="U26" s="180" t="str">
        <f>IF(OR(ISERROR(VLOOKUP($D26&amp;$G26,Tabelle2!$T$2:$U$17,2,0)),Ausstellungen!C26&lt;"a",Ausstellungen!D26&lt;"a",Ausstellungen!F26&lt;"a"),"leer",VLOOKUP($D26&amp;$G26,Tabelle2!$T$2:$U$17,2,0))</f>
        <v>leer</v>
      </c>
      <c r="V26" s="17" t="str">
        <f>IF(OR(ISERROR(VLOOKUP(Ausstellungen!G26,Tabelle2!$Z$2:$AA$7,2,0)),Ausstellungen!C26&lt;"a",Ausstellungen!D26&lt;"a",Ausstellungen!F26&lt;"a"),"leer",VLOOKUP(Ausstellungen!G26,Tabelle2!$Z$2:$AA$7,2,0))</f>
        <v>leer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H26" s="16"/>
      <c r="BI26" s="16"/>
      <c r="BJ26" s="16"/>
      <c r="BK26" s="16"/>
      <c r="BL26" s="16"/>
    </row>
    <row r="27" spans="2:64" ht="20.85" customHeight="1" x14ac:dyDescent="0.2">
      <c r="B27" s="7"/>
      <c r="C27" s="134" t="s">
        <v>278</v>
      </c>
      <c r="D27" s="134" t="s">
        <v>194</v>
      </c>
      <c r="E27" s="140" t="str">
        <f>Tabelle1!$N27</f>
        <v>Rü</v>
      </c>
      <c r="F27" s="134" t="s">
        <v>13</v>
      </c>
      <c r="G27" s="134" t="s">
        <v>32</v>
      </c>
      <c r="H27" s="134"/>
      <c r="I27" s="134"/>
      <c r="J27" s="116">
        <f ca="1">IF(AND(Ausstellungen!C27&lt;"a",Ausstellungen!D27&lt;"a",Ausstellungen!F27&lt;"a",Ausstellungen!G27&lt;"a",Ausstellungen!H27&lt;"a",Ausstellungen!I27&lt;"a")," ",Tabelle1!J27)</f>
        <v>8</v>
      </c>
      <c r="K27" s="12"/>
      <c r="L27" s="18"/>
      <c r="M27" s="19"/>
      <c r="N27" s="19"/>
      <c r="O27" s="19"/>
      <c r="P27" s="16"/>
      <c r="Q27" t="str">
        <f>IF(Ausstellungen!C26&gt;"a","Tabelle3!$M$5:$M$"&amp;COUNTA(Teilnehmer!$C$6:$C$300)+5,"leer")</f>
        <v>Tabelle3!$M$5:$M$42</v>
      </c>
      <c r="R27" s="17" t="str">
        <f t="shared" si="1"/>
        <v>Shows</v>
      </c>
      <c r="S27" s="17" t="str">
        <f t="shared" si="2"/>
        <v>Trophy</v>
      </c>
      <c r="T27" s="17" t="str">
        <f>IF(AND(Ausstellungen!C27&gt;"a",Ausstellungen!D27&gt;"a",Ausstellungen!F27&gt;"a",OR(Ausstellungen!D27=Tabelle2!$C$19,Ausstellungen!D27=Tabelle2!$C$20)),MID(Ausstellungen!F27,1,2)&amp;"N",IF(AND(Ausstellungen!C27&gt;"a",Ausstellungen!D27&gt;"a",Ausstellungen!F27&gt;"a",Ausstellungen!D27&lt;&gt;Tabelle2!$C$19,Ausstellungen!D27&lt;&gt;Tabelle2!$C$20),MID(Ausstellungen!F27,1,2),"leer"))</f>
        <v>JuN</v>
      </c>
      <c r="U27" s="180" t="str">
        <f>IF(OR(ISERROR(VLOOKUP($D27&amp;$G27,Tabelle2!$T$2:$U$17,2,0)),Ausstellungen!C27&lt;"a",Ausstellungen!D27&lt;"a",Ausstellungen!F27&lt;"a"),"leer",VLOOKUP($D27&amp;$G27,Tabelle2!$T$2:$U$17,2,0))</f>
        <v>leer</v>
      </c>
      <c r="V27" s="17" t="str">
        <f>IF(OR(ISERROR(VLOOKUP(Ausstellungen!G27,Tabelle2!$Z$2:$AA$7,2,0)),Ausstellungen!C27&lt;"a",Ausstellungen!D27&lt;"a",Ausstellungen!F27&lt;"a"),"leer",VLOOKUP(Ausstellungen!G27,Tabelle2!$Z$2:$AA$7,2,0))</f>
        <v>leer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H27" s="16"/>
      <c r="BI27" s="16"/>
      <c r="BJ27" s="16"/>
      <c r="BK27" s="16"/>
      <c r="BL27" s="16"/>
    </row>
    <row r="28" spans="2:64" ht="20.85" customHeight="1" x14ac:dyDescent="0.2">
      <c r="B28" s="7"/>
      <c r="C28" s="134" t="s">
        <v>69</v>
      </c>
      <c r="D28" s="134" t="s">
        <v>194</v>
      </c>
      <c r="E28" s="140" t="str">
        <f>Tabelle1!$N28</f>
        <v>Rü</v>
      </c>
      <c r="F28" s="134" t="s">
        <v>23</v>
      </c>
      <c r="G28" s="134" t="s">
        <v>111</v>
      </c>
      <c r="H28" s="134"/>
      <c r="I28" s="134"/>
      <c r="J28" s="116">
        <f ca="1">IF(AND(Ausstellungen!C28&lt;"a",Ausstellungen!D28&lt;"a",Ausstellungen!F28&lt;"a",Ausstellungen!G28&lt;"a",Ausstellungen!H28&lt;"a",Ausstellungen!I28&lt;"a")," ",Tabelle1!J28)</f>
        <v>16</v>
      </c>
      <c r="K28" s="12"/>
      <c r="L28" s="18"/>
      <c r="M28" s="19"/>
      <c r="N28" s="19"/>
      <c r="O28" s="19"/>
      <c r="P28" s="16"/>
      <c r="Q28" t="str">
        <f>IF(Ausstellungen!C27&gt;"a","Tabelle3!$M$5:$M$"&amp;COUNTA(Teilnehmer!$C$6:$C$300)+5,"leer")</f>
        <v>Tabelle3!$M$5:$M$42</v>
      </c>
      <c r="R28" s="17" t="str">
        <f t="shared" si="1"/>
        <v>Shows</v>
      </c>
      <c r="S28" s="17" t="str">
        <f t="shared" si="2"/>
        <v>Trophy</v>
      </c>
      <c r="T28" s="17" t="str">
        <f>IF(AND(Ausstellungen!C28&gt;"a",Ausstellungen!D28&gt;"a",Ausstellungen!F28&gt;"a",OR(Ausstellungen!D28=Tabelle2!$C$19,Ausstellungen!D28=Tabelle2!$C$20)),MID(Ausstellungen!F28,1,2)&amp;"N",IF(AND(Ausstellungen!C28&gt;"a",Ausstellungen!D28&gt;"a",Ausstellungen!F28&gt;"a",Ausstellungen!D28&lt;&gt;Tabelle2!$C$19,Ausstellungen!D28&lt;&gt;Tabelle2!$C$20),MID(Ausstellungen!F28,1,2),"leer"))</f>
        <v>ZwN</v>
      </c>
      <c r="U28" s="180" t="str">
        <f>IF(OR(ISERROR(VLOOKUP($D28&amp;$G28,Tabelle2!$T$2:$U$17,2,0)),Ausstellungen!C28&lt;"a",Ausstellungen!D28&lt;"a",Ausstellungen!F28&lt;"a"),"leer",VLOOKUP($D28&amp;$G28,Tabelle2!$T$2:$U$17,2,0))</f>
        <v>Clubsieger</v>
      </c>
      <c r="V28" s="17" t="str">
        <f>IF(OR(ISERROR(VLOOKUP(Ausstellungen!G28,Tabelle2!$Z$2:$AA$7,2,0)),Ausstellungen!C28&lt;"a",Ausstellungen!D28&lt;"a",Ausstellungen!F28&lt;"a"),"leer",VLOOKUP(Ausstellungen!G28,Tabelle2!$Z$2:$AA$7,2,0))</f>
        <v>BOBS</v>
      </c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H28" s="16"/>
      <c r="BI28" s="16"/>
      <c r="BJ28" s="16"/>
      <c r="BK28" s="16"/>
      <c r="BL28" s="16"/>
    </row>
    <row r="29" spans="2:64" ht="20.85" customHeight="1" x14ac:dyDescent="0.2">
      <c r="B29" s="7"/>
      <c r="C29" s="134" t="s">
        <v>65</v>
      </c>
      <c r="D29" s="134" t="s">
        <v>194</v>
      </c>
      <c r="E29" s="140" t="str">
        <f>Tabelle1!$N29</f>
        <v>Rü</v>
      </c>
      <c r="F29" s="134" t="s">
        <v>23</v>
      </c>
      <c r="G29" s="134" t="s">
        <v>32</v>
      </c>
      <c r="H29" s="134"/>
      <c r="I29" s="134"/>
      <c r="J29" s="116">
        <f ca="1">IF(AND(Ausstellungen!C29&lt;"a",Ausstellungen!D29&lt;"a",Ausstellungen!F29&lt;"a",Ausstellungen!G29&lt;"a",Ausstellungen!H29&lt;"a",Ausstellungen!I29&lt;"a")," ",Tabelle1!J29)</f>
        <v>8</v>
      </c>
      <c r="K29" s="12"/>
      <c r="L29" s="18"/>
      <c r="M29" s="19"/>
      <c r="N29" s="19"/>
      <c r="O29" s="19"/>
      <c r="P29" s="16"/>
      <c r="Q29" t="str">
        <f>IF(Ausstellungen!C28&gt;"a","Tabelle3!$M$5:$M$"&amp;COUNTA(Teilnehmer!$C$6:$C$300)+5,"leer")</f>
        <v>Tabelle3!$M$5:$M$42</v>
      </c>
      <c r="R29" s="17" t="str">
        <f t="shared" si="1"/>
        <v>Shows</v>
      </c>
      <c r="S29" s="17" t="str">
        <f t="shared" si="2"/>
        <v>Trophy</v>
      </c>
      <c r="T29" s="17" t="str">
        <f>IF(AND(Ausstellungen!C29&gt;"a",Ausstellungen!D29&gt;"a",Ausstellungen!F29&gt;"a",OR(Ausstellungen!D29=Tabelle2!$C$19,Ausstellungen!D29=Tabelle2!$C$20)),MID(Ausstellungen!F29,1,2)&amp;"N",IF(AND(Ausstellungen!C29&gt;"a",Ausstellungen!D29&gt;"a",Ausstellungen!F29&gt;"a",Ausstellungen!D29&lt;&gt;Tabelle2!$C$19,Ausstellungen!D29&lt;&gt;Tabelle2!$C$20),MID(Ausstellungen!F29,1,2),"leer"))</f>
        <v>ZwN</v>
      </c>
      <c r="U29" s="180" t="str">
        <f>IF(OR(ISERROR(VLOOKUP($D29&amp;$G29,Tabelle2!$T$2:$U$17,2,0)),Ausstellungen!C29&lt;"a",Ausstellungen!D29&lt;"a",Ausstellungen!F29&lt;"a"),"leer",VLOOKUP($D29&amp;$G29,Tabelle2!$T$2:$U$17,2,0))</f>
        <v>leer</v>
      </c>
      <c r="V29" s="17" t="str">
        <f>IF(OR(ISERROR(VLOOKUP(Ausstellungen!G29,Tabelle2!$Z$2:$AA$7,2,0)),Ausstellungen!C29&lt;"a",Ausstellungen!D29&lt;"a",Ausstellungen!F29&lt;"a"),"leer",VLOOKUP(Ausstellungen!G29,Tabelle2!$Z$2:$AA$7,2,0))</f>
        <v>leer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H29" s="16"/>
      <c r="BI29" s="16"/>
      <c r="BJ29" s="16"/>
      <c r="BK29" s="16"/>
      <c r="BL29" s="16"/>
    </row>
    <row r="30" spans="2:64" ht="20.85" customHeight="1" x14ac:dyDescent="0.2">
      <c r="B30" s="7"/>
      <c r="C30" s="134" t="s">
        <v>73</v>
      </c>
      <c r="D30" s="134" t="s">
        <v>194</v>
      </c>
      <c r="E30" s="140" t="str">
        <f>Tabelle1!$N30</f>
        <v>Rü</v>
      </c>
      <c r="F30" s="134" t="s">
        <v>112</v>
      </c>
      <c r="G30" s="134" t="s">
        <v>114</v>
      </c>
      <c r="H30" s="134"/>
      <c r="I30" s="134"/>
      <c r="J30" s="116">
        <f ca="1">IF(AND(Ausstellungen!C30&lt;"a",Ausstellungen!D30&lt;"a",Ausstellungen!F30&lt;"a",Ausstellungen!G30&lt;"a",Ausstellungen!H30&lt;"a",Ausstellungen!I30&lt;"a")," ",Tabelle1!J30)</f>
        <v>13</v>
      </c>
      <c r="K30" s="12"/>
      <c r="L30" s="18"/>
      <c r="M30" s="19"/>
      <c r="N30" s="19"/>
      <c r="O30" s="19"/>
      <c r="P30" s="16"/>
      <c r="Q30" t="str">
        <f>IF(Ausstellungen!C29&gt;"a","Tabelle3!$M$5:$M$"&amp;COUNTA(Teilnehmer!$C$6:$C$300)+5,"leer")</f>
        <v>Tabelle3!$M$5:$M$42</v>
      </c>
      <c r="R30" s="17" t="str">
        <f t="shared" si="1"/>
        <v>Shows</v>
      </c>
      <c r="S30" s="17" t="str">
        <f t="shared" si="2"/>
        <v>Trophy</v>
      </c>
      <c r="T30" s="17" t="str">
        <f>IF(AND(Ausstellungen!C30&gt;"a",Ausstellungen!D30&gt;"a",Ausstellungen!F30&gt;"a",OR(Ausstellungen!D30=Tabelle2!$C$19,Ausstellungen!D30=Tabelle2!$C$20)),MID(Ausstellungen!F30,1,2)&amp;"N",IF(AND(Ausstellungen!C30&gt;"a",Ausstellungen!D30&gt;"a",Ausstellungen!F30&gt;"a",Ausstellungen!D30&lt;&gt;Tabelle2!$C$19,Ausstellungen!D30&lt;&gt;Tabelle2!$C$20),MID(Ausstellungen!F30,1,2),"leer"))</f>
        <v>OfN</v>
      </c>
      <c r="U30" s="180" t="str">
        <f>IF(OR(ISERROR(VLOOKUP($D30&amp;$G30,Tabelle2!$T$2:$U$17,2,0)),Ausstellungen!C30&lt;"a",Ausstellungen!D30&lt;"a",Ausstellungen!F30&lt;"a"),"leer",VLOOKUP($D30&amp;$G30,Tabelle2!$T$2:$U$17,2,0))</f>
        <v>leer</v>
      </c>
      <c r="V30" s="17" t="str">
        <f>IF(OR(ISERROR(VLOOKUP(Ausstellungen!G30,Tabelle2!$Z$2:$AA$7,2,0)),Ausstellungen!C30&lt;"a",Ausstellungen!D30&lt;"a",Ausstellungen!F30&lt;"a"),"leer",VLOOKUP(Ausstellungen!G30,Tabelle2!$Z$2:$AA$7,2,0))</f>
        <v>leer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H30" s="16"/>
      <c r="BI30" s="16"/>
      <c r="BJ30" s="16"/>
      <c r="BK30" s="16"/>
      <c r="BL30" s="16"/>
    </row>
    <row r="31" spans="2:64" ht="20.85" customHeight="1" x14ac:dyDescent="0.2">
      <c r="B31" s="7"/>
      <c r="C31" s="134" t="s">
        <v>60</v>
      </c>
      <c r="D31" s="134" t="s">
        <v>194</v>
      </c>
      <c r="E31" s="140" t="str">
        <f>Tabelle1!$N31</f>
        <v>Rü</v>
      </c>
      <c r="F31" s="134" t="s">
        <v>112</v>
      </c>
      <c r="G31" s="134" t="s">
        <v>17</v>
      </c>
      <c r="H31" s="134"/>
      <c r="I31" s="134"/>
      <c r="J31" s="116">
        <f ca="1">IF(AND(Ausstellungen!C31&lt;"a",Ausstellungen!D31&lt;"a",Ausstellungen!F31&lt;"a",Ausstellungen!G31&lt;"a",Ausstellungen!H31&lt;"a",Ausstellungen!I31&lt;"a")," ",Tabelle1!J31)</f>
        <v>10</v>
      </c>
      <c r="K31" s="12"/>
      <c r="L31" s="18"/>
      <c r="M31" s="19"/>
      <c r="N31" s="19"/>
      <c r="O31" s="19"/>
      <c r="P31" s="16"/>
      <c r="Q31" t="str">
        <f>IF(Ausstellungen!C30&gt;"a","Tabelle3!$M$5:$M$"&amp;COUNTA(Teilnehmer!$C$6:$C$300)+5,"leer")</f>
        <v>Tabelle3!$M$5:$M$42</v>
      </c>
      <c r="R31" s="17" t="str">
        <f t="shared" si="1"/>
        <v>Shows</v>
      </c>
      <c r="S31" s="17" t="str">
        <f t="shared" si="2"/>
        <v>Trophy</v>
      </c>
      <c r="T31" s="17" t="str">
        <f>IF(AND(Ausstellungen!C31&gt;"a",Ausstellungen!D31&gt;"a",Ausstellungen!F31&gt;"a",OR(Ausstellungen!D31=Tabelle2!$C$19,Ausstellungen!D31=Tabelle2!$C$20)),MID(Ausstellungen!F31,1,2)&amp;"N",IF(AND(Ausstellungen!C31&gt;"a",Ausstellungen!D31&gt;"a",Ausstellungen!F31&gt;"a",Ausstellungen!D31&lt;&gt;Tabelle2!$C$19,Ausstellungen!D31&lt;&gt;Tabelle2!$C$20),MID(Ausstellungen!F31,1,2),"leer"))</f>
        <v>OfN</v>
      </c>
      <c r="U31" s="180" t="str">
        <f>IF(OR(ISERROR(VLOOKUP($D31&amp;$G31,Tabelle2!$T$2:$U$17,2,0)),Ausstellungen!C31&lt;"a",Ausstellungen!D31&lt;"a",Ausstellungen!F31&lt;"a"),"leer",VLOOKUP($D31&amp;$G31,Tabelle2!$T$2:$U$17,2,0))</f>
        <v>leer</v>
      </c>
      <c r="V31" s="17" t="str">
        <f>IF(OR(ISERROR(VLOOKUP(Ausstellungen!G31,Tabelle2!$Z$2:$AA$7,2,0)),Ausstellungen!C31&lt;"a",Ausstellungen!D31&lt;"a",Ausstellungen!F31&lt;"a"),"leer",VLOOKUP(Ausstellungen!G31,Tabelle2!$Z$2:$AA$7,2,0))</f>
        <v>leer</v>
      </c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H31" s="16"/>
      <c r="BI31" s="16"/>
      <c r="BJ31" s="16"/>
      <c r="BK31" s="16"/>
      <c r="BL31" s="16"/>
    </row>
    <row r="32" spans="2:64" ht="20.85" customHeight="1" x14ac:dyDescent="0.2">
      <c r="B32" s="7"/>
      <c r="C32" s="134" t="s">
        <v>51</v>
      </c>
      <c r="D32" s="134" t="s">
        <v>194</v>
      </c>
      <c r="E32" s="140" t="str">
        <f>Tabelle1!$N32</f>
        <v>Rü</v>
      </c>
      <c r="F32" s="134" t="s">
        <v>115</v>
      </c>
      <c r="G32" s="134" t="s">
        <v>17</v>
      </c>
      <c r="H32" s="134"/>
      <c r="I32" s="134"/>
      <c r="J32" s="116">
        <f ca="1">IF(AND(Ausstellungen!C32&lt;"a",Ausstellungen!D32&lt;"a",Ausstellungen!F32&lt;"a",Ausstellungen!G32&lt;"a",Ausstellungen!H32&lt;"a",Ausstellungen!I32&lt;"a")," ",Tabelle1!J32)</f>
        <v>10</v>
      </c>
      <c r="K32" s="12"/>
      <c r="L32" s="18"/>
      <c r="M32" s="19"/>
      <c r="N32" s="19"/>
      <c r="O32" s="19"/>
      <c r="P32" s="16"/>
      <c r="Q32" t="str">
        <f>IF(Ausstellungen!C31&gt;"a","Tabelle3!$M$5:$M$"&amp;COUNTA(Teilnehmer!$C$6:$C$300)+5,"leer")</f>
        <v>Tabelle3!$M$5:$M$42</v>
      </c>
      <c r="R32" s="17" t="str">
        <f t="shared" si="1"/>
        <v>Shows</v>
      </c>
      <c r="S32" s="17" t="str">
        <f t="shared" si="2"/>
        <v>Trophy</v>
      </c>
      <c r="T32" s="17" t="str">
        <f>IF(AND(Ausstellungen!C32&gt;"a",Ausstellungen!D32&gt;"a",Ausstellungen!F32&gt;"a",OR(Ausstellungen!D32=Tabelle2!$C$19,Ausstellungen!D32=Tabelle2!$C$20)),MID(Ausstellungen!F32,1,2)&amp;"N",IF(AND(Ausstellungen!C32&gt;"a",Ausstellungen!D32&gt;"a",Ausstellungen!F32&gt;"a",Ausstellungen!D32&lt;&gt;Tabelle2!$C$19,Ausstellungen!D32&lt;&gt;Tabelle2!$C$20),MID(Ausstellungen!F32,1,2),"leer"))</f>
        <v>ChN</v>
      </c>
      <c r="U32" s="180" t="str">
        <f>IF(OR(ISERROR(VLOOKUP($D32&amp;$G32,Tabelle2!$T$2:$U$17,2,0)),Ausstellungen!C32&lt;"a",Ausstellungen!D32&lt;"a",Ausstellungen!F32&lt;"a"),"leer",VLOOKUP($D32&amp;$G32,Tabelle2!$T$2:$U$17,2,0))</f>
        <v>leer</v>
      </c>
      <c r="V32" s="17" t="str">
        <f>IF(OR(ISERROR(VLOOKUP(Ausstellungen!G32,Tabelle2!$Z$2:$AA$7,2,0)),Ausstellungen!C32&lt;"a",Ausstellungen!D32&lt;"a",Ausstellungen!F32&lt;"a"),"leer",VLOOKUP(Ausstellungen!G32,Tabelle2!$Z$2:$AA$7,2,0))</f>
        <v>leer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H32" s="16"/>
      <c r="BI32" s="16"/>
      <c r="BJ32" s="16"/>
      <c r="BK32" s="16"/>
      <c r="BL32" s="16"/>
    </row>
    <row r="33" spans="2:64" ht="20.85" customHeight="1" x14ac:dyDescent="0.2">
      <c r="B33" s="7"/>
      <c r="C33" s="134" t="s">
        <v>280</v>
      </c>
      <c r="D33" s="134" t="s">
        <v>194</v>
      </c>
      <c r="E33" s="140" t="str">
        <f>Tabelle1!$N33</f>
        <v>Rü</v>
      </c>
      <c r="F33" s="134" t="s">
        <v>155</v>
      </c>
      <c r="G33" s="134" t="s">
        <v>275</v>
      </c>
      <c r="H33" s="134"/>
      <c r="I33" s="134"/>
      <c r="J33" s="116">
        <f ca="1">IF(AND(Ausstellungen!C33&lt;"a",Ausstellungen!D33&lt;"a",Ausstellungen!F33&lt;"a",Ausstellungen!G33&lt;"a",Ausstellungen!H33&lt;"a",Ausstellungen!I33&lt;"a")," ",Tabelle1!J33)</f>
        <v>13</v>
      </c>
      <c r="K33" s="12"/>
      <c r="L33" s="18"/>
      <c r="M33" s="19"/>
      <c r="N33" s="19"/>
      <c r="O33" s="19"/>
      <c r="P33" s="16"/>
      <c r="Q33" t="str">
        <f>IF(Ausstellungen!C32&gt;"a","Tabelle3!$M$5:$M$"&amp;COUNTA(Teilnehmer!$C$6:$C$300)+5,"leer")</f>
        <v>Tabelle3!$M$5:$M$42</v>
      </c>
      <c r="R33" s="17" t="str">
        <f t="shared" si="1"/>
        <v>Shows</v>
      </c>
      <c r="S33" s="17" t="str">
        <f t="shared" si="2"/>
        <v>Trophy</v>
      </c>
      <c r="T33" s="17" t="str">
        <f>IF(AND(Ausstellungen!C33&gt;"a",Ausstellungen!D33&gt;"a",Ausstellungen!F33&gt;"a",OR(Ausstellungen!D33=Tabelle2!$C$19,Ausstellungen!D33=Tabelle2!$C$20)),MID(Ausstellungen!F33,1,2)&amp;"N",IF(AND(Ausstellungen!C33&gt;"a",Ausstellungen!D33&gt;"a",Ausstellungen!F33&gt;"a",Ausstellungen!D33&lt;&gt;Tabelle2!$C$19,Ausstellungen!D33&lt;&gt;Tabelle2!$C$20),MID(Ausstellungen!F33,1,2),"leer"))</f>
        <v>VeN</v>
      </c>
      <c r="U33" s="180" t="str">
        <f>IF(OR(ISERROR(VLOOKUP($D33&amp;$G33,Tabelle2!$T$2:$U$17,2,0)),Ausstellungen!C33&lt;"a",Ausstellungen!D33&lt;"a",Ausstellungen!F33&lt;"a"),"leer",VLOOKUP($D33&amp;$G33,Tabelle2!$T$2:$U$17,2,0))</f>
        <v>leer</v>
      </c>
      <c r="V33" s="17" t="str">
        <f>IF(OR(ISERROR(VLOOKUP(Ausstellungen!G33,Tabelle2!$Z$2:$AA$7,2,0)),Ausstellungen!C33&lt;"a",Ausstellungen!D33&lt;"a",Ausstellungen!F33&lt;"a"),"leer",VLOOKUP(Ausstellungen!G33,Tabelle2!$Z$2:$AA$7,2,0))</f>
        <v>leer</v>
      </c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H33" s="16"/>
      <c r="BI33" s="16"/>
      <c r="BJ33" s="16"/>
      <c r="BK33" s="16"/>
      <c r="BL33" s="16"/>
    </row>
    <row r="34" spans="2:64" ht="20.85" customHeight="1" x14ac:dyDescent="0.2">
      <c r="B34" s="7"/>
      <c r="C34" s="134" t="s">
        <v>49</v>
      </c>
      <c r="D34" s="134" t="s">
        <v>194</v>
      </c>
      <c r="E34" s="140" t="str">
        <f>Tabelle1!$N34</f>
        <v>Rü</v>
      </c>
      <c r="F34" s="134" t="s">
        <v>26</v>
      </c>
      <c r="G34" s="134" t="s">
        <v>208</v>
      </c>
      <c r="H34" s="134"/>
      <c r="I34" s="134"/>
      <c r="J34" s="116">
        <f ca="1">IF(AND(Ausstellungen!C34&lt;"a",Ausstellungen!D34&lt;"a",Ausstellungen!F34&lt;"a",Ausstellungen!G34&lt;"a",Ausstellungen!H34&lt;"a",Ausstellungen!I34&lt;"a")," ",Tabelle1!J34)</f>
        <v>10</v>
      </c>
      <c r="K34" s="12"/>
      <c r="L34" s="18"/>
      <c r="M34" s="19"/>
      <c r="N34" s="19"/>
      <c r="O34" s="19"/>
      <c r="P34" s="16"/>
      <c r="Q34" t="str">
        <f>IF(Ausstellungen!C33&gt;"a","Tabelle3!$M$5:$M$"&amp;COUNTA(Teilnehmer!$C$6:$C$300)+5,"leer")</f>
        <v>Tabelle3!$M$5:$M$42</v>
      </c>
      <c r="R34" s="17" t="str">
        <f t="shared" si="1"/>
        <v>Shows</v>
      </c>
      <c r="S34" s="17" t="str">
        <f t="shared" si="2"/>
        <v>Trophy</v>
      </c>
      <c r="T34" s="17" t="str">
        <f>IF(AND(Ausstellungen!C34&gt;"a",Ausstellungen!D34&gt;"a",Ausstellungen!F34&gt;"a",OR(Ausstellungen!D34=Tabelle2!$C$19,Ausstellungen!D34=Tabelle2!$C$20)),MID(Ausstellungen!F34,1,2)&amp;"N",IF(AND(Ausstellungen!C34&gt;"a",Ausstellungen!D34&gt;"a",Ausstellungen!F34&gt;"a",Ausstellungen!D34&lt;&gt;Tabelle2!$C$19,Ausstellungen!D34&lt;&gt;Tabelle2!$C$20),MID(Ausstellungen!F34,1,2),"leer"))</f>
        <v>TrN</v>
      </c>
      <c r="U34" s="180" t="str">
        <f>IF(OR(ISERROR(VLOOKUP($D34&amp;$G34,Tabelle2!$T$2:$U$17,2,0)),Ausstellungen!C34&lt;"a",Ausstellungen!D34&lt;"a",Ausstellungen!F34&lt;"a"),"leer",VLOOKUP($D34&amp;$G34,Tabelle2!$T$2:$U$17,2,0))</f>
        <v>leer</v>
      </c>
      <c r="V34" s="17" t="str">
        <f>IF(OR(ISERROR(VLOOKUP(Ausstellungen!G34,Tabelle2!$Z$2:$AA$7,2,0)),Ausstellungen!C34&lt;"a",Ausstellungen!D34&lt;"a",Ausstellungen!F34&lt;"a"),"leer",VLOOKUP(Ausstellungen!G34,Tabelle2!$Z$2:$AA$7,2,0))</f>
        <v>leer</v>
      </c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H34" s="16"/>
      <c r="BI34" s="16"/>
      <c r="BJ34" s="16"/>
      <c r="BK34" s="16"/>
      <c r="BL34" s="16"/>
    </row>
    <row r="35" spans="2:64" ht="20.85" customHeight="1" x14ac:dyDescent="0.2">
      <c r="B35" s="7"/>
      <c r="C35" s="134" t="s">
        <v>282</v>
      </c>
      <c r="D35" s="134" t="s">
        <v>194</v>
      </c>
      <c r="E35" s="140" t="str">
        <f>Tabelle1!$N35</f>
        <v>Hü</v>
      </c>
      <c r="F35" s="134" t="s">
        <v>10</v>
      </c>
      <c r="G35" s="134" t="s">
        <v>108</v>
      </c>
      <c r="H35" s="134"/>
      <c r="I35" s="134"/>
      <c r="J35" s="116">
        <f ca="1">IF(AND(Ausstellungen!C35&lt;"a",Ausstellungen!D35&lt;"a",Ausstellungen!F35&lt;"a",Ausstellungen!G35&lt;"a",Ausstellungen!H35&lt;"a",Ausstellungen!I35&lt;"a")," ",Tabelle1!J35)</f>
        <v>6</v>
      </c>
      <c r="K35" s="12"/>
      <c r="L35" s="18"/>
      <c r="M35" s="19"/>
      <c r="N35" s="19"/>
      <c r="O35" s="19"/>
      <c r="P35" s="16"/>
      <c r="Q35" t="str">
        <f>IF(Ausstellungen!C34&gt;"a","Tabelle3!$M$5:$M$"&amp;COUNTA(Teilnehmer!$C$6:$C$300)+5,"leer")</f>
        <v>Tabelle3!$M$5:$M$42</v>
      </c>
      <c r="R35" s="17" t="str">
        <f t="shared" si="1"/>
        <v>Shows</v>
      </c>
      <c r="S35" s="17" t="str">
        <f t="shared" si="2"/>
        <v>Trophy</v>
      </c>
      <c r="T35" s="17" t="str">
        <f>IF(AND(Ausstellungen!C35&gt;"a",Ausstellungen!D35&gt;"a",Ausstellungen!F35&gt;"a",OR(Ausstellungen!D35=Tabelle2!$C$19,Ausstellungen!D35=Tabelle2!$C$20)),MID(Ausstellungen!F35,1,2)&amp;"N",IF(AND(Ausstellungen!C35&gt;"a",Ausstellungen!D35&gt;"a",Ausstellungen!F35&gt;"a",Ausstellungen!D35&lt;&gt;Tabelle2!$C$19,Ausstellungen!D35&lt;&gt;Tabelle2!$C$20),MID(Ausstellungen!F35,1,2),"leer"))</f>
        <v>JüN</v>
      </c>
      <c r="U35" s="180" t="str">
        <f>IF(OR(ISERROR(VLOOKUP($D35&amp;$G35,Tabelle2!$T$2:$U$17,2,0)),Ausstellungen!C35&lt;"a",Ausstellungen!D35&lt;"a",Ausstellungen!F35&lt;"a"),"leer",VLOOKUP($D35&amp;$G35,Tabelle2!$T$2:$U$17,2,0))</f>
        <v>BestPuppy</v>
      </c>
      <c r="V35" s="17" t="str">
        <f>IF(OR(ISERROR(VLOOKUP(Ausstellungen!G35,Tabelle2!$Z$2:$AA$7,2,0)),Ausstellungen!C35&lt;"a",Ausstellungen!D35&lt;"a",Ausstellungen!F35&lt;"a"),"leer",VLOOKUP(Ausstellungen!G35,Tabelle2!$Z$2:$AA$7,2,0))</f>
        <v>leer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H35" s="16"/>
      <c r="BI35" s="16"/>
      <c r="BJ35" s="16"/>
      <c r="BK35" s="16"/>
      <c r="BL35" s="16"/>
    </row>
    <row r="36" spans="2:64" ht="20.85" customHeight="1" x14ac:dyDescent="0.2">
      <c r="B36" s="7"/>
      <c r="C36" s="134" t="s">
        <v>88</v>
      </c>
      <c r="D36" s="134" t="s">
        <v>194</v>
      </c>
      <c r="E36" s="140" t="str">
        <f>Tabelle1!$N36</f>
        <v>Hü</v>
      </c>
      <c r="F36" s="134" t="s">
        <v>13</v>
      </c>
      <c r="G36" s="134" t="s">
        <v>14</v>
      </c>
      <c r="H36" s="134" t="s">
        <v>30</v>
      </c>
      <c r="I36" s="134"/>
      <c r="J36" s="116">
        <f ca="1">IF(AND(Ausstellungen!C36&lt;"a",Ausstellungen!D36&lt;"a",Ausstellungen!F36&lt;"a",Ausstellungen!G36&lt;"a",Ausstellungen!H36&lt;"a",Ausstellungen!I36&lt;"a")," ",Tabelle1!J36)</f>
        <v>20</v>
      </c>
      <c r="K36" s="12"/>
      <c r="L36" s="18"/>
      <c r="M36" s="19"/>
      <c r="N36" s="19"/>
      <c r="O36" s="19"/>
      <c r="P36" s="16"/>
      <c r="Q36" t="str">
        <f>IF(Ausstellungen!C35&gt;"a","Tabelle3!$M$5:$M$"&amp;COUNTA(Teilnehmer!$C$6:$C$300)+5,"leer")</f>
        <v>Tabelle3!$M$5:$M$42</v>
      </c>
      <c r="R36" s="17" t="str">
        <f t="shared" si="1"/>
        <v>Shows</v>
      </c>
      <c r="S36" s="17" t="str">
        <f t="shared" si="2"/>
        <v>Trophy</v>
      </c>
      <c r="T36" s="17" t="str">
        <f>IF(AND(Ausstellungen!C36&gt;"a",Ausstellungen!D36&gt;"a",Ausstellungen!F36&gt;"a",OR(Ausstellungen!D36=Tabelle2!$C$19,Ausstellungen!D36=Tabelle2!$C$20)),MID(Ausstellungen!F36,1,2)&amp;"N",IF(AND(Ausstellungen!C36&gt;"a",Ausstellungen!D36&gt;"a",Ausstellungen!F36&gt;"a",Ausstellungen!D36&lt;&gt;Tabelle2!$C$19,Ausstellungen!D36&lt;&gt;Tabelle2!$C$20),MID(Ausstellungen!F36,1,2),"leer"))</f>
        <v>JuN</v>
      </c>
      <c r="U36" s="180" t="str">
        <f>IF(OR(ISERROR(VLOOKUP($D36&amp;$G36,Tabelle2!$T$2:$U$17,2,0)),Ausstellungen!C36&lt;"a",Ausstellungen!D36&lt;"a",Ausstellungen!F36&lt;"a"),"leer",VLOOKUP($D36&amp;$G36,Tabelle2!$T$2:$U$17,2,0))</f>
        <v>Clubjugendsieger</v>
      </c>
      <c r="V36" s="17" t="str">
        <f>IF(OR(ISERROR(VLOOKUP(Ausstellungen!G36,Tabelle2!$Z$2:$AA$7,2,0)),Ausstellungen!C36&lt;"a",Ausstellungen!D36&lt;"a",Ausstellungen!F36&lt;"a"),"leer",VLOOKUP(Ausstellungen!G36,Tabelle2!$Z$2:$AA$7,2,0))</f>
        <v>BOBS</v>
      </c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H36" s="16"/>
      <c r="BI36" s="16"/>
      <c r="BJ36" s="16"/>
      <c r="BK36" s="16"/>
      <c r="BL36" s="16"/>
    </row>
    <row r="37" spans="2:64" ht="20.85" customHeight="1" x14ac:dyDescent="0.2">
      <c r="B37" s="7"/>
      <c r="C37" s="134" t="s">
        <v>89</v>
      </c>
      <c r="D37" s="134" t="s">
        <v>194</v>
      </c>
      <c r="E37" s="140" t="str">
        <f>Tabelle1!$N37</f>
        <v>Hü</v>
      </c>
      <c r="F37" s="134" t="s">
        <v>13</v>
      </c>
      <c r="G37" s="134" t="s">
        <v>110</v>
      </c>
      <c r="H37" s="134"/>
      <c r="I37" s="134"/>
      <c r="J37" s="116">
        <f ca="1">IF(AND(Ausstellungen!C37&lt;"a",Ausstellungen!D37&lt;"a",Ausstellungen!F37&lt;"a",Ausstellungen!G37&lt;"a",Ausstellungen!H37&lt;"a",Ausstellungen!I37&lt;"a")," ",Tabelle1!J37)</f>
        <v>12</v>
      </c>
      <c r="K37" s="12"/>
      <c r="L37" s="18"/>
      <c r="M37" s="19"/>
      <c r="N37" s="19"/>
      <c r="O37" s="19"/>
      <c r="P37" s="16"/>
      <c r="Q37" t="str">
        <f>IF(Ausstellungen!C36&gt;"a","Tabelle3!$M$5:$M$"&amp;COUNTA(Teilnehmer!$C$6:$C$300)+5,"leer")</f>
        <v>Tabelle3!$M$5:$M$42</v>
      </c>
      <c r="R37" s="17" t="str">
        <f t="shared" si="1"/>
        <v>Shows</v>
      </c>
      <c r="S37" s="17" t="str">
        <f t="shared" si="2"/>
        <v>Trophy</v>
      </c>
      <c r="T37" s="17" t="str">
        <f>IF(AND(Ausstellungen!C37&gt;"a",Ausstellungen!D37&gt;"a",Ausstellungen!F37&gt;"a",OR(Ausstellungen!D37=Tabelle2!$C$19,Ausstellungen!D37=Tabelle2!$C$20)),MID(Ausstellungen!F37,1,2)&amp;"N",IF(AND(Ausstellungen!C37&gt;"a",Ausstellungen!D37&gt;"a",Ausstellungen!F37&gt;"a",Ausstellungen!D37&lt;&gt;Tabelle2!$C$19,Ausstellungen!D37&lt;&gt;Tabelle2!$C$20),MID(Ausstellungen!F37,1,2),"leer"))</f>
        <v>JuN</v>
      </c>
      <c r="U37" s="180" t="str">
        <f>IF(OR(ISERROR(VLOOKUP($D37&amp;$G37,Tabelle2!$T$2:$U$17,2,0)),Ausstellungen!C37&lt;"a",Ausstellungen!D37&lt;"a",Ausstellungen!F37&lt;"a"),"leer",VLOOKUP($D37&amp;$G37,Tabelle2!$T$2:$U$17,2,0))</f>
        <v>leer</v>
      </c>
      <c r="V37" s="17" t="str">
        <f>IF(OR(ISERROR(VLOOKUP(Ausstellungen!G37,Tabelle2!$Z$2:$AA$7,2,0)),Ausstellungen!C37&lt;"a",Ausstellungen!D37&lt;"a",Ausstellungen!F37&lt;"a"),"leer",VLOOKUP(Ausstellungen!G37,Tabelle2!$Z$2:$AA$7,2,0))</f>
        <v>leer</v>
      </c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H37" s="16"/>
      <c r="BI37" s="16"/>
      <c r="BJ37" s="16"/>
      <c r="BK37" s="16"/>
      <c r="BL37" s="16"/>
    </row>
    <row r="38" spans="2:64" ht="20.85" customHeight="1" x14ac:dyDescent="0.2">
      <c r="B38" s="7"/>
      <c r="C38" s="134" t="s">
        <v>91</v>
      </c>
      <c r="D38" s="134" t="s">
        <v>194</v>
      </c>
      <c r="E38" s="140" t="str">
        <f>Tabelle1!$N38</f>
        <v>Hü</v>
      </c>
      <c r="F38" s="134" t="s">
        <v>13</v>
      </c>
      <c r="G38" s="134" t="s">
        <v>17</v>
      </c>
      <c r="H38" s="134"/>
      <c r="I38" s="134"/>
      <c r="J38" s="116">
        <f ca="1">IF(AND(Ausstellungen!C38&lt;"a",Ausstellungen!D38&lt;"a",Ausstellungen!F38&lt;"a",Ausstellungen!G38&lt;"a",Ausstellungen!H38&lt;"a",Ausstellungen!I38&lt;"a")," ",Tabelle1!J38)</f>
        <v>10</v>
      </c>
      <c r="K38" s="12"/>
      <c r="L38" s="18"/>
      <c r="M38" s="19"/>
      <c r="N38" s="19"/>
      <c r="O38" s="19"/>
      <c r="P38" s="16"/>
      <c r="Q38" t="str">
        <f>IF(Ausstellungen!C37&gt;"a","Tabelle3!$M$5:$M$"&amp;COUNTA(Teilnehmer!$C$6:$C$300)+5,"leer")</f>
        <v>Tabelle3!$M$5:$M$42</v>
      </c>
      <c r="R38" s="17" t="str">
        <f t="shared" si="1"/>
        <v>Shows</v>
      </c>
      <c r="S38" s="17" t="str">
        <f t="shared" si="2"/>
        <v>Trophy</v>
      </c>
      <c r="T38" s="17" t="str">
        <f>IF(AND(Ausstellungen!C38&gt;"a",Ausstellungen!D38&gt;"a",Ausstellungen!F38&gt;"a",OR(Ausstellungen!D38=Tabelle2!$C$19,Ausstellungen!D38=Tabelle2!$C$20)),MID(Ausstellungen!F38,1,2)&amp;"N",IF(AND(Ausstellungen!C38&gt;"a",Ausstellungen!D38&gt;"a",Ausstellungen!F38&gt;"a",Ausstellungen!D38&lt;&gt;Tabelle2!$C$19,Ausstellungen!D38&lt;&gt;Tabelle2!$C$20),MID(Ausstellungen!F38,1,2),"leer"))</f>
        <v>JuN</v>
      </c>
      <c r="U38" s="180" t="str">
        <f>IF(OR(ISERROR(VLOOKUP($D38&amp;$G38,Tabelle2!$T$2:$U$17,2,0)),Ausstellungen!C38&lt;"a",Ausstellungen!D38&lt;"a",Ausstellungen!F38&lt;"a"),"leer",VLOOKUP($D38&amp;$G38,Tabelle2!$T$2:$U$17,2,0))</f>
        <v>leer</v>
      </c>
      <c r="V38" s="17" t="str">
        <f>IF(OR(ISERROR(VLOOKUP(Ausstellungen!G38,Tabelle2!$Z$2:$AA$7,2,0)),Ausstellungen!C38&lt;"a",Ausstellungen!D38&lt;"a",Ausstellungen!F38&lt;"a"),"leer",VLOOKUP(Ausstellungen!G38,Tabelle2!$Z$2:$AA$7,2,0))</f>
        <v>leer</v>
      </c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H38" s="16"/>
      <c r="BI38" s="16"/>
      <c r="BJ38" s="16"/>
      <c r="BK38" s="16"/>
      <c r="BL38" s="16"/>
    </row>
    <row r="39" spans="2:64" ht="20.85" customHeight="1" x14ac:dyDescent="0.2">
      <c r="B39" s="7"/>
      <c r="C39" s="134" t="s">
        <v>283</v>
      </c>
      <c r="D39" s="134" t="s">
        <v>194</v>
      </c>
      <c r="E39" s="140" t="str">
        <f>Tabelle1!$N39</f>
        <v>Hü</v>
      </c>
      <c r="F39" s="134" t="s">
        <v>13</v>
      </c>
      <c r="G39" s="134" t="s">
        <v>32</v>
      </c>
      <c r="H39" s="134"/>
      <c r="I39" s="134"/>
      <c r="J39" s="116">
        <f ca="1">IF(AND(Ausstellungen!C39&lt;"a",Ausstellungen!D39&lt;"a",Ausstellungen!F39&lt;"a",Ausstellungen!G39&lt;"a",Ausstellungen!H39&lt;"a",Ausstellungen!I39&lt;"a")," ",Tabelle1!J39)</f>
        <v>8</v>
      </c>
      <c r="K39" s="12"/>
      <c r="L39" s="18"/>
      <c r="M39" s="19"/>
      <c r="N39" s="19"/>
      <c r="O39" s="19"/>
      <c r="P39" s="16"/>
      <c r="Q39" t="str">
        <f>IF(Ausstellungen!C38&gt;"a","Tabelle3!$M$5:$M$"&amp;COUNTA(Teilnehmer!$C$6:$C$300)+5,"leer")</f>
        <v>Tabelle3!$M$5:$M$42</v>
      </c>
      <c r="R39" s="17" t="str">
        <f t="shared" si="1"/>
        <v>Shows</v>
      </c>
      <c r="S39" s="17" t="str">
        <f t="shared" si="2"/>
        <v>Trophy</v>
      </c>
      <c r="T39" s="17" t="str">
        <f>IF(AND(Ausstellungen!C39&gt;"a",Ausstellungen!D39&gt;"a",Ausstellungen!F39&gt;"a",OR(Ausstellungen!D39=Tabelle2!$C$19,Ausstellungen!D39=Tabelle2!$C$20)),MID(Ausstellungen!F39,1,2)&amp;"N",IF(AND(Ausstellungen!C39&gt;"a",Ausstellungen!D39&gt;"a",Ausstellungen!F39&gt;"a",Ausstellungen!D39&lt;&gt;Tabelle2!$C$19,Ausstellungen!D39&lt;&gt;Tabelle2!$C$20),MID(Ausstellungen!F39,1,2),"leer"))</f>
        <v>JuN</v>
      </c>
      <c r="U39" s="180" t="str">
        <f>IF(OR(ISERROR(VLOOKUP($D39&amp;$G39,Tabelle2!$T$2:$U$17,2,0)),Ausstellungen!C39&lt;"a",Ausstellungen!D39&lt;"a",Ausstellungen!F39&lt;"a"),"leer",VLOOKUP($D39&amp;$G39,Tabelle2!$T$2:$U$17,2,0))</f>
        <v>leer</v>
      </c>
      <c r="V39" s="17" t="str">
        <f>IF(OR(ISERROR(VLOOKUP(Ausstellungen!G39,Tabelle2!$Z$2:$AA$7,2,0)),Ausstellungen!C39&lt;"a",Ausstellungen!D39&lt;"a",Ausstellungen!F39&lt;"a"),"leer",VLOOKUP(Ausstellungen!G39,Tabelle2!$Z$2:$AA$7,2,0))</f>
        <v>leer</v>
      </c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H39" s="16"/>
      <c r="BI39" s="16"/>
      <c r="BJ39" s="16"/>
      <c r="BK39" s="16"/>
      <c r="BL39" s="16"/>
    </row>
    <row r="40" spans="2:64" ht="20.85" customHeight="1" x14ac:dyDescent="0.2">
      <c r="B40" s="7"/>
      <c r="C40" s="134" t="s">
        <v>81</v>
      </c>
      <c r="D40" s="134" t="s">
        <v>194</v>
      </c>
      <c r="E40" s="140" t="str">
        <f>Tabelle1!$N40</f>
        <v>Hü</v>
      </c>
      <c r="F40" s="134" t="s">
        <v>23</v>
      </c>
      <c r="G40" s="134" t="s">
        <v>114</v>
      </c>
      <c r="H40" s="134"/>
      <c r="I40" s="134"/>
      <c r="J40" s="116">
        <f ca="1">IF(AND(Ausstellungen!C40&lt;"a",Ausstellungen!D40&lt;"a",Ausstellungen!F40&lt;"a",Ausstellungen!G40&lt;"a",Ausstellungen!H40&lt;"a",Ausstellungen!I40&lt;"a")," ",Tabelle1!J40)</f>
        <v>13</v>
      </c>
      <c r="K40" s="12"/>
      <c r="L40" s="18"/>
      <c r="M40" s="19"/>
      <c r="N40" s="19"/>
      <c r="O40" s="19"/>
      <c r="P40" s="16"/>
      <c r="Q40" t="str">
        <f>IF(Ausstellungen!C39&gt;"a","Tabelle3!$M$5:$M$"&amp;COUNTA(Teilnehmer!$C$6:$C$300)+5,"leer")</f>
        <v>Tabelle3!$M$5:$M$42</v>
      </c>
      <c r="R40" s="17" t="str">
        <f t="shared" si="1"/>
        <v>Shows</v>
      </c>
      <c r="S40" s="17" t="str">
        <f t="shared" si="2"/>
        <v>Trophy</v>
      </c>
      <c r="T40" s="17" t="str">
        <f>IF(AND(Ausstellungen!C40&gt;"a",Ausstellungen!D40&gt;"a",Ausstellungen!F40&gt;"a",OR(Ausstellungen!D40=Tabelle2!$C$19,Ausstellungen!D40=Tabelle2!$C$20)),MID(Ausstellungen!F40,1,2)&amp;"N",IF(AND(Ausstellungen!C40&gt;"a",Ausstellungen!D40&gt;"a",Ausstellungen!F40&gt;"a",Ausstellungen!D40&lt;&gt;Tabelle2!$C$19,Ausstellungen!D40&lt;&gt;Tabelle2!$C$20),MID(Ausstellungen!F40,1,2),"leer"))</f>
        <v>ZwN</v>
      </c>
      <c r="U40" s="180" t="str">
        <f>IF(OR(ISERROR(VLOOKUP($D40&amp;$G40,Tabelle2!$T$2:$U$17,2,0)),Ausstellungen!C40&lt;"a",Ausstellungen!D40&lt;"a",Ausstellungen!F40&lt;"a"),"leer",VLOOKUP($D40&amp;$G40,Tabelle2!$T$2:$U$17,2,0))</f>
        <v>leer</v>
      </c>
      <c r="V40" s="17" t="str">
        <f>IF(OR(ISERROR(VLOOKUP(Ausstellungen!G40,Tabelle2!$Z$2:$AA$7,2,0)),Ausstellungen!C40&lt;"a",Ausstellungen!D40&lt;"a",Ausstellungen!F40&lt;"a"),"leer",VLOOKUP(Ausstellungen!G40,Tabelle2!$Z$2:$AA$7,2,0))</f>
        <v>leer</v>
      </c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H40" s="16"/>
      <c r="BI40" s="16"/>
      <c r="BJ40" s="16"/>
      <c r="BK40" s="16"/>
      <c r="BL40" s="16"/>
    </row>
    <row r="41" spans="2:64" ht="20.85" customHeight="1" x14ac:dyDescent="0.2">
      <c r="B41" s="7"/>
      <c r="C41" s="134" t="s">
        <v>95</v>
      </c>
      <c r="D41" s="134" t="s">
        <v>194</v>
      </c>
      <c r="E41" s="140" t="str">
        <f>Tabelle1!$N41</f>
        <v>Hü</v>
      </c>
      <c r="F41" s="134" t="s">
        <v>112</v>
      </c>
      <c r="G41" s="134" t="s">
        <v>17</v>
      </c>
      <c r="H41" s="134"/>
      <c r="I41" s="134"/>
      <c r="J41" s="116">
        <f ca="1">IF(AND(Ausstellungen!C41&lt;"a",Ausstellungen!D41&lt;"a",Ausstellungen!F41&lt;"a",Ausstellungen!G41&lt;"a",Ausstellungen!H41&lt;"a",Ausstellungen!I41&lt;"a")," ",Tabelle1!J41)</f>
        <v>10</v>
      </c>
      <c r="K41" s="12"/>
      <c r="L41" s="18"/>
      <c r="M41" s="19"/>
      <c r="N41" s="19"/>
      <c r="O41" s="19"/>
      <c r="P41" s="16"/>
      <c r="Q41" t="str">
        <f>IF(Ausstellungen!C40&gt;"a","Tabelle3!$M$5:$M$"&amp;COUNTA(Teilnehmer!$C$6:$C$300)+5,"leer")</f>
        <v>Tabelle3!$M$5:$M$42</v>
      </c>
      <c r="R41" s="17" t="str">
        <f t="shared" si="1"/>
        <v>Shows</v>
      </c>
      <c r="S41" s="17" t="str">
        <f t="shared" si="2"/>
        <v>Trophy</v>
      </c>
      <c r="T41" s="17" t="str">
        <f>IF(AND(Ausstellungen!C41&gt;"a",Ausstellungen!D41&gt;"a",Ausstellungen!F41&gt;"a",OR(Ausstellungen!D41=Tabelle2!$C$19,Ausstellungen!D41=Tabelle2!$C$20)),MID(Ausstellungen!F41,1,2)&amp;"N",IF(AND(Ausstellungen!C41&gt;"a",Ausstellungen!D41&gt;"a",Ausstellungen!F41&gt;"a",Ausstellungen!D41&lt;&gt;Tabelle2!$C$19,Ausstellungen!D41&lt;&gt;Tabelle2!$C$20),MID(Ausstellungen!F41,1,2),"leer"))</f>
        <v>OfN</v>
      </c>
      <c r="U41" s="180" t="str">
        <f>IF(OR(ISERROR(VLOOKUP($D41&amp;$G41,Tabelle2!$T$2:$U$17,2,0)),Ausstellungen!C41&lt;"a",Ausstellungen!D41&lt;"a",Ausstellungen!F41&lt;"a"),"leer",VLOOKUP($D41&amp;$G41,Tabelle2!$T$2:$U$17,2,0))</f>
        <v>leer</v>
      </c>
      <c r="V41" s="17" t="str">
        <f>IF(OR(ISERROR(VLOOKUP(Ausstellungen!G41,Tabelle2!$Z$2:$AA$7,2,0)),Ausstellungen!C41&lt;"a",Ausstellungen!D41&lt;"a",Ausstellungen!F41&lt;"a"),"leer",VLOOKUP(Ausstellungen!G41,Tabelle2!$Z$2:$AA$7,2,0))</f>
        <v>leer</v>
      </c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H41" s="16"/>
      <c r="BI41" s="16"/>
      <c r="BJ41" s="16"/>
      <c r="BK41" s="16"/>
      <c r="BL41" s="16"/>
    </row>
    <row r="42" spans="2:64" ht="20.85" customHeight="1" x14ac:dyDescent="0.2">
      <c r="B42" s="7"/>
      <c r="C42" s="134" t="s">
        <v>61</v>
      </c>
      <c r="D42" s="134" t="s">
        <v>194</v>
      </c>
      <c r="E42" s="140" t="str">
        <f>Tabelle1!$N42</f>
        <v>Hü</v>
      </c>
      <c r="F42" s="134" t="s">
        <v>115</v>
      </c>
      <c r="G42" s="134" t="s">
        <v>17</v>
      </c>
      <c r="H42" s="134"/>
      <c r="I42" s="134"/>
      <c r="J42" s="116">
        <f ca="1">IF(AND(Ausstellungen!C42&lt;"a",Ausstellungen!D42&lt;"a",Ausstellungen!F42&lt;"a",Ausstellungen!G42&lt;"a",Ausstellungen!H42&lt;"a",Ausstellungen!I42&lt;"a")," ",Tabelle1!J42)</f>
        <v>10</v>
      </c>
      <c r="K42" s="12"/>
      <c r="M42" s="9"/>
      <c r="N42" s="9"/>
      <c r="O42" s="9"/>
      <c r="Q42" t="str">
        <f>IF(Ausstellungen!C41&gt;"a","Tabelle3!$M$5:$M$"&amp;COUNTA(Teilnehmer!$C$6:$C$300)+5,"leer")</f>
        <v>Tabelle3!$M$5:$M$42</v>
      </c>
      <c r="R42" s="17" t="str">
        <f t="shared" si="1"/>
        <v>Shows</v>
      </c>
      <c r="S42" s="17" t="str">
        <f t="shared" si="2"/>
        <v>Trophy</v>
      </c>
      <c r="T42" s="17" t="str">
        <f>IF(AND(Ausstellungen!C42&gt;"a",Ausstellungen!D42&gt;"a",Ausstellungen!F42&gt;"a",OR(Ausstellungen!D42=Tabelle2!$C$19,Ausstellungen!D42=Tabelle2!$C$20)),MID(Ausstellungen!F42,1,2)&amp;"N",IF(AND(Ausstellungen!C42&gt;"a",Ausstellungen!D42&gt;"a",Ausstellungen!F42&gt;"a",Ausstellungen!D42&lt;&gt;Tabelle2!$C$19,Ausstellungen!D42&lt;&gt;Tabelle2!$C$20),MID(Ausstellungen!F42,1,2),"leer"))</f>
        <v>ChN</v>
      </c>
      <c r="U42" s="180" t="str">
        <f>IF(OR(ISERROR(VLOOKUP($D42&amp;$G42,Tabelle2!$T$2:$U$17,2,0)),Ausstellungen!C42&lt;"a",Ausstellungen!D42&lt;"a",Ausstellungen!F42&lt;"a"),"leer",VLOOKUP($D42&amp;$G42,Tabelle2!$T$2:$U$17,2,0))</f>
        <v>leer</v>
      </c>
      <c r="V42" s="17" t="str">
        <f>IF(OR(ISERROR(VLOOKUP(Ausstellungen!G42,Tabelle2!$Z$2:$AA$7,2,0)),Ausstellungen!C42&lt;"a",Ausstellungen!D42&lt;"a",Ausstellungen!F42&lt;"a"),"leer",VLOOKUP(Ausstellungen!G42,Tabelle2!$Z$2:$AA$7,2,0))</f>
        <v>leer</v>
      </c>
    </row>
    <row r="43" spans="2:64" ht="20.85" customHeight="1" x14ac:dyDescent="0.2">
      <c r="B43" s="7"/>
      <c r="C43" s="134" t="s">
        <v>88</v>
      </c>
      <c r="D43" s="134" t="s">
        <v>194</v>
      </c>
      <c r="E43" s="140" t="str">
        <f>Tabelle1!$N43</f>
        <v>Hü</v>
      </c>
      <c r="F43" s="134" t="s">
        <v>26</v>
      </c>
      <c r="G43" s="134" t="s">
        <v>27</v>
      </c>
      <c r="H43" s="134" t="s">
        <v>230</v>
      </c>
      <c r="I43" s="134"/>
      <c r="J43" s="116">
        <f ca="1">IF(AND(Ausstellungen!C43&lt;"a",Ausstellungen!D43&lt;"a",Ausstellungen!F43&lt;"a",Ausstellungen!G43&lt;"a",Ausstellungen!H43&lt;"a",Ausstellungen!I43&lt;"a")," ",Tabelle1!J43)</f>
        <v>16</v>
      </c>
      <c r="K43" s="12"/>
      <c r="M43" s="9"/>
      <c r="N43" s="9"/>
      <c r="O43" s="9"/>
      <c r="P43" s="45"/>
      <c r="Q43" t="str">
        <f>IF(Ausstellungen!C42&gt;"a","Tabelle3!$M$5:$M$"&amp;COUNTA(Teilnehmer!$C$6:$C$300)+5,"leer")</f>
        <v>Tabelle3!$M$5:$M$42</v>
      </c>
      <c r="R43" s="17" t="str">
        <f t="shared" si="1"/>
        <v>Shows</v>
      </c>
      <c r="S43" s="17" t="str">
        <f t="shared" si="2"/>
        <v>Trophy</v>
      </c>
      <c r="T43" s="17" t="str">
        <f>IF(AND(Ausstellungen!C43&gt;"a",Ausstellungen!D43&gt;"a",Ausstellungen!F43&gt;"a",OR(Ausstellungen!D43=Tabelle2!$C$19,Ausstellungen!D43=Tabelle2!$C$20)),MID(Ausstellungen!F43,1,2)&amp;"N",IF(AND(Ausstellungen!C43&gt;"a",Ausstellungen!D43&gt;"a",Ausstellungen!F43&gt;"a",Ausstellungen!D43&lt;&gt;Tabelle2!$C$19,Ausstellungen!D43&lt;&gt;Tabelle2!$C$20),MID(Ausstellungen!F43,1,2),"leer"))</f>
        <v>TrN</v>
      </c>
      <c r="U43" s="180" t="str">
        <f>IF(OR(ISERROR(VLOOKUP($D43&amp;$G43,Tabelle2!$T$2:$U$17,2,0)),Ausstellungen!C43&lt;"a",Ausstellungen!D43&lt;"a",Ausstellungen!F43&lt;"a"),"leer",VLOOKUP($D43&amp;$G43,Tabelle2!$T$2:$U$17,2,0))</f>
        <v>JMMRunnerUp</v>
      </c>
      <c r="V43" s="17" t="str">
        <f>IF(OR(ISERROR(VLOOKUP(Ausstellungen!G43,Tabelle2!$Z$2:$AA$7,2,0)),Ausstellungen!C43&lt;"a",Ausstellungen!D43&lt;"a",Ausstellungen!F43&lt;"a"),"leer",VLOOKUP(Ausstellungen!G43,Tabelle2!$Z$2:$AA$7,2,0))</f>
        <v>leer</v>
      </c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spans="2:64" ht="20.85" customHeight="1" x14ac:dyDescent="0.2">
      <c r="B44" s="7"/>
      <c r="C44" s="134" t="s">
        <v>55</v>
      </c>
      <c r="D44" s="134" t="s">
        <v>194</v>
      </c>
      <c r="E44" s="140" t="str">
        <f>Tabelle1!$N44</f>
        <v>Hü</v>
      </c>
      <c r="F44" s="134" t="s">
        <v>26</v>
      </c>
      <c r="G44" s="134" t="s">
        <v>208</v>
      </c>
      <c r="H44" s="134"/>
      <c r="I44" s="134"/>
      <c r="J44" s="116">
        <f ca="1">IF(AND(Ausstellungen!C44&lt;"a",Ausstellungen!D44&lt;"a",Ausstellungen!F44&lt;"a",Ausstellungen!G44&lt;"a",Ausstellungen!H44&lt;"a",Ausstellungen!I44&lt;"a")," ",Tabelle1!J44)</f>
        <v>10</v>
      </c>
      <c r="K44" s="12"/>
      <c r="M44" s="9"/>
      <c r="N44" s="9"/>
      <c r="O44" s="9"/>
      <c r="P44" s="45"/>
      <c r="Q44" t="str">
        <f>IF(Ausstellungen!C43&gt;"a","Tabelle3!$M$5:$M$"&amp;COUNTA(Teilnehmer!$C$6:$C$300)+5,"leer")</f>
        <v>Tabelle3!$M$5:$M$42</v>
      </c>
      <c r="R44" s="17" t="str">
        <f t="shared" si="1"/>
        <v>Shows</v>
      </c>
      <c r="S44" s="17" t="str">
        <f t="shared" si="2"/>
        <v>Trophy</v>
      </c>
      <c r="T44" s="17" t="str">
        <f>IF(AND(Ausstellungen!C44&gt;"a",Ausstellungen!D44&gt;"a",Ausstellungen!F44&gt;"a",OR(Ausstellungen!D44=Tabelle2!$C$19,Ausstellungen!D44=Tabelle2!$C$20)),MID(Ausstellungen!F44,1,2)&amp;"N",IF(AND(Ausstellungen!C44&gt;"a",Ausstellungen!D44&gt;"a",Ausstellungen!F44&gt;"a",Ausstellungen!D44&lt;&gt;Tabelle2!$C$19,Ausstellungen!D44&lt;&gt;Tabelle2!$C$20),MID(Ausstellungen!F44,1,2),"leer"))</f>
        <v>TrN</v>
      </c>
      <c r="U44" s="180" t="str">
        <f>IF(OR(ISERROR(VLOOKUP($D44&amp;$G44,Tabelle2!$T$2:$U$17,2,0)),Ausstellungen!C44&lt;"a",Ausstellungen!D44&lt;"a",Ausstellungen!F44&lt;"a"),"leer",VLOOKUP($D44&amp;$G44,Tabelle2!$T$2:$U$17,2,0))</f>
        <v>leer</v>
      </c>
      <c r="V44" s="17" t="str">
        <f>IF(OR(ISERROR(VLOOKUP(Ausstellungen!G44,Tabelle2!$Z$2:$AA$7,2,0)),Ausstellungen!C44&lt;"a",Ausstellungen!D44&lt;"a",Ausstellungen!F44&lt;"a"),"leer",VLOOKUP(Ausstellungen!G44,Tabelle2!$Z$2:$AA$7,2,0))</f>
        <v>leer</v>
      </c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</row>
    <row r="45" spans="2:64" ht="20.85" customHeight="1" x14ac:dyDescent="0.2">
      <c r="B45" s="7"/>
      <c r="C45" s="134" t="s">
        <v>276</v>
      </c>
      <c r="D45" s="134" t="s">
        <v>201</v>
      </c>
      <c r="E45" s="140" t="str">
        <f>Tabelle1!$N45</f>
        <v>Rü</v>
      </c>
      <c r="F45" s="134" t="s">
        <v>10</v>
      </c>
      <c r="G45" s="134" t="s">
        <v>11</v>
      </c>
      <c r="H45" s="134"/>
      <c r="I45" s="134" t="s">
        <v>12</v>
      </c>
      <c r="J45" s="116">
        <f ca="1">IF(AND(Ausstellungen!C45&lt;"a",Ausstellungen!D45&lt;"a",Ausstellungen!F45&lt;"a",Ausstellungen!G45&lt;"a",Ausstellungen!H45&lt;"a",Ausstellungen!I45&lt;"a")," ",Tabelle1!J45)</f>
        <v>4</v>
      </c>
      <c r="K45" s="12"/>
      <c r="M45" s="9"/>
      <c r="N45" s="9"/>
      <c r="O45" s="9"/>
      <c r="P45" s="45"/>
      <c r="Q45" t="str">
        <f>IF(Ausstellungen!C44&gt;"a","Tabelle3!$M$5:$M$"&amp;COUNTA(Teilnehmer!$C$6:$C$300)+5,"leer")</f>
        <v>Tabelle3!$M$5:$M$42</v>
      </c>
      <c r="R45" s="17" t="str">
        <f t="shared" si="1"/>
        <v>Shows</v>
      </c>
      <c r="S45" s="17" t="str">
        <f t="shared" si="2"/>
        <v>Klassen</v>
      </c>
      <c r="T45" s="17" t="str">
        <f>IF(AND(Ausstellungen!C45&gt;"a",Ausstellungen!D45&gt;"a",Ausstellungen!F45&gt;"a",OR(Ausstellungen!D45=Tabelle2!$C$19,Ausstellungen!D45=Tabelle2!$C$20)),MID(Ausstellungen!F45,1,2)&amp;"N",IF(AND(Ausstellungen!C45&gt;"a",Ausstellungen!D45&gt;"a",Ausstellungen!F45&gt;"a",Ausstellungen!D45&lt;&gt;Tabelle2!$C$19,Ausstellungen!D45&lt;&gt;Tabelle2!$C$20),MID(Ausstellungen!F45,1,2),"leer"))</f>
        <v>Jü</v>
      </c>
      <c r="U45" s="180" t="str">
        <f>IF(OR(ISERROR(VLOOKUP($D45&amp;$G45,Tabelle2!$T$2:$U$17,2,0)),Ausstellungen!C45&lt;"a",Ausstellungen!D45&lt;"a",Ausstellungen!F45&lt;"a"),"leer",VLOOKUP($D45&amp;$G45,Tabelle2!$T$2:$U$17,2,0))</f>
        <v>leer</v>
      </c>
      <c r="V45" s="17" t="str">
        <f>IF(OR(ISERROR(VLOOKUP(Ausstellungen!G45,Tabelle2!$Z$2:$AA$7,2,0)),Ausstellungen!C45&lt;"a",Ausstellungen!D45&lt;"a",Ausstellungen!F45&lt;"a"),"leer",VLOOKUP(Ausstellungen!G45,Tabelle2!$Z$2:$AA$7,2,0))</f>
        <v>leer</v>
      </c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</row>
    <row r="46" spans="2:64" ht="20.85" customHeight="1" x14ac:dyDescent="0.2">
      <c r="B46" s="7"/>
      <c r="C46" s="134" t="s">
        <v>85</v>
      </c>
      <c r="D46" s="134" t="s">
        <v>201</v>
      </c>
      <c r="E46" s="140" t="str">
        <f>Tabelle1!$N46</f>
        <v>Rü</v>
      </c>
      <c r="F46" s="134" t="s">
        <v>13</v>
      </c>
      <c r="G46" s="134" t="s">
        <v>14</v>
      </c>
      <c r="H46" s="134"/>
      <c r="I46" s="134"/>
      <c r="J46" s="116">
        <f ca="1">IF(AND(Ausstellungen!C46&lt;"a",Ausstellungen!D46&lt;"a",Ausstellungen!F46&lt;"a",Ausstellungen!G46&lt;"a",Ausstellungen!H46&lt;"a",Ausstellungen!I46&lt;"a")," ",Tabelle1!J46)</f>
        <v>12</v>
      </c>
      <c r="K46" s="12"/>
      <c r="M46" s="9"/>
      <c r="N46" s="9"/>
      <c r="O46" s="9"/>
      <c r="P46" s="45"/>
      <c r="Q46" t="str">
        <f>IF(Ausstellungen!C45&gt;"a","Tabelle3!$M$5:$M$"&amp;COUNTA(Teilnehmer!$C$6:$C$300)+5,"leer")</f>
        <v>Tabelle3!$M$5:$M$42</v>
      </c>
      <c r="R46" s="17" t="str">
        <f t="shared" si="1"/>
        <v>Shows</v>
      </c>
      <c r="S46" s="17" t="str">
        <f t="shared" si="2"/>
        <v>Klassen</v>
      </c>
      <c r="T46" s="17" t="str">
        <f>IF(AND(Ausstellungen!C46&gt;"a",Ausstellungen!D46&gt;"a",Ausstellungen!F46&gt;"a",OR(Ausstellungen!D46=Tabelle2!$C$19,Ausstellungen!D46=Tabelle2!$C$20)),MID(Ausstellungen!F46,1,2)&amp;"N",IF(AND(Ausstellungen!C46&gt;"a",Ausstellungen!D46&gt;"a",Ausstellungen!F46&gt;"a",Ausstellungen!D46&lt;&gt;Tabelle2!$C$19,Ausstellungen!D46&lt;&gt;Tabelle2!$C$20),MID(Ausstellungen!F46,1,2),"leer"))</f>
        <v>Ju</v>
      </c>
      <c r="U46" s="180" t="str">
        <f>IF(OR(ISERROR(VLOOKUP($D46&amp;$G46,Tabelle2!$T$2:$U$17,2,0)),Ausstellungen!C46&lt;"a",Ausstellungen!D46&lt;"a",Ausstellungen!F46&lt;"a"),"leer",VLOOKUP($D46&amp;$G46,Tabelle2!$T$2:$U$17,2,0))</f>
        <v>leer</v>
      </c>
      <c r="V46" s="17" t="str">
        <f>IF(OR(ISERROR(VLOOKUP(Ausstellungen!G46,Tabelle2!$Z$2:$AA$7,2,0)),Ausstellungen!C46&lt;"a",Ausstellungen!D46&lt;"a",Ausstellungen!F46&lt;"a"),"leer",VLOOKUP(Ausstellungen!G46,Tabelle2!$Z$2:$AA$7,2,0))</f>
        <v>BOBS</v>
      </c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</row>
    <row r="47" spans="2:64" ht="20.85" customHeight="1" x14ac:dyDescent="0.2">
      <c r="B47" s="7"/>
      <c r="C47" s="134" t="s">
        <v>75</v>
      </c>
      <c r="D47" s="134" t="s">
        <v>201</v>
      </c>
      <c r="E47" s="140" t="str">
        <f>Tabelle1!$N47</f>
        <v>Rü</v>
      </c>
      <c r="F47" s="134" t="s">
        <v>13</v>
      </c>
      <c r="G47" s="134" t="s">
        <v>119</v>
      </c>
      <c r="H47" s="134"/>
      <c r="I47" s="134"/>
      <c r="J47" s="116">
        <f ca="1">IF(AND(Ausstellungen!C47&lt;"a",Ausstellungen!D47&lt;"a",Ausstellungen!F47&lt;"a",Ausstellungen!G47&lt;"a",Ausstellungen!H47&lt;"a",Ausstellungen!I47&lt;"a")," ",Tabelle1!J47)</f>
        <v>1</v>
      </c>
      <c r="K47" s="12"/>
      <c r="M47" s="9"/>
      <c r="N47" s="9"/>
      <c r="O47" s="9"/>
      <c r="P47" s="45"/>
      <c r="Q47" t="str">
        <f>IF(Ausstellungen!C46&gt;"a","Tabelle3!$M$5:$M$"&amp;COUNTA(Teilnehmer!$C$6:$C$300)+5,"leer")</f>
        <v>Tabelle3!$M$5:$M$42</v>
      </c>
      <c r="R47" s="17" t="str">
        <f t="shared" si="1"/>
        <v>Shows</v>
      </c>
      <c r="S47" s="17" t="str">
        <f t="shared" si="2"/>
        <v>Klassen</v>
      </c>
      <c r="T47" s="17" t="str">
        <f>IF(AND(Ausstellungen!C47&gt;"a",Ausstellungen!D47&gt;"a",Ausstellungen!F47&gt;"a",OR(Ausstellungen!D47=Tabelle2!$C$19,Ausstellungen!D47=Tabelle2!$C$20)),MID(Ausstellungen!F47,1,2)&amp;"N",IF(AND(Ausstellungen!C47&gt;"a",Ausstellungen!D47&gt;"a",Ausstellungen!F47&gt;"a",Ausstellungen!D47&lt;&gt;Tabelle2!$C$19,Ausstellungen!D47&lt;&gt;Tabelle2!$C$20),MID(Ausstellungen!F47,1,2),"leer"))</f>
        <v>Ju</v>
      </c>
      <c r="U47" s="180" t="str">
        <f>IF(OR(ISERROR(VLOOKUP($D47&amp;$G47,Tabelle2!$T$2:$U$17,2,0)),Ausstellungen!C47&lt;"a",Ausstellungen!D47&lt;"a",Ausstellungen!F47&lt;"a"),"leer",VLOOKUP($D47&amp;$G47,Tabelle2!$T$2:$U$17,2,0))</f>
        <v>leer</v>
      </c>
      <c r="V47" s="17" t="str">
        <f>IF(OR(ISERROR(VLOOKUP(Ausstellungen!G47,Tabelle2!$Z$2:$AA$7,2,0)),Ausstellungen!C47&lt;"a",Ausstellungen!D47&lt;"a",Ausstellungen!F47&lt;"a"),"leer",VLOOKUP(Ausstellungen!G47,Tabelle2!$Z$2:$AA$7,2,0))</f>
        <v>leer</v>
      </c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</row>
    <row r="48" spans="2:64" ht="20.85" customHeight="1" x14ac:dyDescent="0.2">
      <c r="B48" s="7"/>
      <c r="C48" s="134" t="s">
        <v>69</v>
      </c>
      <c r="D48" s="134" t="s">
        <v>201</v>
      </c>
      <c r="E48" s="140" t="str">
        <f>Tabelle1!$N48</f>
        <v>Rü</v>
      </c>
      <c r="F48" s="134" t="s">
        <v>23</v>
      </c>
      <c r="G48" s="134" t="s">
        <v>203</v>
      </c>
      <c r="H48" s="134"/>
      <c r="I48" s="134"/>
      <c r="J48" s="116">
        <f ca="1">IF(AND(Ausstellungen!C48&lt;"a",Ausstellungen!D48&lt;"a",Ausstellungen!F48&lt;"a",Ausstellungen!G48&lt;"a",Ausstellungen!H48&lt;"a",Ausstellungen!I48&lt;"a")," ",Tabelle1!J48)</f>
        <v>14</v>
      </c>
      <c r="K48" s="12"/>
      <c r="M48" s="9"/>
      <c r="N48" s="9"/>
      <c r="O48" s="9"/>
      <c r="P48" s="45"/>
      <c r="Q48" t="str">
        <f>IF(Ausstellungen!C47&gt;"a","Tabelle3!$M$5:$M$"&amp;COUNTA(Teilnehmer!$C$6:$C$300)+5,"leer")</f>
        <v>Tabelle3!$M$5:$M$42</v>
      </c>
      <c r="R48" s="17" t="str">
        <f t="shared" si="1"/>
        <v>Shows</v>
      </c>
      <c r="S48" s="17" t="str">
        <f t="shared" si="2"/>
        <v>Klassen</v>
      </c>
      <c r="T48" s="17" t="str">
        <f>IF(AND(Ausstellungen!C48&gt;"a",Ausstellungen!D48&gt;"a",Ausstellungen!F48&gt;"a",OR(Ausstellungen!D48=Tabelle2!$C$19,Ausstellungen!D48=Tabelle2!$C$20)),MID(Ausstellungen!F48,1,2)&amp;"N",IF(AND(Ausstellungen!C48&gt;"a",Ausstellungen!D48&gt;"a",Ausstellungen!F48&gt;"a",Ausstellungen!D48&lt;&gt;Tabelle2!$C$19,Ausstellungen!D48&lt;&gt;Tabelle2!$C$20),MID(Ausstellungen!F48,1,2),"leer"))</f>
        <v>Zw</v>
      </c>
      <c r="U48" s="180" t="str">
        <f>IF(OR(ISERROR(VLOOKUP($D48&amp;$G48,Tabelle2!$T$2:$U$17,2,0)),Ausstellungen!C48&lt;"a",Ausstellungen!D48&lt;"a",Ausstellungen!F48&lt;"a"),"leer",VLOOKUP($D48&amp;$G48,Tabelle2!$T$2:$U$17,2,0))</f>
        <v>leer</v>
      </c>
      <c r="V48" s="17" t="str">
        <f>IF(OR(ISERROR(VLOOKUP(Ausstellungen!G48,Tabelle2!$Z$2:$AA$7,2,0)),Ausstellungen!C48&lt;"a",Ausstellungen!D48&lt;"a",Ausstellungen!F48&lt;"a"),"leer",VLOOKUP(Ausstellungen!G48,Tabelle2!$Z$2:$AA$7,2,0))</f>
        <v>leer</v>
      </c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</row>
    <row r="49" spans="2:64" ht="20.85" customHeight="1" x14ac:dyDescent="0.2">
      <c r="B49" s="7"/>
      <c r="C49" s="134" t="s">
        <v>65</v>
      </c>
      <c r="D49" s="134" t="s">
        <v>201</v>
      </c>
      <c r="E49" s="140" t="str">
        <f>Tabelle1!$N49</f>
        <v>Rü</v>
      </c>
      <c r="F49" s="134" t="s">
        <v>23</v>
      </c>
      <c r="G49" s="134" t="s">
        <v>114</v>
      </c>
      <c r="H49" s="134"/>
      <c r="I49" s="134"/>
      <c r="J49" s="116">
        <f ca="1">IF(AND(Ausstellungen!C49&lt;"a",Ausstellungen!D49&lt;"a",Ausstellungen!F49&lt;"a",Ausstellungen!G49&lt;"a",Ausstellungen!H49&lt;"a",Ausstellungen!I49&lt;"a")," ",Tabelle1!J49)</f>
        <v>9</v>
      </c>
      <c r="K49" s="12"/>
      <c r="M49" s="9"/>
      <c r="N49" s="9"/>
      <c r="O49" s="9"/>
      <c r="P49" s="45"/>
      <c r="Q49" t="str">
        <f>IF(Ausstellungen!C48&gt;"a","Tabelle3!$M$5:$M$"&amp;COUNTA(Teilnehmer!$C$6:$C$300)+5,"leer")</f>
        <v>Tabelle3!$M$5:$M$42</v>
      </c>
      <c r="R49" s="17" t="str">
        <f t="shared" si="1"/>
        <v>Shows</v>
      </c>
      <c r="S49" s="17" t="str">
        <f t="shared" si="2"/>
        <v>Klassen</v>
      </c>
      <c r="T49" s="17" t="str">
        <f>IF(AND(Ausstellungen!C49&gt;"a",Ausstellungen!D49&gt;"a",Ausstellungen!F49&gt;"a",OR(Ausstellungen!D49=Tabelle2!$C$19,Ausstellungen!D49=Tabelle2!$C$20)),MID(Ausstellungen!F49,1,2)&amp;"N",IF(AND(Ausstellungen!C49&gt;"a",Ausstellungen!D49&gt;"a",Ausstellungen!F49&gt;"a",Ausstellungen!D49&lt;&gt;Tabelle2!$C$19,Ausstellungen!D49&lt;&gt;Tabelle2!$C$20),MID(Ausstellungen!F49,1,2),"leer"))</f>
        <v>Zw</v>
      </c>
      <c r="U49" s="180" t="str">
        <f>IF(OR(ISERROR(VLOOKUP($D49&amp;$G49,Tabelle2!$T$2:$U$17,2,0)),Ausstellungen!C49&lt;"a",Ausstellungen!D49&lt;"a",Ausstellungen!F49&lt;"a"),"leer",VLOOKUP($D49&amp;$G49,Tabelle2!$T$2:$U$17,2,0))</f>
        <v>leer</v>
      </c>
      <c r="V49" s="17" t="str">
        <f>IF(OR(ISERROR(VLOOKUP(Ausstellungen!G49,Tabelle2!$Z$2:$AA$7,2,0)),Ausstellungen!C49&lt;"a",Ausstellungen!D49&lt;"a",Ausstellungen!F49&lt;"a"),"leer",VLOOKUP(Ausstellungen!G49,Tabelle2!$Z$2:$AA$7,2,0))</f>
        <v>leer</v>
      </c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</row>
    <row r="50" spans="2:64" ht="20.85" customHeight="1" x14ac:dyDescent="0.2">
      <c r="B50" s="7"/>
      <c r="C50" s="134" t="s">
        <v>73</v>
      </c>
      <c r="D50" s="134" t="s">
        <v>201</v>
      </c>
      <c r="E50" s="140" t="str">
        <f>Tabelle1!$N50</f>
        <v>Rü</v>
      </c>
      <c r="F50" s="134" t="s">
        <v>112</v>
      </c>
      <c r="G50" s="134" t="s">
        <v>114</v>
      </c>
      <c r="H50" s="134"/>
      <c r="I50" s="134"/>
      <c r="J50" s="116">
        <f ca="1">IF(AND(Ausstellungen!C50&lt;"a",Ausstellungen!D50&lt;"a",Ausstellungen!F50&lt;"a",Ausstellungen!G50&lt;"a",Ausstellungen!H50&lt;"a",Ausstellungen!I50&lt;"a")," ",Tabelle1!J50)</f>
        <v>9</v>
      </c>
      <c r="K50" s="12"/>
      <c r="M50" s="9"/>
      <c r="N50" s="9"/>
      <c r="O50" s="9"/>
      <c r="P50" s="45"/>
      <c r="Q50" t="str">
        <f>IF(Ausstellungen!C49&gt;"a","Tabelle3!$M$5:$M$"&amp;COUNTA(Teilnehmer!$C$6:$C$300)+5,"leer")</f>
        <v>Tabelle3!$M$5:$M$42</v>
      </c>
      <c r="R50" s="17" t="str">
        <f t="shared" si="1"/>
        <v>Shows</v>
      </c>
      <c r="S50" s="17" t="str">
        <f t="shared" si="2"/>
        <v>Klassen</v>
      </c>
      <c r="T50" s="17" t="str">
        <f>IF(AND(Ausstellungen!C50&gt;"a",Ausstellungen!D50&gt;"a",Ausstellungen!F50&gt;"a",OR(Ausstellungen!D50=Tabelle2!$C$19,Ausstellungen!D50=Tabelle2!$C$20)),MID(Ausstellungen!F50,1,2)&amp;"N",IF(AND(Ausstellungen!C50&gt;"a",Ausstellungen!D50&gt;"a",Ausstellungen!F50&gt;"a",Ausstellungen!D50&lt;&gt;Tabelle2!$C$19,Ausstellungen!D50&lt;&gt;Tabelle2!$C$20),MID(Ausstellungen!F50,1,2),"leer"))</f>
        <v>Of</v>
      </c>
      <c r="U50" s="180" t="str">
        <f>IF(OR(ISERROR(VLOOKUP($D50&amp;$G50,Tabelle2!$T$2:$U$17,2,0)),Ausstellungen!C50&lt;"a",Ausstellungen!D50&lt;"a",Ausstellungen!F50&lt;"a"),"leer",VLOOKUP($D50&amp;$G50,Tabelle2!$T$2:$U$17,2,0))</f>
        <v>leer</v>
      </c>
      <c r="V50" s="17" t="str">
        <f>IF(OR(ISERROR(VLOOKUP(Ausstellungen!G50,Tabelle2!$Z$2:$AA$7,2,0)),Ausstellungen!C50&lt;"a",Ausstellungen!D50&lt;"a",Ausstellungen!F50&lt;"a"),"leer",VLOOKUP(Ausstellungen!G50,Tabelle2!$Z$2:$AA$7,2,0))</f>
        <v>leer</v>
      </c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</row>
    <row r="51" spans="2:64" ht="20.85" customHeight="1" x14ac:dyDescent="0.2">
      <c r="B51" s="7"/>
      <c r="C51" s="134" t="s">
        <v>83</v>
      </c>
      <c r="D51" s="134" t="s">
        <v>201</v>
      </c>
      <c r="E51" s="140" t="str">
        <f>Tabelle1!$N51</f>
        <v>Rü</v>
      </c>
      <c r="F51" s="134" t="s">
        <v>112</v>
      </c>
      <c r="G51" s="134" t="s">
        <v>19</v>
      </c>
      <c r="H51" s="134"/>
      <c r="I51" s="134"/>
      <c r="J51" s="116">
        <f ca="1">IF(AND(Ausstellungen!C51&lt;"a",Ausstellungen!D51&lt;"a",Ausstellungen!F51&lt;"a",Ausstellungen!G51&lt;"a",Ausstellungen!H51&lt;"a",Ausstellungen!I51&lt;"a")," ",Tabelle1!J51)</f>
        <v>2</v>
      </c>
      <c r="K51" s="12"/>
      <c r="M51" s="9"/>
      <c r="N51" s="9"/>
      <c r="O51" s="9"/>
      <c r="P51" s="45"/>
      <c r="Q51" t="str">
        <f>IF(Ausstellungen!C50&gt;"a","Tabelle3!$M$5:$M$"&amp;COUNTA(Teilnehmer!$C$6:$C$300)+5,"leer")</f>
        <v>Tabelle3!$M$5:$M$42</v>
      </c>
      <c r="R51" s="17" t="str">
        <f t="shared" si="1"/>
        <v>Shows</v>
      </c>
      <c r="S51" s="17" t="str">
        <f t="shared" si="2"/>
        <v>Klassen</v>
      </c>
      <c r="T51" s="17" t="str">
        <f>IF(AND(Ausstellungen!C51&gt;"a",Ausstellungen!D51&gt;"a",Ausstellungen!F51&gt;"a",OR(Ausstellungen!D51=Tabelle2!$C$19,Ausstellungen!D51=Tabelle2!$C$20)),MID(Ausstellungen!F51,1,2)&amp;"N",IF(AND(Ausstellungen!C51&gt;"a",Ausstellungen!D51&gt;"a",Ausstellungen!F51&gt;"a",Ausstellungen!D51&lt;&gt;Tabelle2!$C$19,Ausstellungen!D51&lt;&gt;Tabelle2!$C$20),MID(Ausstellungen!F51,1,2),"leer"))</f>
        <v>Of</v>
      </c>
      <c r="U51" s="180" t="str">
        <f>IF(OR(ISERROR(VLOOKUP($D51&amp;$G51,Tabelle2!$T$2:$U$17,2,0)),Ausstellungen!C51&lt;"a",Ausstellungen!D51&lt;"a",Ausstellungen!F51&lt;"a"),"leer",VLOOKUP($D51&amp;$G51,Tabelle2!$T$2:$U$17,2,0))</f>
        <v>leer</v>
      </c>
      <c r="V51" s="17" t="str">
        <f>IF(OR(ISERROR(VLOOKUP(Ausstellungen!G51,Tabelle2!$Z$2:$AA$7,2,0)),Ausstellungen!C51&lt;"a",Ausstellungen!D51&lt;"a",Ausstellungen!F51&lt;"a"),"leer",VLOOKUP(Ausstellungen!G51,Tabelle2!$Z$2:$AA$7,2,0))</f>
        <v>leer</v>
      </c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</row>
    <row r="52" spans="2:64" ht="20.85" customHeight="1" x14ac:dyDescent="0.2">
      <c r="B52" s="7"/>
      <c r="C52" s="134" t="s">
        <v>281</v>
      </c>
      <c r="D52" s="134" t="s">
        <v>201</v>
      </c>
      <c r="E52" s="140" t="str">
        <f>Tabelle1!$N52</f>
        <v>Hü</v>
      </c>
      <c r="F52" s="134" t="s">
        <v>10</v>
      </c>
      <c r="G52" s="134" t="s">
        <v>11</v>
      </c>
      <c r="H52" s="134"/>
      <c r="I52" s="134"/>
      <c r="J52" s="116">
        <f ca="1">IF(AND(Ausstellungen!C52&lt;"a",Ausstellungen!D52&lt;"a",Ausstellungen!F52&lt;"a",Ausstellungen!G52&lt;"a",Ausstellungen!H52&lt;"a",Ausstellungen!I52&lt;"a")," ",Tabelle1!J52)</f>
        <v>4</v>
      </c>
      <c r="K52" s="12"/>
      <c r="M52" s="9"/>
      <c r="N52" s="9"/>
      <c r="O52" s="9"/>
      <c r="P52" s="45"/>
      <c r="Q52" t="str">
        <f>IF(Ausstellungen!C51&gt;"a","Tabelle3!$M$5:$M$"&amp;COUNTA(Teilnehmer!$C$6:$C$300)+5,"leer")</f>
        <v>Tabelle3!$M$5:$M$42</v>
      </c>
      <c r="R52" s="17" t="str">
        <f t="shared" si="1"/>
        <v>Shows</v>
      </c>
      <c r="S52" s="17" t="str">
        <f t="shared" si="2"/>
        <v>Klassen</v>
      </c>
      <c r="T52" s="17" t="str">
        <f>IF(AND(Ausstellungen!C52&gt;"a",Ausstellungen!D52&gt;"a",Ausstellungen!F52&gt;"a",OR(Ausstellungen!D52=Tabelle2!$C$19,Ausstellungen!D52=Tabelle2!$C$20)),MID(Ausstellungen!F52,1,2)&amp;"N",IF(AND(Ausstellungen!C52&gt;"a",Ausstellungen!D52&gt;"a",Ausstellungen!F52&gt;"a",Ausstellungen!D52&lt;&gt;Tabelle2!$C$19,Ausstellungen!D52&lt;&gt;Tabelle2!$C$20),MID(Ausstellungen!F52,1,2),"leer"))</f>
        <v>Jü</v>
      </c>
      <c r="U52" s="180" t="str">
        <f>IF(OR(ISERROR(VLOOKUP($D52&amp;$G52,Tabelle2!$T$2:$U$17,2,0)),Ausstellungen!C52&lt;"a",Ausstellungen!D52&lt;"a",Ausstellungen!F52&lt;"a"),"leer",VLOOKUP($D52&amp;$G52,Tabelle2!$T$2:$U$17,2,0))</f>
        <v>leer</v>
      </c>
      <c r="V52" s="17" t="str">
        <f>IF(OR(ISERROR(VLOOKUP(Ausstellungen!G52,Tabelle2!$Z$2:$AA$7,2,0)),Ausstellungen!C52&lt;"a",Ausstellungen!D52&lt;"a",Ausstellungen!F52&lt;"a"),"leer",VLOOKUP(Ausstellungen!G52,Tabelle2!$Z$2:$AA$7,2,0))</f>
        <v>leer</v>
      </c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</row>
    <row r="53" spans="2:64" ht="20.85" customHeight="1" x14ac:dyDescent="0.2">
      <c r="B53" s="7"/>
      <c r="C53" s="134" t="s">
        <v>282</v>
      </c>
      <c r="D53" s="134" t="s">
        <v>201</v>
      </c>
      <c r="E53" s="140" t="str">
        <f>Tabelle1!$N53</f>
        <v>Hü</v>
      </c>
      <c r="F53" s="134" t="s">
        <v>13</v>
      </c>
      <c r="G53" s="134" t="s">
        <v>17</v>
      </c>
      <c r="H53" s="134"/>
      <c r="I53" s="134"/>
      <c r="J53" s="116">
        <f ca="1">IF(AND(Ausstellungen!C53&lt;"a",Ausstellungen!D53&lt;"a",Ausstellungen!F53&lt;"a",Ausstellungen!G53&lt;"a",Ausstellungen!H53&lt;"a",Ausstellungen!I53&lt;"a")," ",Tabelle1!J53)</f>
        <v>6</v>
      </c>
      <c r="K53" s="12"/>
      <c r="M53" s="9"/>
      <c r="N53" s="9"/>
      <c r="O53" s="9"/>
      <c r="P53" s="45"/>
      <c r="Q53" t="str">
        <f>IF(Ausstellungen!C52&gt;"a","Tabelle3!$M$5:$M$"&amp;COUNTA(Teilnehmer!$C$6:$C$300)+5,"leer")</f>
        <v>Tabelle3!$M$5:$M$42</v>
      </c>
      <c r="R53" s="17" t="str">
        <f t="shared" si="1"/>
        <v>Shows</v>
      </c>
      <c r="S53" s="17" t="str">
        <f t="shared" si="2"/>
        <v>Klassen</v>
      </c>
      <c r="T53" s="17" t="str">
        <f>IF(AND(Ausstellungen!C53&gt;"a",Ausstellungen!D53&gt;"a",Ausstellungen!F53&gt;"a",OR(Ausstellungen!D53=Tabelle2!$C$19,Ausstellungen!D53=Tabelle2!$C$20)),MID(Ausstellungen!F53,1,2)&amp;"N",IF(AND(Ausstellungen!C53&gt;"a",Ausstellungen!D53&gt;"a",Ausstellungen!F53&gt;"a",Ausstellungen!D53&lt;&gt;Tabelle2!$C$19,Ausstellungen!D53&lt;&gt;Tabelle2!$C$20),MID(Ausstellungen!F53,1,2),"leer"))</f>
        <v>Ju</v>
      </c>
      <c r="U53" s="180" t="str">
        <f>IF(OR(ISERROR(VLOOKUP($D53&amp;$G53,Tabelle2!$T$2:$U$17,2,0)),Ausstellungen!C53&lt;"a",Ausstellungen!D53&lt;"a",Ausstellungen!F53&lt;"a"),"leer",VLOOKUP($D53&amp;$G53,Tabelle2!$T$2:$U$17,2,0))</f>
        <v>leer</v>
      </c>
      <c r="V53" s="17" t="str">
        <f>IF(OR(ISERROR(VLOOKUP(Ausstellungen!G53,Tabelle2!$Z$2:$AA$7,2,0)),Ausstellungen!C53&lt;"a",Ausstellungen!D53&lt;"a",Ausstellungen!F53&lt;"a"),"leer",VLOOKUP(Ausstellungen!G53,Tabelle2!$Z$2:$AA$7,2,0))</f>
        <v>leer</v>
      </c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</row>
    <row r="54" spans="2:64" ht="20.85" customHeight="1" x14ac:dyDescent="0.2">
      <c r="B54" s="7"/>
      <c r="C54" s="134" t="s">
        <v>89</v>
      </c>
      <c r="D54" s="134" t="s">
        <v>201</v>
      </c>
      <c r="E54" s="140" t="str">
        <f>Tabelle1!$N54</f>
        <v>Hü</v>
      </c>
      <c r="F54" s="134" t="s">
        <v>13</v>
      </c>
      <c r="G54" s="134" t="s">
        <v>119</v>
      </c>
      <c r="H54" s="134"/>
      <c r="I54" s="134"/>
      <c r="J54" s="116">
        <f ca="1">IF(AND(Ausstellungen!C54&lt;"a",Ausstellungen!D54&lt;"a",Ausstellungen!F54&lt;"a",Ausstellungen!G54&lt;"a",Ausstellungen!H54&lt;"a",Ausstellungen!I54&lt;"a")," ",Tabelle1!J54)</f>
        <v>1</v>
      </c>
      <c r="K54" s="12"/>
      <c r="M54" s="9"/>
      <c r="N54" s="9"/>
      <c r="O54" s="9"/>
      <c r="P54" s="45"/>
      <c r="Q54" t="str">
        <f>IF(Ausstellungen!C53&gt;"a","Tabelle3!$M$5:$M$"&amp;COUNTA(Teilnehmer!$C$6:$C$300)+5,"leer")</f>
        <v>Tabelle3!$M$5:$M$42</v>
      </c>
      <c r="R54" s="17" t="str">
        <f t="shared" si="1"/>
        <v>Shows</v>
      </c>
      <c r="S54" s="17" t="str">
        <f t="shared" si="2"/>
        <v>Klassen</v>
      </c>
      <c r="T54" s="17" t="str">
        <f>IF(AND(Ausstellungen!C54&gt;"a",Ausstellungen!D54&gt;"a",Ausstellungen!F54&gt;"a",OR(Ausstellungen!D54=Tabelle2!$C$19,Ausstellungen!D54=Tabelle2!$C$20)),MID(Ausstellungen!F54,1,2)&amp;"N",IF(AND(Ausstellungen!C54&gt;"a",Ausstellungen!D54&gt;"a",Ausstellungen!F54&gt;"a",Ausstellungen!D54&lt;&gt;Tabelle2!$C$19,Ausstellungen!D54&lt;&gt;Tabelle2!$C$20),MID(Ausstellungen!F54,1,2),"leer"))</f>
        <v>Ju</v>
      </c>
      <c r="U54" s="180" t="str">
        <f>IF(OR(ISERROR(VLOOKUP($D54&amp;$G54,Tabelle2!$T$2:$U$17,2,0)),Ausstellungen!C54&lt;"a",Ausstellungen!D54&lt;"a",Ausstellungen!F54&lt;"a"),"leer",VLOOKUP($D54&amp;$G54,Tabelle2!$T$2:$U$17,2,0))</f>
        <v>leer</v>
      </c>
      <c r="V54" s="17" t="str">
        <f>IF(OR(ISERROR(VLOOKUP(Ausstellungen!G54,Tabelle2!$Z$2:$AA$7,2,0)),Ausstellungen!C54&lt;"a",Ausstellungen!D54&lt;"a",Ausstellungen!F54&lt;"a"),"leer",VLOOKUP(Ausstellungen!G54,Tabelle2!$Z$2:$AA$7,2,0))</f>
        <v>leer</v>
      </c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</row>
    <row r="55" spans="2:64" ht="20.85" customHeight="1" x14ac:dyDescent="0.2">
      <c r="B55" s="7"/>
      <c r="C55" s="134" t="s">
        <v>81</v>
      </c>
      <c r="D55" s="134" t="s">
        <v>201</v>
      </c>
      <c r="E55" s="140" t="str">
        <f>Tabelle1!$N55</f>
        <v>Hü</v>
      </c>
      <c r="F55" s="134" t="s">
        <v>23</v>
      </c>
      <c r="G55" s="134" t="s">
        <v>34</v>
      </c>
      <c r="H55" s="134"/>
      <c r="I55" s="134"/>
      <c r="J55" s="116">
        <f ca="1">IF(AND(Ausstellungen!C55&lt;"a",Ausstellungen!D55&lt;"a",Ausstellungen!F55&lt;"a",Ausstellungen!G55&lt;"a",Ausstellungen!H55&lt;"a",Ausstellungen!I55&lt;"a")," ",Tabelle1!J55)</f>
        <v>3</v>
      </c>
      <c r="K55" s="12"/>
      <c r="M55" s="9"/>
      <c r="N55" s="9"/>
      <c r="O55" s="9"/>
      <c r="P55" s="45"/>
      <c r="Q55" t="str">
        <f>IF(Ausstellungen!C54&gt;"a","Tabelle3!$M$5:$M$"&amp;COUNTA(Teilnehmer!$C$6:$C$300)+5,"leer")</f>
        <v>Tabelle3!$M$5:$M$42</v>
      </c>
      <c r="R55" s="17" t="str">
        <f t="shared" si="1"/>
        <v>Shows</v>
      </c>
      <c r="S55" s="17" t="str">
        <f t="shared" si="2"/>
        <v>Klassen</v>
      </c>
      <c r="T55" s="17" t="str">
        <f>IF(AND(Ausstellungen!C55&gt;"a",Ausstellungen!D55&gt;"a",Ausstellungen!F55&gt;"a",OR(Ausstellungen!D55=Tabelle2!$C$19,Ausstellungen!D55=Tabelle2!$C$20)),MID(Ausstellungen!F55,1,2)&amp;"N",IF(AND(Ausstellungen!C55&gt;"a",Ausstellungen!D55&gt;"a",Ausstellungen!F55&gt;"a",Ausstellungen!D55&lt;&gt;Tabelle2!$C$19,Ausstellungen!D55&lt;&gt;Tabelle2!$C$20),MID(Ausstellungen!F55,1,2),"leer"))</f>
        <v>Zw</v>
      </c>
      <c r="U55" s="180" t="str">
        <f>IF(OR(ISERROR(VLOOKUP($D55&amp;$G55,Tabelle2!$T$2:$U$17,2,0)),Ausstellungen!C55&lt;"a",Ausstellungen!D55&lt;"a",Ausstellungen!F55&lt;"a"),"leer",VLOOKUP($D55&amp;$G55,Tabelle2!$T$2:$U$17,2,0))</f>
        <v>leer</v>
      </c>
      <c r="V55" s="17" t="str">
        <f>IF(OR(ISERROR(VLOOKUP(Ausstellungen!G55,Tabelle2!$Z$2:$AA$7,2,0)),Ausstellungen!C55&lt;"a",Ausstellungen!D55&lt;"a",Ausstellungen!F55&lt;"a"),"leer",VLOOKUP(Ausstellungen!G55,Tabelle2!$Z$2:$AA$7,2,0))</f>
        <v>leer</v>
      </c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</row>
    <row r="56" spans="2:64" ht="20.85" customHeight="1" x14ac:dyDescent="0.2">
      <c r="B56" s="7"/>
      <c r="C56" s="134" t="s">
        <v>276</v>
      </c>
      <c r="D56" s="134" t="s">
        <v>207</v>
      </c>
      <c r="E56" s="140" t="str">
        <f>Tabelle1!$N56</f>
        <v>Rü</v>
      </c>
      <c r="F56" s="134" t="s">
        <v>10</v>
      </c>
      <c r="G56" s="134" t="s">
        <v>11</v>
      </c>
      <c r="H56" s="134"/>
      <c r="I56" s="134"/>
      <c r="J56" s="116">
        <f ca="1">IF(AND(Ausstellungen!C56&lt;"a",Ausstellungen!D56&lt;"a",Ausstellungen!F56&lt;"a",Ausstellungen!G56&lt;"a",Ausstellungen!H56&lt;"a",Ausstellungen!I56&lt;"a")," ",Tabelle1!J56)</f>
        <v>4</v>
      </c>
      <c r="K56" s="12"/>
      <c r="M56" s="9"/>
      <c r="N56" s="9"/>
      <c r="O56" s="9"/>
      <c r="P56" s="45"/>
      <c r="Q56" t="str">
        <f>IF(Ausstellungen!C55&gt;"a","Tabelle3!$M$5:$M$"&amp;COUNTA(Teilnehmer!$C$6:$C$300)+5,"leer")</f>
        <v>Tabelle3!$M$5:$M$42</v>
      </c>
      <c r="R56" s="17" t="str">
        <f t="shared" si="1"/>
        <v>Shows</v>
      </c>
      <c r="S56" s="17" t="str">
        <f t="shared" si="2"/>
        <v>Klassen</v>
      </c>
      <c r="T56" s="17" t="str">
        <f>IF(AND(Ausstellungen!C56&gt;"a",Ausstellungen!D56&gt;"a",Ausstellungen!F56&gt;"a",OR(Ausstellungen!D56=Tabelle2!$C$19,Ausstellungen!D56=Tabelle2!$C$20)),MID(Ausstellungen!F56,1,2)&amp;"N",IF(AND(Ausstellungen!C56&gt;"a",Ausstellungen!D56&gt;"a",Ausstellungen!F56&gt;"a",Ausstellungen!D56&lt;&gt;Tabelle2!$C$19,Ausstellungen!D56&lt;&gt;Tabelle2!$C$20),MID(Ausstellungen!F56,1,2),"leer"))</f>
        <v>Jü</v>
      </c>
      <c r="U56" s="180" t="str">
        <f>IF(OR(ISERROR(VLOOKUP($D56&amp;$G56,Tabelle2!$T$2:$U$17,2,0)),Ausstellungen!C56&lt;"a",Ausstellungen!D56&lt;"a",Ausstellungen!F56&lt;"a"),"leer",VLOOKUP($D56&amp;$G56,Tabelle2!$T$2:$U$17,2,0))</f>
        <v>leer</v>
      </c>
      <c r="V56" s="17" t="str">
        <f>IF(OR(ISERROR(VLOOKUP(Ausstellungen!G56,Tabelle2!$Z$2:$AA$7,2,0)),Ausstellungen!C56&lt;"a",Ausstellungen!D56&lt;"a",Ausstellungen!F56&lt;"a"),"leer",VLOOKUP(Ausstellungen!G56,Tabelle2!$Z$2:$AA$7,2,0))</f>
        <v>leer</v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</row>
    <row r="57" spans="2:64" ht="20.85" customHeight="1" x14ac:dyDescent="0.2">
      <c r="B57" s="7"/>
      <c r="C57" s="134" t="s">
        <v>85</v>
      </c>
      <c r="D57" s="134" t="s">
        <v>207</v>
      </c>
      <c r="E57" s="140" t="str">
        <f>Tabelle1!$N57</f>
        <v>Rü</v>
      </c>
      <c r="F57" s="134" t="s">
        <v>13</v>
      </c>
      <c r="G57" s="134" t="s">
        <v>110</v>
      </c>
      <c r="H57" s="134"/>
      <c r="I57" s="134"/>
      <c r="J57" s="116">
        <f ca="1">IF(AND(Ausstellungen!C57&lt;"a",Ausstellungen!D57&lt;"a",Ausstellungen!F57&lt;"a",Ausstellungen!G57&lt;"a",Ausstellungen!H57&lt;"a",Ausstellungen!I57&lt;"a")," ",Tabelle1!J57)</f>
        <v>8</v>
      </c>
      <c r="K57" s="12"/>
      <c r="M57" s="9"/>
      <c r="N57" s="9"/>
      <c r="O57" s="9"/>
      <c r="P57" s="45"/>
      <c r="Q57" t="str">
        <f>IF(Ausstellungen!C56&gt;"a","Tabelle3!$M$5:$M$"&amp;COUNTA(Teilnehmer!$C$6:$C$300)+5,"leer")</f>
        <v>Tabelle3!$M$5:$M$42</v>
      </c>
      <c r="R57" s="17" t="str">
        <f t="shared" si="1"/>
        <v>Shows</v>
      </c>
      <c r="S57" s="17" t="str">
        <f t="shared" si="2"/>
        <v>Klassen</v>
      </c>
      <c r="T57" s="17" t="str">
        <f>IF(AND(Ausstellungen!C57&gt;"a",Ausstellungen!D57&gt;"a",Ausstellungen!F57&gt;"a",OR(Ausstellungen!D57=Tabelle2!$C$19,Ausstellungen!D57=Tabelle2!$C$20)),MID(Ausstellungen!F57,1,2)&amp;"N",IF(AND(Ausstellungen!C57&gt;"a",Ausstellungen!D57&gt;"a",Ausstellungen!F57&gt;"a",Ausstellungen!D57&lt;&gt;Tabelle2!$C$19,Ausstellungen!D57&lt;&gt;Tabelle2!$C$20),MID(Ausstellungen!F57,1,2),"leer"))</f>
        <v>Ju</v>
      </c>
      <c r="U57" s="180" t="str">
        <f>IF(OR(ISERROR(VLOOKUP($D57&amp;$G57,Tabelle2!$T$2:$U$17,2,0)),Ausstellungen!C57&lt;"a",Ausstellungen!D57&lt;"a",Ausstellungen!F57&lt;"a"),"leer",VLOOKUP($D57&amp;$G57,Tabelle2!$T$2:$U$17,2,0))</f>
        <v>leer</v>
      </c>
      <c r="V57" s="17" t="str">
        <f>IF(OR(ISERROR(VLOOKUP(Ausstellungen!G57,Tabelle2!$Z$2:$AA$7,2,0)),Ausstellungen!C57&lt;"a",Ausstellungen!D57&lt;"a",Ausstellungen!F57&lt;"a"),"leer",VLOOKUP(Ausstellungen!G57,Tabelle2!$Z$2:$AA$7,2,0))</f>
        <v>leer</v>
      </c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</row>
    <row r="58" spans="2:64" ht="20.85" customHeight="1" x14ac:dyDescent="0.2">
      <c r="B58" s="7"/>
      <c r="C58" s="134" t="s">
        <v>75</v>
      </c>
      <c r="D58" s="134" t="s">
        <v>207</v>
      </c>
      <c r="E58" s="140" t="str">
        <f>Tabelle1!$N58</f>
        <v>Rü</v>
      </c>
      <c r="F58" s="134" t="s">
        <v>13</v>
      </c>
      <c r="G58" s="134" t="s">
        <v>32</v>
      </c>
      <c r="H58" s="134"/>
      <c r="I58" s="134"/>
      <c r="J58" s="116">
        <f ca="1">IF(AND(Ausstellungen!C58&lt;"a",Ausstellungen!D58&lt;"a",Ausstellungen!F58&lt;"a",Ausstellungen!G58&lt;"a",Ausstellungen!H58&lt;"a",Ausstellungen!I58&lt;"a")," ",Tabelle1!J58)</f>
        <v>4</v>
      </c>
      <c r="K58" s="12"/>
      <c r="M58" s="9"/>
      <c r="N58" s="9"/>
      <c r="O58" s="9"/>
      <c r="P58" s="45"/>
      <c r="Q58" t="str">
        <f>IF(Ausstellungen!C57&gt;"a","Tabelle3!$M$5:$M$"&amp;COUNTA(Teilnehmer!$C$6:$C$300)+5,"leer")</f>
        <v>Tabelle3!$M$5:$M$42</v>
      </c>
      <c r="R58" s="17" t="str">
        <f t="shared" si="1"/>
        <v>Shows</v>
      </c>
      <c r="S58" s="17" t="str">
        <f t="shared" si="2"/>
        <v>Klassen</v>
      </c>
      <c r="T58" s="17" t="str">
        <f>IF(AND(Ausstellungen!C58&gt;"a",Ausstellungen!D58&gt;"a",Ausstellungen!F58&gt;"a",OR(Ausstellungen!D58=Tabelle2!$C$19,Ausstellungen!D58=Tabelle2!$C$20)),MID(Ausstellungen!F58,1,2)&amp;"N",IF(AND(Ausstellungen!C58&gt;"a",Ausstellungen!D58&gt;"a",Ausstellungen!F58&gt;"a",Ausstellungen!D58&lt;&gt;Tabelle2!$C$19,Ausstellungen!D58&lt;&gt;Tabelle2!$C$20),MID(Ausstellungen!F58,1,2),"leer"))</f>
        <v>Ju</v>
      </c>
      <c r="U58" s="180" t="str">
        <f>IF(OR(ISERROR(VLOOKUP($D58&amp;$G58,Tabelle2!$T$2:$U$17,2,0)),Ausstellungen!C58&lt;"a",Ausstellungen!D58&lt;"a",Ausstellungen!F58&lt;"a"),"leer",VLOOKUP($D58&amp;$G58,Tabelle2!$T$2:$U$17,2,0))</f>
        <v>leer</v>
      </c>
      <c r="V58" s="17" t="str">
        <f>IF(OR(ISERROR(VLOOKUP(Ausstellungen!G58,Tabelle2!$Z$2:$AA$7,2,0)),Ausstellungen!C58&lt;"a",Ausstellungen!D58&lt;"a",Ausstellungen!F58&lt;"a"),"leer",VLOOKUP(Ausstellungen!G58,Tabelle2!$Z$2:$AA$7,2,0))</f>
        <v>leer</v>
      </c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</row>
    <row r="59" spans="2:64" ht="20.85" customHeight="1" x14ac:dyDescent="0.2">
      <c r="B59" s="7"/>
      <c r="C59" s="134" t="s">
        <v>65</v>
      </c>
      <c r="D59" s="134" t="s">
        <v>207</v>
      </c>
      <c r="E59" s="140" t="str">
        <f>Tabelle1!$N59</f>
        <v>Rü</v>
      </c>
      <c r="F59" s="134" t="s">
        <v>23</v>
      </c>
      <c r="G59" s="134" t="s">
        <v>111</v>
      </c>
      <c r="H59" s="134"/>
      <c r="I59" s="134"/>
      <c r="J59" s="116">
        <f ca="1">IF(AND(Ausstellungen!C59&lt;"a",Ausstellungen!D59&lt;"a",Ausstellungen!F59&lt;"a",Ausstellungen!G59&lt;"a",Ausstellungen!H59&lt;"a",Ausstellungen!I59&lt;"a")," ",Tabelle1!J59)</f>
        <v>12</v>
      </c>
      <c r="K59" s="12"/>
      <c r="M59" s="9"/>
      <c r="N59" s="9"/>
      <c r="O59" s="9"/>
      <c r="P59" s="45"/>
      <c r="Q59" t="str">
        <f>IF(Ausstellungen!C58&gt;"a","Tabelle3!$M$5:$M$"&amp;COUNTA(Teilnehmer!$C$6:$C$300)+5,"leer")</f>
        <v>Tabelle3!$M$5:$M$42</v>
      </c>
      <c r="R59" s="17" t="str">
        <f t="shared" si="1"/>
        <v>Shows</v>
      </c>
      <c r="S59" s="17" t="str">
        <f t="shared" si="2"/>
        <v>Klassen</v>
      </c>
      <c r="T59" s="17" t="str">
        <f>IF(AND(Ausstellungen!C59&gt;"a",Ausstellungen!D59&gt;"a",Ausstellungen!F59&gt;"a",OR(Ausstellungen!D59=Tabelle2!$C$19,Ausstellungen!D59=Tabelle2!$C$20)),MID(Ausstellungen!F59,1,2)&amp;"N",IF(AND(Ausstellungen!C59&gt;"a",Ausstellungen!D59&gt;"a",Ausstellungen!F59&gt;"a",Ausstellungen!D59&lt;&gt;Tabelle2!$C$19,Ausstellungen!D59&lt;&gt;Tabelle2!$C$20),MID(Ausstellungen!F59,1,2),"leer"))</f>
        <v>Zw</v>
      </c>
      <c r="U59" s="180" t="str">
        <f>IF(OR(ISERROR(VLOOKUP($D59&amp;$G59,Tabelle2!$T$2:$U$17,2,0)),Ausstellungen!C59&lt;"a",Ausstellungen!D59&lt;"a",Ausstellungen!F59&lt;"a"),"leer",VLOOKUP($D59&amp;$G59,Tabelle2!$T$2:$U$17,2,0))</f>
        <v>leer</v>
      </c>
      <c r="V59" s="17" t="str">
        <f>IF(OR(ISERROR(VLOOKUP(Ausstellungen!G59,Tabelle2!$Z$2:$AA$7,2,0)),Ausstellungen!C59&lt;"a",Ausstellungen!D59&lt;"a",Ausstellungen!F59&lt;"a"),"leer",VLOOKUP(Ausstellungen!G59,Tabelle2!$Z$2:$AA$7,2,0))</f>
        <v>BOBS</v>
      </c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2:64" ht="20.85" customHeight="1" x14ac:dyDescent="0.2">
      <c r="B60" s="7"/>
      <c r="C60" s="134" t="s">
        <v>83</v>
      </c>
      <c r="D60" s="134" t="s">
        <v>207</v>
      </c>
      <c r="E60" s="140" t="str">
        <f>Tabelle1!$N60</f>
        <v>Rü</v>
      </c>
      <c r="F60" s="134" t="s">
        <v>112</v>
      </c>
      <c r="G60" s="134" t="s">
        <v>217</v>
      </c>
      <c r="H60" s="134"/>
      <c r="I60" s="134"/>
      <c r="J60" s="116">
        <f ca="1">IF(AND(Ausstellungen!C60&lt;"a",Ausstellungen!D60&lt;"a",Ausstellungen!F60&lt;"a",Ausstellungen!G60&lt;"a",Ausstellungen!H60&lt;"a",Ausstellungen!I60&lt;"a")," ",Tabelle1!J60)</f>
        <v>11</v>
      </c>
      <c r="K60" s="12"/>
      <c r="M60" s="9"/>
      <c r="N60" s="9"/>
      <c r="O60" s="9"/>
      <c r="P60" s="45"/>
      <c r="Q60" t="str">
        <f>IF(Ausstellungen!C59&gt;"a","Tabelle3!$M$5:$M$"&amp;COUNTA(Teilnehmer!$C$6:$C$300)+5,"leer")</f>
        <v>Tabelle3!$M$5:$M$42</v>
      </c>
      <c r="R60" s="17" t="str">
        <f t="shared" si="1"/>
        <v>Shows</v>
      </c>
      <c r="S60" s="17" t="str">
        <f t="shared" si="2"/>
        <v>Klassen</v>
      </c>
      <c r="T60" s="17" t="str">
        <f>IF(AND(Ausstellungen!C60&gt;"a",Ausstellungen!D60&gt;"a",Ausstellungen!F60&gt;"a",OR(Ausstellungen!D60=Tabelle2!$C$19,Ausstellungen!D60=Tabelle2!$C$20)),MID(Ausstellungen!F60,1,2)&amp;"N",IF(AND(Ausstellungen!C60&gt;"a",Ausstellungen!D60&gt;"a",Ausstellungen!F60&gt;"a",Ausstellungen!D60&lt;&gt;Tabelle2!$C$19,Ausstellungen!D60&lt;&gt;Tabelle2!$C$20),MID(Ausstellungen!F60,1,2),"leer"))</f>
        <v>Of</v>
      </c>
      <c r="U60" s="180" t="str">
        <f>IF(OR(ISERROR(VLOOKUP($D60&amp;$G60,Tabelle2!$T$2:$U$17,2,0)),Ausstellungen!C60&lt;"a",Ausstellungen!D60&lt;"a",Ausstellungen!F60&lt;"a"),"leer",VLOOKUP($D60&amp;$G60,Tabelle2!$T$2:$U$17,2,0))</f>
        <v>leer</v>
      </c>
      <c r="V60" s="17" t="str">
        <f>IF(OR(ISERROR(VLOOKUP(Ausstellungen!G60,Tabelle2!$Z$2:$AA$7,2,0)),Ausstellungen!C60&lt;"a",Ausstellungen!D60&lt;"a",Ausstellungen!F60&lt;"a"),"leer",VLOOKUP(Ausstellungen!G60,Tabelle2!$Z$2:$AA$7,2,0))</f>
        <v>leer</v>
      </c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</row>
    <row r="61" spans="2:64" ht="20.85" customHeight="1" x14ac:dyDescent="0.2">
      <c r="B61" s="7"/>
      <c r="C61" s="134" t="s">
        <v>66</v>
      </c>
      <c r="D61" s="134" t="s">
        <v>207</v>
      </c>
      <c r="E61" s="140" t="str">
        <f>Tabelle1!$N61</f>
        <v>Rü</v>
      </c>
      <c r="F61" s="134" t="s">
        <v>112</v>
      </c>
      <c r="G61" s="134" t="s">
        <v>17</v>
      </c>
      <c r="H61" s="134"/>
      <c r="I61" s="134"/>
      <c r="J61" s="116">
        <f ca="1">IF(AND(Ausstellungen!C61&lt;"a",Ausstellungen!D61&lt;"a",Ausstellungen!F61&lt;"a",Ausstellungen!G61&lt;"a",Ausstellungen!H61&lt;"a",Ausstellungen!I61&lt;"a")," ",Tabelle1!J61)</f>
        <v>6</v>
      </c>
      <c r="K61" s="12"/>
      <c r="M61" s="9"/>
      <c r="N61" s="9"/>
      <c r="O61" s="9"/>
      <c r="P61" s="45"/>
      <c r="Q61" t="str">
        <f>IF(Ausstellungen!C60&gt;"a","Tabelle3!$M$5:$M$"&amp;COUNTA(Teilnehmer!$C$6:$C$300)+5,"leer")</f>
        <v>Tabelle3!$M$5:$M$42</v>
      </c>
      <c r="R61" s="17" t="str">
        <f t="shared" si="1"/>
        <v>Shows</v>
      </c>
      <c r="S61" s="17" t="str">
        <f t="shared" si="2"/>
        <v>Klassen</v>
      </c>
      <c r="T61" s="17" t="str">
        <f>IF(AND(Ausstellungen!C61&gt;"a",Ausstellungen!D61&gt;"a",Ausstellungen!F61&gt;"a",OR(Ausstellungen!D61=Tabelle2!$C$19,Ausstellungen!D61=Tabelle2!$C$20)),MID(Ausstellungen!F61,1,2)&amp;"N",IF(AND(Ausstellungen!C61&gt;"a",Ausstellungen!D61&gt;"a",Ausstellungen!F61&gt;"a",Ausstellungen!D61&lt;&gt;Tabelle2!$C$19,Ausstellungen!D61&lt;&gt;Tabelle2!$C$20),MID(Ausstellungen!F61,1,2),"leer"))</f>
        <v>Of</v>
      </c>
      <c r="U61" s="180" t="str">
        <f>IF(OR(ISERROR(VLOOKUP($D61&amp;$G61,Tabelle2!$T$2:$U$17,2,0)),Ausstellungen!C61&lt;"a",Ausstellungen!D61&lt;"a",Ausstellungen!F61&lt;"a"),"leer",VLOOKUP($D61&amp;$G61,Tabelle2!$T$2:$U$17,2,0))</f>
        <v>leer</v>
      </c>
      <c r="V61" s="17" t="str">
        <f>IF(OR(ISERROR(VLOOKUP(Ausstellungen!G61,Tabelle2!$Z$2:$AA$7,2,0)),Ausstellungen!C61&lt;"a",Ausstellungen!D61&lt;"a",Ausstellungen!F61&lt;"a"),"leer",VLOOKUP(Ausstellungen!G61,Tabelle2!$Z$2:$AA$7,2,0))</f>
        <v>leer</v>
      </c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</row>
    <row r="62" spans="2:64" ht="20.85" customHeight="1" x14ac:dyDescent="0.2">
      <c r="B62" s="7"/>
      <c r="C62" s="134" t="s">
        <v>73</v>
      </c>
      <c r="D62" s="134" t="s">
        <v>207</v>
      </c>
      <c r="E62" s="140" t="str">
        <f>Tabelle1!$N62</f>
        <v>Rü</v>
      </c>
      <c r="F62" s="134" t="s">
        <v>112</v>
      </c>
      <c r="G62" s="134" t="s">
        <v>32</v>
      </c>
      <c r="H62" s="134"/>
      <c r="I62" s="134"/>
      <c r="J62" s="116">
        <f ca="1">IF(AND(Ausstellungen!C62&lt;"a",Ausstellungen!D62&lt;"a",Ausstellungen!F62&lt;"a",Ausstellungen!G62&lt;"a",Ausstellungen!H62&lt;"a",Ausstellungen!I62&lt;"a")," ",Tabelle1!J62)</f>
        <v>4</v>
      </c>
      <c r="K62" s="12"/>
      <c r="M62" s="9"/>
      <c r="N62" s="9"/>
      <c r="O62" s="9"/>
      <c r="P62" s="45"/>
      <c r="Q62" t="str">
        <f>IF(Ausstellungen!C61&gt;"a","Tabelle3!$M$5:$M$"&amp;COUNTA(Teilnehmer!$C$6:$C$300)+5,"leer")</f>
        <v>Tabelle3!$M$5:$M$42</v>
      </c>
      <c r="R62" s="17" t="str">
        <f t="shared" si="1"/>
        <v>Shows</v>
      </c>
      <c r="S62" s="17" t="str">
        <f t="shared" si="2"/>
        <v>Klassen</v>
      </c>
      <c r="T62" s="17" t="str">
        <f>IF(AND(Ausstellungen!C62&gt;"a",Ausstellungen!D62&gt;"a",Ausstellungen!F62&gt;"a",OR(Ausstellungen!D62=Tabelle2!$C$19,Ausstellungen!D62=Tabelle2!$C$20)),MID(Ausstellungen!F62,1,2)&amp;"N",IF(AND(Ausstellungen!C62&gt;"a",Ausstellungen!D62&gt;"a",Ausstellungen!F62&gt;"a",Ausstellungen!D62&lt;&gt;Tabelle2!$C$19,Ausstellungen!D62&lt;&gt;Tabelle2!$C$20),MID(Ausstellungen!F62,1,2),"leer"))</f>
        <v>Of</v>
      </c>
      <c r="U62" s="180" t="str">
        <f>IF(OR(ISERROR(VLOOKUP($D62&amp;$G62,Tabelle2!$T$2:$U$17,2,0)),Ausstellungen!C62&lt;"a",Ausstellungen!D62&lt;"a",Ausstellungen!F62&lt;"a"),"leer",VLOOKUP($D62&amp;$G62,Tabelle2!$T$2:$U$17,2,0))</f>
        <v>leer</v>
      </c>
      <c r="V62" s="17" t="str">
        <f>IF(OR(ISERROR(VLOOKUP(Ausstellungen!G62,Tabelle2!$Z$2:$AA$7,2,0)),Ausstellungen!C62&lt;"a",Ausstellungen!D62&lt;"a",Ausstellungen!F62&lt;"a"),"leer",VLOOKUP(Ausstellungen!G62,Tabelle2!$Z$2:$AA$7,2,0))</f>
        <v>leer</v>
      </c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</row>
    <row r="63" spans="2:64" ht="20.85" customHeight="1" x14ac:dyDescent="0.2">
      <c r="B63" s="7"/>
      <c r="C63" s="134" t="s">
        <v>281</v>
      </c>
      <c r="D63" s="134" t="s">
        <v>207</v>
      </c>
      <c r="E63" s="140" t="str">
        <f>Tabelle1!$N63</f>
        <v>Hü</v>
      </c>
      <c r="F63" s="134" t="s">
        <v>10</v>
      </c>
      <c r="G63" s="134" t="s">
        <v>11</v>
      </c>
      <c r="H63" s="134"/>
      <c r="I63" s="134"/>
      <c r="J63" s="116">
        <f ca="1">IF(AND(Ausstellungen!C63&lt;"a",Ausstellungen!D63&lt;"a",Ausstellungen!F63&lt;"a",Ausstellungen!G63&lt;"a",Ausstellungen!H63&lt;"a",Ausstellungen!I63&lt;"a")," ",Tabelle1!J63)</f>
        <v>4</v>
      </c>
      <c r="K63" s="12"/>
      <c r="M63" s="9"/>
      <c r="N63" s="9"/>
      <c r="O63" s="9"/>
      <c r="P63" s="45"/>
      <c r="Q63" t="str">
        <f>IF(Ausstellungen!C62&gt;"a","Tabelle3!$M$5:$M$"&amp;COUNTA(Teilnehmer!$C$6:$C$300)+5,"leer")</f>
        <v>Tabelle3!$M$5:$M$42</v>
      </c>
      <c r="R63" s="17" t="str">
        <f t="shared" si="1"/>
        <v>Shows</v>
      </c>
      <c r="S63" s="17" t="str">
        <f t="shared" si="2"/>
        <v>Klassen</v>
      </c>
      <c r="T63" s="17" t="str">
        <f>IF(AND(Ausstellungen!C63&gt;"a",Ausstellungen!D63&gt;"a",Ausstellungen!F63&gt;"a",OR(Ausstellungen!D63=Tabelle2!$C$19,Ausstellungen!D63=Tabelle2!$C$20)),MID(Ausstellungen!F63,1,2)&amp;"N",IF(AND(Ausstellungen!C63&gt;"a",Ausstellungen!D63&gt;"a",Ausstellungen!F63&gt;"a",Ausstellungen!D63&lt;&gt;Tabelle2!$C$19,Ausstellungen!D63&lt;&gt;Tabelle2!$C$20),MID(Ausstellungen!F63,1,2),"leer"))</f>
        <v>Jü</v>
      </c>
      <c r="U63" s="180" t="str">
        <f>IF(OR(ISERROR(VLOOKUP($D63&amp;$G63,Tabelle2!$T$2:$U$17,2,0)),Ausstellungen!C63&lt;"a",Ausstellungen!D63&lt;"a",Ausstellungen!F63&lt;"a"),"leer",VLOOKUP($D63&amp;$G63,Tabelle2!$T$2:$U$17,2,0))</f>
        <v>leer</v>
      </c>
      <c r="V63" s="17" t="str">
        <f>IF(OR(ISERROR(VLOOKUP(Ausstellungen!G63,Tabelle2!$Z$2:$AA$7,2,0)),Ausstellungen!C63&lt;"a",Ausstellungen!D63&lt;"a",Ausstellungen!F63&lt;"a"),"leer",VLOOKUP(Ausstellungen!G63,Tabelle2!$Z$2:$AA$7,2,0))</f>
        <v>leer</v>
      </c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</row>
    <row r="64" spans="2:64" ht="20.85" customHeight="1" x14ac:dyDescent="0.2">
      <c r="B64" s="7"/>
      <c r="C64" s="134" t="s">
        <v>89</v>
      </c>
      <c r="D64" s="134" t="s">
        <v>207</v>
      </c>
      <c r="E64" s="140" t="str">
        <f>Tabelle1!$N64</f>
        <v>Hü</v>
      </c>
      <c r="F64" s="134" t="s">
        <v>13</v>
      </c>
      <c r="G64" s="134" t="s">
        <v>110</v>
      </c>
      <c r="H64" s="134"/>
      <c r="I64" s="134"/>
      <c r="J64" s="116">
        <f ca="1">IF(AND(Ausstellungen!C64&lt;"a",Ausstellungen!D64&lt;"a",Ausstellungen!F64&lt;"a",Ausstellungen!G64&lt;"a",Ausstellungen!H64&lt;"a",Ausstellungen!I64&lt;"a")," ",Tabelle1!J64)</f>
        <v>8</v>
      </c>
      <c r="K64" s="12"/>
      <c r="M64" s="9"/>
      <c r="N64" s="9"/>
      <c r="O64" s="9"/>
      <c r="P64" s="45"/>
      <c r="Q64" t="str">
        <f>IF(Ausstellungen!C63&gt;"a","Tabelle3!$M$5:$M$"&amp;COUNTA(Teilnehmer!$C$6:$C$300)+5,"leer")</f>
        <v>Tabelle3!$M$5:$M$42</v>
      </c>
      <c r="R64" s="17" t="str">
        <f t="shared" si="1"/>
        <v>Shows</v>
      </c>
      <c r="S64" s="17" t="str">
        <f t="shared" si="2"/>
        <v>Klassen</v>
      </c>
      <c r="T64" s="17" t="str">
        <f>IF(AND(Ausstellungen!C64&gt;"a",Ausstellungen!D64&gt;"a",Ausstellungen!F64&gt;"a",OR(Ausstellungen!D64=Tabelle2!$C$19,Ausstellungen!D64=Tabelle2!$C$20)),MID(Ausstellungen!F64,1,2)&amp;"N",IF(AND(Ausstellungen!C64&gt;"a",Ausstellungen!D64&gt;"a",Ausstellungen!F64&gt;"a",Ausstellungen!D64&lt;&gt;Tabelle2!$C$19,Ausstellungen!D64&lt;&gt;Tabelle2!$C$20),MID(Ausstellungen!F64,1,2),"leer"))</f>
        <v>Ju</v>
      </c>
      <c r="U64" s="180" t="str">
        <f>IF(OR(ISERROR(VLOOKUP($D64&amp;$G64,Tabelle2!$T$2:$U$17,2,0)),Ausstellungen!C64&lt;"a",Ausstellungen!D64&lt;"a",Ausstellungen!F64&lt;"a"),"leer",VLOOKUP($D64&amp;$G64,Tabelle2!$T$2:$U$17,2,0))</f>
        <v>leer</v>
      </c>
      <c r="V64" s="17" t="str">
        <f>IF(OR(ISERROR(VLOOKUP(Ausstellungen!G64,Tabelle2!$Z$2:$AA$7,2,0)),Ausstellungen!C64&lt;"a",Ausstellungen!D64&lt;"a",Ausstellungen!F64&lt;"a"),"leer",VLOOKUP(Ausstellungen!G64,Tabelle2!$Z$2:$AA$7,2,0))</f>
        <v>leer</v>
      </c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</row>
    <row r="65" spans="2:64" ht="20.85" customHeight="1" x14ac:dyDescent="0.2">
      <c r="B65" s="7"/>
      <c r="C65" s="134" t="s">
        <v>284</v>
      </c>
      <c r="D65" s="134" t="s">
        <v>207</v>
      </c>
      <c r="E65" s="140" t="str">
        <f>Tabelle1!$N65</f>
        <v>Hü</v>
      </c>
      <c r="F65" s="134" t="s">
        <v>13</v>
      </c>
      <c r="G65" s="134" t="s">
        <v>119</v>
      </c>
      <c r="H65" s="134" t="s">
        <v>12</v>
      </c>
      <c r="I65" s="134" t="s">
        <v>12</v>
      </c>
      <c r="J65" s="116">
        <f ca="1">IF(AND(Ausstellungen!C65&lt;"a",Ausstellungen!D65&lt;"a",Ausstellungen!F65&lt;"a",Ausstellungen!G65&lt;"a",Ausstellungen!H65&lt;"a",Ausstellungen!I65&lt;"a")," ",Tabelle1!J65)</f>
        <v>1</v>
      </c>
      <c r="K65" s="12"/>
      <c r="M65" s="9"/>
      <c r="N65" s="9"/>
      <c r="O65" s="9"/>
      <c r="P65" s="45"/>
      <c r="Q65" t="str">
        <f>IF(Ausstellungen!C64&gt;"a","Tabelle3!$M$5:$M$"&amp;COUNTA(Teilnehmer!$C$6:$C$300)+5,"leer")</f>
        <v>Tabelle3!$M$5:$M$42</v>
      </c>
      <c r="R65" s="17" t="str">
        <f t="shared" si="1"/>
        <v>Shows</v>
      </c>
      <c r="S65" s="17" t="str">
        <f t="shared" si="2"/>
        <v>Klassen</v>
      </c>
      <c r="T65" s="17" t="str">
        <f>IF(AND(Ausstellungen!C65&gt;"a",Ausstellungen!D65&gt;"a",Ausstellungen!F65&gt;"a",OR(Ausstellungen!D65=Tabelle2!$C$19,Ausstellungen!D65=Tabelle2!$C$20)),MID(Ausstellungen!F65,1,2)&amp;"N",IF(AND(Ausstellungen!C65&gt;"a",Ausstellungen!D65&gt;"a",Ausstellungen!F65&gt;"a",Ausstellungen!D65&lt;&gt;Tabelle2!$C$19,Ausstellungen!D65&lt;&gt;Tabelle2!$C$20),MID(Ausstellungen!F65,1,2),"leer"))</f>
        <v>Ju</v>
      </c>
      <c r="U65" s="180" t="str">
        <f>IF(OR(ISERROR(VLOOKUP($D65&amp;$G65,Tabelle2!$T$2:$U$17,2,0)),Ausstellungen!C65&lt;"a",Ausstellungen!D65&lt;"a",Ausstellungen!F65&lt;"a"),"leer",VLOOKUP($D65&amp;$G65,Tabelle2!$T$2:$U$17,2,0))</f>
        <v>leer</v>
      </c>
      <c r="V65" s="17" t="str">
        <f>IF(OR(ISERROR(VLOOKUP(Ausstellungen!G65,Tabelle2!$Z$2:$AA$7,2,0)),Ausstellungen!C65&lt;"a",Ausstellungen!D65&lt;"a",Ausstellungen!F65&lt;"a"),"leer",VLOOKUP(Ausstellungen!G65,Tabelle2!$Z$2:$AA$7,2,0))</f>
        <v>leer</v>
      </c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</row>
    <row r="66" spans="2:64" ht="20.85" customHeight="1" x14ac:dyDescent="0.2">
      <c r="B66" s="7"/>
      <c r="C66" s="134" t="s">
        <v>81</v>
      </c>
      <c r="D66" s="134" t="s">
        <v>207</v>
      </c>
      <c r="E66" s="140" t="str">
        <f>Tabelle1!$N66</f>
        <v>Hü</v>
      </c>
      <c r="F66" s="134" t="s">
        <v>23</v>
      </c>
      <c r="G66" s="134" t="s">
        <v>111</v>
      </c>
      <c r="H66" s="134" t="s">
        <v>12</v>
      </c>
      <c r="I66" s="134" t="s">
        <v>12</v>
      </c>
      <c r="J66" s="116">
        <f ca="1">IF(AND(Ausstellungen!C66&lt;"a",Ausstellungen!D66&lt;"a",Ausstellungen!F66&lt;"a",Ausstellungen!G66&lt;"a",Ausstellungen!H66&lt;"a",Ausstellungen!I66&lt;"a")," ",Tabelle1!J66)</f>
        <v>12</v>
      </c>
      <c r="K66" s="12"/>
      <c r="M66" s="9"/>
      <c r="N66" s="9"/>
      <c r="O66" s="9"/>
      <c r="P66" s="45"/>
      <c r="Q66" t="str">
        <f>IF(Ausstellungen!C65&gt;"a","Tabelle3!$M$5:$M$"&amp;COUNTA(Teilnehmer!$C$6:$C$300)+5,"leer")</f>
        <v>Tabelle3!$M$5:$M$42</v>
      </c>
      <c r="R66" s="17" t="str">
        <f t="shared" si="1"/>
        <v>Shows</v>
      </c>
      <c r="S66" s="17" t="str">
        <f t="shared" si="2"/>
        <v>Klassen</v>
      </c>
      <c r="T66" s="17" t="str">
        <f>IF(AND(Ausstellungen!C66&gt;"a",Ausstellungen!D66&gt;"a",Ausstellungen!F66&gt;"a",OR(Ausstellungen!D66=Tabelle2!$C$19,Ausstellungen!D66=Tabelle2!$C$20)),MID(Ausstellungen!F66,1,2)&amp;"N",IF(AND(Ausstellungen!C66&gt;"a",Ausstellungen!D66&gt;"a",Ausstellungen!F66&gt;"a",Ausstellungen!D66&lt;&gt;Tabelle2!$C$19,Ausstellungen!D66&lt;&gt;Tabelle2!$C$20),MID(Ausstellungen!F66,1,2),"leer"))</f>
        <v>Zw</v>
      </c>
      <c r="U66" s="180" t="str">
        <f>IF(OR(ISERROR(VLOOKUP($D66&amp;$G66,Tabelle2!$T$2:$U$17,2,0)),Ausstellungen!C66&lt;"a",Ausstellungen!D66&lt;"a",Ausstellungen!F66&lt;"a"),"leer",VLOOKUP($D66&amp;$G66,Tabelle2!$T$2:$U$17,2,0))</f>
        <v>leer</v>
      </c>
      <c r="V66" s="17" t="str">
        <f>IF(OR(ISERROR(VLOOKUP(Ausstellungen!G66,Tabelle2!$Z$2:$AA$7,2,0)),Ausstellungen!C66&lt;"a",Ausstellungen!D66&lt;"a",Ausstellungen!F66&lt;"a"),"leer",VLOOKUP(Ausstellungen!G66,Tabelle2!$Z$2:$AA$7,2,0))</f>
        <v>BOBS</v>
      </c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</row>
    <row r="67" spans="2:64" ht="20.85" customHeight="1" x14ac:dyDescent="0.2">
      <c r="B67" s="7"/>
      <c r="C67" s="134" t="s">
        <v>79</v>
      </c>
      <c r="D67" s="134" t="s">
        <v>207</v>
      </c>
      <c r="E67" s="140" t="str">
        <f>Tabelle1!$N67</f>
        <v>Hü</v>
      </c>
      <c r="F67" s="134" t="s">
        <v>112</v>
      </c>
      <c r="G67" s="134" t="s">
        <v>17</v>
      </c>
      <c r="H67" s="134" t="s">
        <v>12</v>
      </c>
      <c r="I67" s="134" t="s">
        <v>12</v>
      </c>
      <c r="J67" s="116">
        <f ca="1">IF(AND(Ausstellungen!C67&lt;"a",Ausstellungen!D67&lt;"a",Ausstellungen!F67&lt;"a",Ausstellungen!G67&lt;"a",Ausstellungen!H67&lt;"a",Ausstellungen!I67&lt;"a")," ",Tabelle1!J67)</f>
        <v>6</v>
      </c>
      <c r="K67" s="12"/>
      <c r="M67" s="9"/>
      <c r="N67" s="9"/>
      <c r="O67" s="9"/>
      <c r="P67" s="45"/>
      <c r="Q67" t="str">
        <f>IF(Ausstellungen!C66&gt;"a","Tabelle3!$M$5:$M$"&amp;COUNTA(Teilnehmer!$C$6:$C$300)+5,"leer")</f>
        <v>Tabelle3!$M$5:$M$42</v>
      </c>
      <c r="R67" s="17" t="str">
        <f t="shared" si="1"/>
        <v>Shows</v>
      </c>
      <c r="S67" s="17" t="str">
        <f t="shared" si="2"/>
        <v>Klassen</v>
      </c>
      <c r="T67" s="17" t="str">
        <f>IF(AND(Ausstellungen!C67&gt;"a",Ausstellungen!D67&gt;"a",Ausstellungen!F67&gt;"a",OR(Ausstellungen!D67=Tabelle2!$C$19,Ausstellungen!D67=Tabelle2!$C$20)),MID(Ausstellungen!F67,1,2)&amp;"N",IF(AND(Ausstellungen!C67&gt;"a",Ausstellungen!D67&gt;"a",Ausstellungen!F67&gt;"a",Ausstellungen!D67&lt;&gt;Tabelle2!$C$19,Ausstellungen!D67&lt;&gt;Tabelle2!$C$20),MID(Ausstellungen!F67,1,2),"leer"))</f>
        <v>Of</v>
      </c>
      <c r="U67" s="180" t="str">
        <f>IF(OR(ISERROR(VLOOKUP($D67&amp;$G67,Tabelle2!$T$2:$U$17,2,0)),Ausstellungen!C67&lt;"a",Ausstellungen!D67&lt;"a",Ausstellungen!F67&lt;"a"),"leer",VLOOKUP($D67&amp;$G67,Tabelle2!$T$2:$U$17,2,0))</f>
        <v>leer</v>
      </c>
      <c r="V67" s="17" t="str">
        <f>IF(OR(ISERROR(VLOOKUP(Ausstellungen!G67,Tabelle2!$Z$2:$AA$7,2,0)),Ausstellungen!C67&lt;"a",Ausstellungen!D67&lt;"a",Ausstellungen!F67&lt;"a"),"leer",VLOOKUP(Ausstellungen!G67,Tabelle2!$Z$2:$AA$7,2,0))</f>
        <v>leer</v>
      </c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2:64" ht="20.85" customHeight="1" x14ac:dyDescent="0.2">
      <c r="B68" s="7"/>
      <c r="C68" s="134" t="s">
        <v>276</v>
      </c>
      <c r="D68" s="134" t="s">
        <v>211</v>
      </c>
      <c r="E68" s="140" t="str">
        <f>Tabelle1!$N68</f>
        <v>Rü</v>
      </c>
      <c r="F68" s="134" t="s">
        <v>10</v>
      </c>
      <c r="G68" s="134" t="s">
        <v>11</v>
      </c>
      <c r="H68" s="134" t="s">
        <v>12</v>
      </c>
      <c r="I68" s="134" t="s">
        <v>12</v>
      </c>
      <c r="J68" s="116">
        <f ca="1">IF(AND(Ausstellungen!C68&lt;"a",Ausstellungen!D68&lt;"a",Ausstellungen!F68&lt;"a",Ausstellungen!G68&lt;"a",Ausstellungen!H68&lt;"a",Ausstellungen!I68&lt;"a")," ",Tabelle1!J68)</f>
        <v>4</v>
      </c>
      <c r="K68" s="12"/>
      <c r="M68" s="9"/>
      <c r="N68" s="9"/>
      <c r="O68" s="9"/>
      <c r="P68" s="45"/>
      <c r="Q68" t="str">
        <f>IF(Ausstellungen!C67&gt;"a","Tabelle3!$M$5:$M$"&amp;COUNTA(Teilnehmer!$C$6:$C$300)+5,"leer")</f>
        <v>Tabelle3!$M$5:$M$42</v>
      </c>
      <c r="R68" s="17" t="str">
        <f t="shared" si="1"/>
        <v>Shows</v>
      </c>
      <c r="S68" s="17" t="str">
        <f t="shared" si="2"/>
        <v>Klassen</v>
      </c>
      <c r="T68" s="17" t="str">
        <f>IF(AND(Ausstellungen!C68&gt;"a",Ausstellungen!D68&gt;"a",Ausstellungen!F68&gt;"a",OR(Ausstellungen!D68=Tabelle2!$C$19,Ausstellungen!D68=Tabelle2!$C$20)),MID(Ausstellungen!F68,1,2)&amp;"N",IF(AND(Ausstellungen!C68&gt;"a",Ausstellungen!D68&gt;"a",Ausstellungen!F68&gt;"a",Ausstellungen!D68&lt;&gt;Tabelle2!$C$19,Ausstellungen!D68&lt;&gt;Tabelle2!$C$20),MID(Ausstellungen!F68,1,2),"leer"))</f>
        <v>Jü</v>
      </c>
      <c r="U68" s="180" t="str">
        <f>IF(OR(ISERROR(VLOOKUP($D68&amp;$G68,Tabelle2!$T$2:$U$17,2,0)),Ausstellungen!C68&lt;"a",Ausstellungen!D68&lt;"a",Ausstellungen!F68&lt;"a"),"leer",VLOOKUP($D68&amp;$G68,Tabelle2!$T$2:$U$17,2,0))</f>
        <v>leer</v>
      </c>
      <c r="V68" s="17" t="str">
        <f>IF(OR(ISERROR(VLOOKUP(Ausstellungen!G68,Tabelle2!$Z$2:$AA$7,2,0)),Ausstellungen!C68&lt;"a",Ausstellungen!D68&lt;"a",Ausstellungen!F68&lt;"a"),"leer",VLOOKUP(Ausstellungen!G68,Tabelle2!$Z$2:$AA$7,2,0))</f>
        <v>leer</v>
      </c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2:64" ht="20.85" customHeight="1" x14ac:dyDescent="0.2">
      <c r="B69" s="7"/>
      <c r="C69" s="134" t="s">
        <v>75</v>
      </c>
      <c r="D69" s="134" t="s">
        <v>211</v>
      </c>
      <c r="E69" s="140" t="str">
        <f>Tabelle1!$N69</f>
        <v>Rü</v>
      </c>
      <c r="F69" s="134" t="s">
        <v>13</v>
      </c>
      <c r="G69" s="134" t="s">
        <v>14</v>
      </c>
      <c r="H69" s="134" t="s">
        <v>286</v>
      </c>
      <c r="I69" s="134" t="s">
        <v>12</v>
      </c>
      <c r="J69" s="116">
        <f ca="1">IF(AND(Ausstellungen!C69&lt;"a",Ausstellungen!D69&lt;"a",Ausstellungen!F69&lt;"a",Ausstellungen!G69&lt;"a",Ausstellungen!H69&lt;"a",Ausstellungen!I69&lt;"a")," ",Tabelle1!J69)</f>
        <v>14</v>
      </c>
      <c r="K69" s="12"/>
      <c r="M69" s="9"/>
      <c r="N69" s="9"/>
      <c r="O69" s="9"/>
      <c r="P69" s="45"/>
      <c r="Q69" t="str">
        <f>IF(Ausstellungen!C68&gt;"a","Tabelle3!$M$5:$M$"&amp;COUNTA(Teilnehmer!$C$6:$C$300)+5,"leer")</f>
        <v>Tabelle3!$M$5:$M$42</v>
      </c>
      <c r="R69" s="17" t="str">
        <f t="shared" si="1"/>
        <v>Shows</v>
      </c>
      <c r="S69" s="17" t="str">
        <f t="shared" si="2"/>
        <v>Klassen</v>
      </c>
      <c r="T69" s="17" t="str">
        <f>IF(AND(Ausstellungen!C69&gt;"a",Ausstellungen!D69&gt;"a",Ausstellungen!F69&gt;"a",OR(Ausstellungen!D69=Tabelle2!$C$19,Ausstellungen!D69=Tabelle2!$C$20)),MID(Ausstellungen!F69,1,2)&amp;"N",IF(AND(Ausstellungen!C69&gt;"a",Ausstellungen!D69&gt;"a",Ausstellungen!F69&gt;"a",Ausstellungen!D69&lt;&gt;Tabelle2!$C$19,Ausstellungen!D69&lt;&gt;Tabelle2!$C$20),MID(Ausstellungen!F69,1,2),"leer"))</f>
        <v>Ju</v>
      </c>
      <c r="U69" s="180" t="str">
        <f>IF(OR(ISERROR(VLOOKUP($D69&amp;$G69,Tabelle2!$T$2:$U$17,2,0)),Ausstellungen!C69&lt;"a",Ausstellungen!D69&lt;"a",Ausstellungen!F69&lt;"a"),"leer",VLOOKUP($D69&amp;$G69,Tabelle2!$T$2:$U$17,2,0))</f>
        <v>DanubeJugendsieger</v>
      </c>
      <c r="V69" s="17" t="str">
        <f>IF(OR(ISERROR(VLOOKUP(Ausstellungen!G69,Tabelle2!$Z$2:$AA$7,2,0)),Ausstellungen!C69&lt;"a",Ausstellungen!D69&lt;"a",Ausstellungen!F69&lt;"a"),"leer",VLOOKUP(Ausstellungen!G69,Tabelle2!$Z$2:$AA$7,2,0))</f>
        <v>BOBS</v>
      </c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2:64" ht="20.85" customHeight="1" x14ac:dyDescent="0.2">
      <c r="B70" s="7"/>
      <c r="C70" s="134" t="s">
        <v>69</v>
      </c>
      <c r="D70" s="134" t="s">
        <v>211</v>
      </c>
      <c r="E70" s="140" t="str">
        <f>Tabelle1!$N70</f>
        <v>Rü</v>
      </c>
      <c r="F70" s="134" t="s">
        <v>23</v>
      </c>
      <c r="G70" s="134" t="s">
        <v>111</v>
      </c>
      <c r="H70" s="134" t="s">
        <v>12</v>
      </c>
      <c r="I70" s="134" t="s">
        <v>12</v>
      </c>
      <c r="J70" s="116">
        <f ca="1">IF(AND(Ausstellungen!C70&lt;"a",Ausstellungen!D70&lt;"a",Ausstellungen!F70&lt;"a",Ausstellungen!G70&lt;"a",Ausstellungen!H70&lt;"a",Ausstellungen!I70&lt;"a")," ",Tabelle1!J70)</f>
        <v>12</v>
      </c>
      <c r="K70" s="12"/>
      <c r="M70" s="9"/>
      <c r="N70" s="9"/>
      <c r="O70" s="9"/>
      <c r="P70" s="45"/>
      <c r="Q70" t="str">
        <f>IF(Ausstellungen!C69&gt;"a","Tabelle3!$M$5:$M$"&amp;COUNTA(Teilnehmer!$C$6:$C$300)+5,"leer")</f>
        <v>Tabelle3!$M$5:$M$42</v>
      </c>
      <c r="R70" s="17" t="str">
        <f t="shared" si="1"/>
        <v>Shows</v>
      </c>
      <c r="S70" s="17" t="str">
        <f t="shared" si="2"/>
        <v>Klassen</v>
      </c>
      <c r="T70" s="17" t="str">
        <f>IF(AND(Ausstellungen!C70&gt;"a",Ausstellungen!D70&gt;"a",Ausstellungen!F70&gt;"a",OR(Ausstellungen!D70=Tabelle2!$C$19,Ausstellungen!D70=Tabelle2!$C$20)),MID(Ausstellungen!F70,1,2)&amp;"N",IF(AND(Ausstellungen!C70&gt;"a",Ausstellungen!D70&gt;"a",Ausstellungen!F70&gt;"a",Ausstellungen!D70&lt;&gt;Tabelle2!$C$19,Ausstellungen!D70&lt;&gt;Tabelle2!$C$20),MID(Ausstellungen!F70,1,2),"leer"))</f>
        <v>Zw</v>
      </c>
      <c r="U70" s="180" t="str">
        <f>IF(OR(ISERROR(VLOOKUP($D70&amp;$G70,Tabelle2!$T$2:$U$17,2,0)),Ausstellungen!C70&lt;"a",Ausstellungen!D70&lt;"a",Ausstellungen!F70&lt;"a"),"leer",VLOOKUP($D70&amp;$G70,Tabelle2!$T$2:$U$17,2,0))</f>
        <v>leer</v>
      </c>
      <c r="V70" s="17" t="str">
        <f>IF(OR(ISERROR(VLOOKUP(Ausstellungen!G70,Tabelle2!$Z$2:$AA$7,2,0)),Ausstellungen!C70&lt;"a",Ausstellungen!D70&lt;"a",Ausstellungen!F70&lt;"a"),"leer",VLOOKUP(Ausstellungen!G70,Tabelle2!$Z$2:$AA$7,2,0))</f>
        <v>BOBS</v>
      </c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2:64" ht="20.85" customHeight="1" x14ac:dyDescent="0.2">
      <c r="B71" s="7"/>
      <c r="C71" s="134" t="s">
        <v>65</v>
      </c>
      <c r="D71" s="134" t="s">
        <v>211</v>
      </c>
      <c r="E71" s="140" t="str">
        <f>Tabelle1!$N71</f>
        <v>Rü</v>
      </c>
      <c r="F71" s="134" t="s">
        <v>23</v>
      </c>
      <c r="G71" s="134" t="s">
        <v>19</v>
      </c>
      <c r="H71" s="134" t="s">
        <v>12</v>
      </c>
      <c r="I71" s="134" t="s">
        <v>12</v>
      </c>
      <c r="J71" s="116">
        <f ca="1">IF(AND(Ausstellungen!C71&lt;"a",Ausstellungen!D71&lt;"a",Ausstellungen!F71&lt;"a",Ausstellungen!G71&lt;"a",Ausstellungen!H71&lt;"a",Ausstellungen!I71&lt;"a")," ",Tabelle1!J71)</f>
        <v>2</v>
      </c>
      <c r="K71" s="12"/>
      <c r="M71" s="9"/>
      <c r="N71" s="9"/>
      <c r="O71" s="9"/>
      <c r="P71" s="45"/>
      <c r="Q71" t="str">
        <f>IF(Ausstellungen!C70&gt;"a","Tabelle3!$M$5:$M$"&amp;COUNTA(Teilnehmer!$C$6:$C$300)+5,"leer")</f>
        <v>Tabelle3!$M$5:$M$42</v>
      </c>
      <c r="R71" s="17" t="str">
        <f t="shared" ref="R71:R134" si="3">IF(OR(C71&lt;"a",Q72="leer"),"leer","Shows")</f>
        <v>Shows</v>
      </c>
      <c r="S71" s="17" t="str">
        <f t="shared" ref="S71:S134" si="4">IF(R71="leer","leer",IF(D71="Joe Mallen Memorial","Trophy","Klassen"))</f>
        <v>Klassen</v>
      </c>
      <c r="T71" s="17" t="str">
        <f>IF(AND(Ausstellungen!C71&gt;"a",Ausstellungen!D71&gt;"a",Ausstellungen!F71&gt;"a",OR(Ausstellungen!D71=Tabelle2!$C$19,Ausstellungen!D71=Tabelle2!$C$20)),MID(Ausstellungen!F71,1,2)&amp;"N",IF(AND(Ausstellungen!C71&gt;"a",Ausstellungen!D71&gt;"a",Ausstellungen!F71&gt;"a",Ausstellungen!D71&lt;&gt;Tabelle2!$C$19,Ausstellungen!D71&lt;&gt;Tabelle2!$C$20),MID(Ausstellungen!F71,1,2),"leer"))</f>
        <v>Zw</v>
      </c>
      <c r="U71" s="180" t="str">
        <f>IF(OR(ISERROR(VLOOKUP($D71&amp;$G71,Tabelle2!$T$2:$U$17,2,0)),Ausstellungen!C71&lt;"a",Ausstellungen!D71&lt;"a",Ausstellungen!F71&lt;"a"),"leer",VLOOKUP($D71&amp;$G71,Tabelle2!$T$2:$U$17,2,0))</f>
        <v>leer</v>
      </c>
      <c r="V71" s="17" t="str">
        <f>IF(OR(ISERROR(VLOOKUP(Ausstellungen!G71,Tabelle2!$Z$2:$AA$7,2,0)),Ausstellungen!C71&lt;"a",Ausstellungen!D71&lt;"a",Ausstellungen!F71&lt;"a"),"leer",VLOOKUP(Ausstellungen!G71,Tabelle2!$Z$2:$AA$7,2,0))</f>
        <v>leer</v>
      </c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2:64" ht="20.85" customHeight="1" x14ac:dyDescent="0.2">
      <c r="B72" s="7"/>
      <c r="C72" s="134" t="s">
        <v>60</v>
      </c>
      <c r="D72" s="134" t="s">
        <v>211</v>
      </c>
      <c r="E72" s="140" t="str">
        <f>Tabelle1!$N72</f>
        <v>Rü</v>
      </c>
      <c r="F72" s="134" t="s">
        <v>112</v>
      </c>
      <c r="G72" s="134" t="s">
        <v>114</v>
      </c>
      <c r="H72" s="134" t="s">
        <v>12</v>
      </c>
      <c r="I72" s="134" t="s">
        <v>12</v>
      </c>
      <c r="J72" s="116">
        <f ca="1">IF(AND(Ausstellungen!C72&lt;"a",Ausstellungen!D72&lt;"a",Ausstellungen!F72&lt;"a",Ausstellungen!G72&lt;"a",Ausstellungen!H72&lt;"a",Ausstellungen!I72&lt;"a")," ",Tabelle1!J72)</f>
        <v>9</v>
      </c>
      <c r="K72" s="12"/>
      <c r="M72" s="9"/>
      <c r="N72" s="9"/>
      <c r="O72" s="9"/>
      <c r="P72" s="45"/>
      <c r="Q72" t="str">
        <f>IF(Ausstellungen!C71&gt;"a","Tabelle3!$M$5:$M$"&amp;COUNTA(Teilnehmer!$C$6:$C$300)+5,"leer")</f>
        <v>Tabelle3!$M$5:$M$42</v>
      </c>
      <c r="R72" s="17" t="str">
        <f t="shared" si="3"/>
        <v>Shows</v>
      </c>
      <c r="S72" s="17" t="str">
        <f t="shared" si="4"/>
        <v>Klassen</v>
      </c>
      <c r="T72" s="17" t="str">
        <f>IF(AND(Ausstellungen!C72&gt;"a",Ausstellungen!D72&gt;"a",Ausstellungen!F72&gt;"a",OR(Ausstellungen!D72=Tabelle2!$C$19,Ausstellungen!D72=Tabelle2!$C$20)),MID(Ausstellungen!F72,1,2)&amp;"N",IF(AND(Ausstellungen!C72&gt;"a",Ausstellungen!D72&gt;"a",Ausstellungen!F72&gt;"a",Ausstellungen!D72&lt;&gt;Tabelle2!$C$19,Ausstellungen!D72&lt;&gt;Tabelle2!$C$20),MID(Ausstellungen!F72,1,2),"leer"))</f>
        <v>Of</v>
      </c>
      <c r="U72" s="180" t="str">
        <f>IF(OR(ISERROR(VLOOKUP($D72&amp;$G72,Tabelle2!$T$2:$U$17,2,0)),Ausstellungen!C72&lt;"a",Ausstellungen!D72&lt;"a",Ausstellungen!F72&lt;"a"),"leer",VLOOKUP($D72&amp;$G72,Tabelle2!$T$2:$U$17,2,0))</f>
        <v>leer</v>
      </c>
      <c r="V72" s="17" t="str">
        <f>IF(OR(ISERROR(VLOOKUP(Ausstellungen!G72,Tabelle2!$Z$2:$AA$7,2,0)),Ausstellungen!C72&lt;"a",Ausstellungen!D72&lt;"a",Ausstellungen!F72&lt;"a"),"leer",VLOOKUP(Ausstellungen!G72,Tabelle2!$Z$2:$AA$7,2,0))</f>
        <v>leer</v>
      </c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2:64" ht="20.85" customHeight="1" x14ac:dyDescent="0.2">
      <c r="B73" s="7"/>
      <c r="C73" s="134" t="s">
        <v>73</v>
      </c>
      <c r="D73" s="134" t="s">
        <v>211</v>
      </c>
      <c r="E73" s="140" t="str">
        <f>Tabelle1!$N73</f>
        <v>Rü</v>
      </c>
      <c r="F73" s="134" t="s">
        <v>112</v>
      </c>
      <c r="G73" s="134" t="s">
        <v>17</v>
      </c>
      <c r="H73" s="134" t="s">
        <v>12</v>
      </c>
      <c r="I73" s="134" t="s">
        <v>12</v>
      </c>
      <c r="J73" s="116">
        <f ca="1">IF(AND(Ausstellungen!C73&lt;"a",Ausstellungen!D73&lt;"a",Ausstellungen!F73&lt;"a",Ausstellungen!G73&lt;"a",Ausstellungen!H73&lt;"a",Ausstellungen!I73&lt;"a")," ",Tabelle1!J73)</f>
        <v>6</v>
      </c>
      <c r="K73" s="12"/>
      <c r="M73" s="9"/>
      <c r="N73" s="9"/>
      <c r="O73" s="9"/>
      <c r="P73" s="45"/>
      <c r="Q73" t="str">
        <f>IF(Ausstellungen!C72&gt;"a","Tabelle3!$M$5:$M$"&amp;COUNTA(Teilnehmer!$C$6:$C$300)+5,"leer")</f>
        <v>Tabelle3!$M$5:$M$42</v>
      </c>
      <c r="R73" s="17" t="str">
        <f t="shared" si="3"/>
        <v>Shows</v>
      </c>
      <c r="S73" s="17" t="str">
        <f t="shared" si="4"/>
        <v>Klassen</v>
      </c>
      <c r="T73" s="17" t="str">
        <f>IF(AND(Ausstellungen!C73&gt;"a",Ausstellungen!D73&gt;"a",Ausstellungen!F73&gt;"a",OR(Ausstellungen!D73=Tabelle2!$C$19,Ausstellungen!D73=Tabelle2!$C$20)),MID(Ausstellungen!F73,1,2)&amp;"N",IF(AND(Ausstellungen!C73&gt;"a",Ausstellungen!D73&gt;"a",Ausstellungen!F73&gt;"a",Ausstellungen!D73&lt;&gt;Tabelle2!$C$19,Ausstellungen!D73&lt;&gt;Tabelle2!$C$20),MID(Ausstellungen!F73,1,2),"leer"))</f>
        <v>Of</v>
      </c>
      <c r="U73" s="180" t="str">
        <f>IF(OR(ISERROR(VLOOKUP($D73&amp;$G73,Tabelle2!$T$2:$U$17,2,0)),Ausstellungen!C73&lt;"a",Ausstellungen!D73&lt;"a",Ausstellungen!F73&lt;"a"),"leer",VLOOKUP($D73&amp;$G73,Tabelle2!$T$2:$U$17,2,0))</f>
        <v>leer</v>
      </c>
      <c r="V73" s="17" t="str">
        <f>IF(OR(ISERROR(VLOOKUP(Ausstellungen!G73,Tabelle2!$Z$2:$AA$7,2,0)),Ausstellungen!C73&lt;"a",Ausstellungen!D73&lt;"a",Ausstellungen!F73&lt;"a"),"leer",VLOOKUP(Ausstellungen!G73,Tabelle2!$Z$2:$AA$7,2,0))</f>
        <v>leer</v>
      </c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2:64" ht="20.85" customHeight="1" x14ac:dyDescent="0.2">
      <c r="B74" s="7"/>
      <c r="C74" s="134" t="s">
        <v>83</v>
      </c>
      <c r="D74" s="134" t="s">
        <v>211</v>
      </c>
      <c r="E74" s="140" t="str">
        <f>Tabelle1!$N74</f>
        <v>Rü</v>
      </c>
      <c r="F74" s="134" t="s">
        <v>112</v>
      </c>
      <c r="G74" s="134" t="s">
        <v>119</v>
      </c>
      <c r="H74" s="134" t="s">
        <v>12</v>
      </c>
      <c r="I74" s="134" t="s">
        <v>12</v>
      </c>
      <c r="J74" s="116">
        <f ca="1">IF(AND(Ausstellungen!C74&lt;"a",Ausstellungen!D74&lt;"a",Ausstellungen!F74&lt;"a",Ausstellungen!G74&lt;"a",Ausstellungen!H74&lt;"a",Ausstellungen!I74&lt;"a")," ",Tabelle1!J74)</f>
        <v>1</v>
      </c>
      <c r="K74" s="12"/>
      <c r="M74" s="9"/>
      <c r="N74" s="9"/>
      <c r="O74" s="9"/>
      <c r="P74" s="45"/>
      <c r="Q74" t="str">
        <f>IF(Ausstellungen!C73&gt;"a","Tabelle3!$M$5:$M$"&amp;COUNTA(Teilnehmer!$C$6:$C$300)+5,"leer")</f>
        <v>Tabelle3!$M$5:$M$42</v>
      </c>
      <c r="R74" s="17" t="str">
        <f t="shared" si="3"/>
        <v>Shows</v>
      </c>
      <c r="S74" s="17" t="str">
        <f t="shared" si="4"/>
        <v>Klassen</v>
      </c>
      <c r="T74" s="17" t="str">
        <f>IF(AND(Ausstellungen!C74&gt;"a",Ausstellungen!D74&gt;"a",Ausstellungen!F74&gt;"a",OR(Ausstellungen!D74=Tabelle2!$C$19,Ausstellungen!D74=Tabelle2!$C$20)),MID(Ausstellungen!F74,1,2)&amp;"N",IF(AND(Ausstellungen!C74&gt;"a",Ausstellungen!D74&gt;"a",Ausstellungen!F74&gt;"a",Ausstellungen!D74&lt;&gt;Tabelle2!$C$19,Ausstellungen!D74&lt;&gt;Tabelle2!$C$20),MID(Ausstellungen!F74,1,2),"leer"))</f>
        <v>Of</v>
      </c>
      <c r="U74" s="180" t="str">
        <f>IF(OR(ISERROR(VLOOKUP($D74&amp;$G74,Tabelle2!$T$2:$U$17,2,0)),Ausstellungen!C74&lt;"a",Ausstellungen!D74&lt;"a",Ausstellungen!F74&lt;"a"),"leer",VLOOKUP($D74&amp;$G74,Tabelle2!$T$2:$U$17,2,0))</f>
        <v>leer</v>
      </c>
      <c r="V74" s="17" t="str">
        <f>IF(OR(ISERROR(VLOOKUP(Ausstellungen!G74,Tabelle2!$Z$2:$AA$7,2,0)),Ausstellungen!C74&lt;"a",Ausstellungen!D74&lt;"a",Ausstellungen!F74&lt;"a"),"leer",VLOOKUP(Ausstellungen!G74,Tabelle2!$Z$2:$AA$7,2,0))</f>
        <v>leer</v>
      </c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2:64" ht="20.85" customHeight="1" x14ac:dyDescent="0.2">
      <c r="B75" s="7"/>
      <c r="C75" s="134" t="s">
        <v>281</v>
      </c>
      <c r="D75" s="134" t="s">
        <v>211</v>
      </c>
      <c r="E75" s="140" t="str">
        <f>Tabelle1!$N75</f>
        <v>Hü</v>
      </c>
      <c r="F75" s="134" t="s">
        <v>10</v>
      </c>
      <c r="G75" s="134" t="s">
        <v>11</v>
      </c>
      <c r="H75" s="134" t="s">
        <v>12</v>
      </c>
      <c r="I75" s="134" t="s">
        <v>12</v>
      </c>
      <c r="J75" s="116">
        <f ca="1">IF(AND(Ausstellungen!C75&lt;"a",Ausstellungen!D75&lt;"a",Ausstellungen!F75&lt;"a",Ausstellungen!G75&lt;"a",Ausstellungen!H75&lt;"a",Ausstellungen!I75&lt;"a")," ",Tabelle1!J75)</f>
        <v>4</v>
      </c>
      <c r="K75" s="12"/>
      <c r="M75" s="9"/>
      <c r="N75" s="9"/>
      <c r="O75" s="9"/>
      <c r="P75" s="45"/>
      <c r="Q75" t="str">
        <f>IF(Ausstellungen!C74&gt;"a","Tabelle3!$M$5:$M$"&amp;COUNTA(Teilnehmer!$C$6:$C$300)+5,"leer")</f>
        <v>Tabelle3!$M$5:$M$42</v>
      </c>
      <c r="R75" s="17" t="str">
        <f t="shared" si="3"/>
        <v>Shows</v>
      </c>
      <c r="S75" s="17" t="str">
        <f t="shared" si="4"/>
        <v>Klassen</v>
      </c>
      <c r="T75" s="17" t="str">
        <f>IF(AND(Ausstellungen!C75&gt;"a",Ausstellungen!D75&gt;"a",Ausstellungen!F75&gt;"a",OR(Ausstellungen!D75=Tabelle2!$C$19,Ausstellungen!D75=Tabelle2!$C$20)),MID(Ausstellungen!F75,1,2)&amp;"N",IF(AND(Ausstellungen!C75&gt;"a",Ausstellungen!D75&gt;"a",Ausstellungen!F75&gt;"a",Ausstellungen!D75&lt;&gt;Tabelle2!$C$19,Ausstellungen!D75&lt;&gt;Tabelle2!$C$20),MID(Ausstellungen!F75,1,2),"leer"))</f>
        <v>Jü</v>
      </c>
      <c r="U75" s="180" t="str">
        <f>IF(OR(ISERROR(VLOOKUP($D75&amp;$G75,Tabelle2!$T$2:$U$17,2,0)),Ausstellungen!C75&lt;"a",Ausstellungen!D75&lt;"a",Ausstellungen!F75&lt;"a"),"leer",VLOOKUP($D75&amp;$G75,Tabelle2!$T$2:$U$17,2,0))</f>
        <v>leer</v>
      </c>
      <c r="V75" s="17" t="str">
        <f>IF(OR(ISERROR(VLOOKUP(Ausstellungen!G75,Tabelle2!$Z$2:$AA$7,2,0)),Ausstellungen!C75&lt;"a",Ausstellungen!D75&lt;"a",Ausstellungen!F75&lt;"a"),"leer",VLOOKUP(Ausstellungen!G75,Tabelle2!$Z$2:$AA$7,2,0))</f>
        <v>leer</v>
      </c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2:64" ht="20.85" customHeight="1" x14ac:dyDescent="0.2">
      <c r="B76" s="7"/>
      <c r="C76" s="134" t="s">
        <v>88</v>
      </c>
      <c r="D76" s="134" t="s">
        <v>211</v>
      </c>
      <c r="E76" s="140" t="str">
        <f>Tabelle1!$N76</f>
        <v>Hü</v>
      </c>
      <c r="F76" s="134" t="s">
        <v>13</v>
      </c>
      <c r="G76" s="134" t="s">
        <v>14</v>
      </c>
      <c r="H76" s="134" t="s">
        <v>286</v>
      </c>
      <c r="I76" s="134" t="s">
        <v>12</v>
      </c>
      <c r="J76" s="116">
        <f ca="1">IF(AND(Ausstellungen!C76&lt;"a",Ausstellungen!D76&lt;"a",Ausstellungen!F76&lt;"a",Ausstellungen!G76&lt;"a",Ausstellungen!H76&lt;"a",Ausstellungen!I76&lt;"a")," ",Tabelle1!J76)</f>
        <v>14</v>
      </c>
      <c r="K76" s="12"/>
      <c r="M76" s="9"/>
      <c r="N76" s="9"/>
      <c r="O76" s="9"/>
      <c r="P76" s="45"/>
      <c r="Q76" t="str">
        <f>IF(Ausstellungen!C75&gt;"a","Tabelle3!$M$5:$M$"&amp;COUNTA(Teilnehmer!$C$6:$C$300)+5,"leer")</f>
        <v>Tabelle3!$M$5:$M$42</v>
      </c>
      <c r="R76" s="17" t="str">
        <f t="shared" si="3"/>
        <v>Shows</v>
      </c>
      <c r="S76" s="17" t="str">
        <f t="shared" si="4"/>
        <v>Klassen</v>
      </c>
      <c r="T76" s="17" t="str">
        <f>IF(AND(Ausstellungen!C76&gt;"a",Ausstellungen!D76&gt;"a",Ausstellungen!F76&gt;"a",OR(Ausstellungen!D76=Tabelle2!$C$19,Ausstellungen!D76=Tabelle2!$C$20)),MID(Ausstellungen!F76,1,2)&amp;"N",IF(AND(Ausstellungen!C76&gt;"a",Ausstellungen!D76&gt;"a",Ausstellungen!F76&gt;"a",Ausstellungen!D76&lt;&gt;Tabelle2!$C$19,Ausstellungen!D76&lt;&gt;Tabelle2!$C$20),MID(Ausstellungen!F76,1,2),"leer"))</f>
        <v>Ju</v>
      </c>
      <c r="U76" s="180" t="str">
        <f>IF(OR(ISERROR(VLOOKUP($D76&amp;$G76,Tabelle2!$T$2:$U$17,2,0)),Ausstellungen!C76&lt;"a",Ausstellungen!D76&lt;"a",Ausstellungen!F76&lt;"a"),"leer",VLOOKUP($D76&amp;$G76,Tabelle2!$T$2:$U$17,2,0))</f>
        <v>DanubeJugendsieger</v>
      </c>
      <c r="V76" s="17" t="str">
        <f>IF(OR(ISERROR(VLOOKUP(Ausstellungen!G76,Tabelle2!$Z$2:$AA$7,2,0)),Ausstellungen!C76&lt;"a",Ausstellungen!D76&lt;"a",Ausstellungen!F76&lt;"a"),"leer",VLOOKUP(Ausstellungen!G76,Tabelle2!$Z$2:$AA$7,2,0))</f>
        <v>BOBS</v>
      </c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2:64" ht="20.85" customHeight="1" x14ac:dyDescent="0.2">
      <c r="B77" s="7"/>
      <c r="C77" s="134" t="s">
        <v>81</v>
      </c>
      <c r="D77" s="134" t="s">
        <v>211</v>
      </c>
      <c r="E77" s="140" t="str">
        <f>Tabelle1!$N77</f>
        <v>Hü</v>
      </c>
      <c r="F77" s="134" t="s">
        <v>112</v>
      </c>
      <c r="G77" s="134" t="s">
        <v>114</v>
      </c>
      <c r="H77" s="134" t="s">
        <v>12</v>
      </c>
      <c r="I77" s="134" t="s">
        <v>12</v>
      </c>
      <c r="J77" s="116">
        <f ca="1">IF(AND(Ausstellungen!C77&lt;"a",Ausstellungen!D77&lt;"a",Ausstellungen!F77&lt;"a",Ausstellungen!G77&lt;"a",Ausstellungen!H77&lt;"a",Ausstellungen!I77&lt;"a")," ",Tabelle1!J77)</f>
        <v>9</v>
      </c>
      <c r="K77" s="12"/>
      <c r="M77" s="9"/>
      <c r="N77" s="9"/>
      <c r="O77" s="9"/>
      <c r="P77" s="45"/>
      <c r="Q77" t="str">
        <f>IF(Ausstellungen!C76&gt;"a","Tabelle3!$M$5:$M$"&amp;COUNTA(Teilnehmer!$C$6:$C$300)+5,"leer")</f>
        <v>Tabelle3!$M$5:$M$42</v>
      </c>
      <c r="R77" s="17" t="str">
        <f t="shared" si="3"/>
        <v>Shows</v>
      </c>
      <c r="S77" s="17" t="str">
        <f t="shared" si="4"/>
        <v>Klassen</v>
      </c>
      <c r="T77" s="17" t="str">
        <f>IF(AND(Ausstellungen!C77&gt;"a",Ausstellungen!D77&gt;"a",Ausstellungen!F77&gt;"a",OR(Ausstellungen!D77=Tabelle2!$C$19,Ausstellungen!D77=Tabelle2!$C$20)),MID(Ausstellungen!F77,1,2)&amp;"N",IF(AND(Ausstellungen!C77&gt;"a",Ausstellungen!D77&gt;"a",Ausstellungen!F77&gt;"a",Ausstellungen!D77&lt;&gt;Tabelle2!$C$19,Ausstellungen!D77&lt;&gt;Tabelle2!$C$20),MID(Ausstellungen!F77,1,2),"leer"))</f>
        <v>Of</v>
      </c>
      <c r="U77" s="180" t="str">
        <f>IF(OR(ISERROR(VLOOKUP($D77&amp;$G77,Tabelle2!$T$2:$U$17,2,0)),Ausstellungen!C77&lt;"a",Ausstellungen!D77&lt;"a",Ausstellungen!F77&lt;"a"),"leer",VLOOKUP($D77&amp;$G77,Tabelle2!$T$2:$U$17,2,0))</f>
        <v>leer</v>
      </c>
      <c r="V77" s="17" t="str">
        <f>IF(OR(ISERROR(VLOOKUP(Ausstellungen!G77,Tabelle2!$Z$2:$AA$7,2,0)),Ausstellungen!C77&lt;"a",Ausstellungen!D77&lt;"a",Ausstellungen!F77&lt;"a"),"leer",VLOOKUP(Ausstellungen!G77,Tabelle2!$Z$2:$AA$7,2,0))</f>
        <v>leer</v>
      </c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2:64" ht="20.85" customHeight="1" x14ac:dyDescent="0.2">
      <c r="B78" s="7"/>
      <c r="C78" s="134" t="s">
        <v>276</v>
      </c>
      <c r="D78" s="134" t="s">
        <v>216</v>
      </c>
      <c r="E78" s="140" t="str">
        <f>Tabelle1!$N78</f>
        <v>Rü</v>
      </c>
      <c r="F78" s="134" t="s">
        <v>10</v>
      </c>
      <c r="G78" s="134" t="s">
        <v>11</v>
      </c>
      <c r="H78" s="134" t="s">
        <v>12</v>
      </c>
      <c r="I78" s="134" t="s">
        <v>12</v>
      </c>
      <c r="J78" s="116">
        <f ca="1">IF(AND(Ausstellungen!C78&lt;"a",Ausstellungen!D78&lt;"a",Ausstellungen!F78&lt;"a",Ausstellungen!G78&lt;"a",Ausstellungen!H78&lt;"a",Ausstellungen!I78&lt;"a")," ",Tabelle1!J78)</f>
        <v>4</v>
      </c>
      <c r="K78" s="12"/>
      <c r="M78" s="9"/>
      <c r="N78" s="9"/>
      <c r="O78" s="9"/>
      <c r="P78" s="45"/>
      <c r="Q78" t="str">
        <f>IF(Ausstellungen!C77&gt;"a","Tabelle3!$M$5:$M$"&amp;COUNTA(Teilnehmer!$C$6:$C$300)+5,"leer")</f>
        <v>Tabelle3!$M$5:$M$42</v>
      </c>
      <c r="R78" s="17" t="str">
        <f t="shared" si="3"/>
        <v>Shows</v>
      </c>
      <c r="S78" s="17" t="str">
        <f t="shared" si="4"/>
        <v>Klassen</v>
      </c>
      <c r="T78" s="17" t="str">
        <f>IF(AND(Ausstellungen!C78&gt;"a",Ausstellungen!D78&gt;"a",Ausstellungen!F78&gt;"a",OR(Ausstellungen!D78=Tabelle2!$C$19,Ausstellungen!D78=Tabelle2!$C$20)),MID(Ausstellungen!F78,1,2)&amp;"N",IF(AND(Ausstellungen!C78&gt;"a",Ausstellungen!D78&gt;"a",Ausstellungen!F78&gt;"a",Ausstellungen!D78&lt;&gt;Tabelle2!$C$19,Ausstellungen!D78&lt;&gt;Tabelle2!$C$20),MID(Ausstellungen!F78,1,2),"leer"))</f>
        <v>Jü</v>
      </c>
      <c r="U78" s="180" t="str">
        <f>IF(OR(ISERROR(VLOOKUP($D78&amp;$G78,Tabelle2!$T$2:$U$17,2,0)),Ausstellungen!C78&lt;"a",Ausstellungen!D78&lt;"a",Ausstellungen!F78&lt;"a"),"leer",VLOOKUP($D78&amp;$G78,Tabelle2!$T$2:$U$17,2,0))</f>
        <v>leer</v>
      </c>
      <c r="V78" s="17" t="str">
        <f>IF(OR(ISERROR(VLOOKUP(Ausstellungen!G78,Tabelle2!$Z$2:$AA$7,2,0)),Ausstellungen!C78&lt;"a",Ausstellungen!D78&lt;"a",Ausstellungen!F78&lt;"a"),"leer",VLOOKUP(Ausstellungen!G78,Tabelle2!$Z$2:$AA$7,2,0))</f>
        <v>leer</v>
      </c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</row>
    <row r="79" spans="2:64" ht="20.85" customHeight="1" x14ac:dyDescent="0.2">
      <c r="B79" s="7"/>
      <c r="C79" s="134" t="s">
        <v>295</v>
      </c>
      <c r="D79" s="134" t="s">
        <v>216</v>
      </c>
      <c r="E79" s="140" t="str">
        <f>Tabelle1!$N79</f>
        <v>Rü</v>
      </c>
      <c r="F79" s="134" t="s">
        <v>10</v>
      </c>
      <c r="G79" s="134" t="s">
        <v>11</v>
      </c>
      <c r="H79" s="134" t="s">
        <v>12</v>
      </c>
      <c r="I79" s="134" t="s">
        <v>12</v>
      </c>
      <c r="J79" s="116">
        <f ca="1">IF(AND(Ausstellungen!C79&lt;"a",Ausstellungen!D79&lt;"a",Ausstellungen!F79&lt;"a",Ausstellungen!G79&lt;"a",Ausstellungen!H79&lt;"a",Ausstellungen!I79&lt;"a")," ",Tabelle1!J79)</f>
        <v>4</v>
      </c>
      <c r="K79" s="12"/>
      <c r="M79" s="9"/>
      <c r="N79" s="9"/>
      <c r="O79" s="9"/>
      <c r="P79" s="45"/>
      <c r="Q79" t="str">
        <f>IF(Ausstellungen!C78&gt;"a","Tabelle3!$M$5:$M$"&amp;COUNTA(Teilnehmer!$C$6:$C$300)+5,"leer")</f>
        <v>Tabelle3!$M$5:$M$42</v>
      </c>
      <c r="R79" s="17" t="str">
        <f t="shared" si="3"/>
        <v>Shows</v>
      </c>
      <c r="S79" s="17" t="str">
        <f t="shared" si="4"/>
        <v>Klassen</v>
      </c>
      <c r="T79" s="17" t="str">
        <f>IF(AND(Ausstellungen!C79&gt;"a",Ausstellungen!D79&gt;"a",Ausstellungen!F79&gt;"a",OR(Ausstellungen!D79=Tabelle2!$C$19,Ausstellungen!D79=Tabelle2!$C$20)),MID(Ausstellungen!F79,1,2)&amp;"N",IF(AND(Ausstellungen!C79&gt;"a",Ausstellungen!D79&gt;"a",Ausstellungen!F79&gt;"a",Ausstellungen!D79&lt;&gt;Tabelle2!$C$19,Ausstellungen!D79&lt;&gt;Tabelle2!$C$20),MID(Ausstellungen!F79,1,2),"leer"))</f>
        <v>Jü</v>
      </c>
      <c r="U79" s="180" t="str">
        <f>IF(OR(ISERROR(VLOOKUP($D79&amp;$G79,Tabelle2!$T$2:$U$17,2,0)),Ausstellungen!C79&lt;"a",Ausstellungen!D79&lt;"a",Ausstellungen!F79&lt;"a"),"leer",VLOOKUP($D79&amp;$G79,Tabelle2!$T$2:$U$17,2,0))</f>
        <v>leer</v>
      </c>
      <c r="V79" s="17" t="str">
        <f>IF(OR(ISERROR(VLOOKUP(Ausstellungen!G79,Tabelle2!$Z$2:$AA$7,2,0)),Ausstellungen!C79&lt;"a",Ausstellungen!D79&lt;"a",Ausstellungen!F79&lt;"a"),"leer",VLOOKUP(Ausstellungen!G79,Tabelle2!$Z$2:$AA$7,2,0))</f>
        <v>leer</v>
      </c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2:64" ht="20.85" customHeight="1" x14ac:dyDescent="0.2">
      <c r="B80" s="7"/>
      <c r="C80" s="134" t="s">
        <v>75</v>
      </c>
      <c r="D80" s="134" t="s">
        <v>216</v>
      </c>
      <c r="E80" s="140" t="str">
        <f>Tabelle1!$N80</f>
        <v>Rü</v>
      </c>
      <c r="F80" s="134" t="s">
        <v>13</v>
      </c>
      <c r="G80" s="134" t="s">
        <v>110</v>
      </c>
      <c r="H80" s="134" t="s">
        <v>12</v>
      </c>
      <c r="I80" s="134" t="s">
        <v>12</v>
      </c>
      <c r="J80" s="116">
        <f ca="1">IF(AND(Ausstellungen!C80&lt;"a",Ausstellungen!D80&lt;"a",Ausstellungen!F80&lt;"a",Ausstellungen!G80&lt;"a",Ausstellungen!H80&lt;"a",Ausstellungen!I80&lt;"a")," ",Tabelle1!J80)</f>
        <v>8</v>
      </c>
      <c r="K80" s="12"/>
      <c r="M80" s="9"/>
      <c r="N80" s="9"/>
      <c r="O80" s="9"/>
      <c r="P80" s="45"/>
      <c r="Q80" t="str">
        <f>IF(Ausstellungen!C79&gt;"a","Tabelle3!$M$5:$M$"&amp;COUNTA(Teilnehmer!$C$6:$C$300)+5,"leer")</f>
        <v>Tabelle3!$M$5:$M$42</v>
      </c>
      <c r="R80" s="17" t="str">
        <f t="shared" si="3"/>
        <v>Shows</v>
      </c>
      <c r="S80" s="17" t="str">
        <f t="shared" si="4"/>
        <v>Klassen</v>
      </c>
      <c r="T80" s="17" t="str">
        <f>IF(AND(Ausstellungen!C80&gt;"a",Ausstellungen!D80&gt;"a",Ausstellungen!F80&gt;"a",OR(Ausstellungen!D80=Tabelle2!$C$19,Ausstellungen!D80=Tabelle2!$C$20)),MID(Ausstellungen!F80,1,2)&amp;"N",IF(AND(Ausstellungen!C80&gt;"a",Ausstellungen!D80&gt;"a",Ausstellungen!F80&gt;"a",Ausstellungen!D80&lt;&gt;Tabelle2!$C$19,Ausstellungen!D80&lt;&gt;Tabelle2!$C$20),MID(Ausstellungen!F80,1,2),"leer"))</f>
        <v>Ju</v>
      </c>
      <c r="U80" s="180" t="str">
        <f>IF(OR(ISERROR(VLOOKUP($D80&amp;$G80,Tabelle2!$T$2:$U$17,2,0)),Ausstellungen!C80&lt;"a",Ausstellungen!D80&lt;"a",Ausstellungen!F80&lt;"a"),"leer",VLOOKUP($D80&amp;$G80,Tabelle2!$T$2:$U$17,2,0))</f>
        <v>leer</v>
      </c>
      <c r="V80" s="17" t="str">
        <f>IF(OR(ISERROR(VLOOKUP(Ausstellungen!G80,Tabelle2!$Z$2:$AA$7,2,0)),Ausstellungen!C80&lt;"a",Ausstellungen!D80&lt;"a",Ausstellungen!F80&lt;"a"),"leer",VLOOKUP(Ausstellungen!G80,Tabelle2!$Z$2:$AA$7,2,0))</f>
        <v>leer</v>
      </c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2:64" ht="20.85" customHeight="1" x14ac:dyDescent="0.2">
      <c r="B81" s="7"/>
      <c r="C81" s="134" t="s">
        <v>277</v>
      </c>
      <c r="D81" s="134" t="s">
        <v>216</v>
      </c>
      <c r="E81" s="140" t="str">
        <f>Tabelle1!$N81</f>
        <v>Rü</v>
      </c>
      <c r="F81" s="134" t="s">
        <v>13</v>
      </c>
      <c r="G81" s="134" t="s">
        <v>19</v>
      </c>
      <c r="H81" s="134" t="s">
        <v>12</v>
      </c>
      <c r="I81" s="134" t="s">
        <v>12</v>
      </c>
      <c r="J81" s="116">
        <f ca="1">IF(AND(Ausstellungen!C81&lt;"a",Ausstellungen!D81&lt;"a",Ausstellungen!F81&lt;"a",Ausstellungen!G81&lt;"a",Ausstellungen!H81&lt;"a",Ausstellungen!I81&lt;"a")," ",Tabelle1!J81)</f>
        <v>2</v>
      </c>
      <c r="K81" s="12"/>
      <c r="M81" s="9"/>
      <c r="N81" s="9"/>
      <c r="O81" s="9"/>
      <c r="P81" s="45"/>
      <c r="Q81" t="str">
        <f>IF(Ausstellungen!C80&gt;"a","Tabelle3!$M$5:$M$"&amp;COUNTA(Teilnehmer!$C$6:$C$300)+5,"leer")</f>
        <v>Tabelle3!$M$5:$M$42</v>
      </c>
      <c r="R81" s="17" t="str">
        <f t="shared" si="3"/>
        <v>Shows</v>
      </c>
      <c r="S81" s="17" t="str">
        <f t="shared" si="4"/>
        <v>Klassen</v>
      </c>
      <c r="T81" s="17" t="str">
        <f>IF(AND(Ausstellungen!C81&gt;"a",Ausstellungen!D81&gt;"a",Ausstellungen!F81&gt;"a",OR(Ausstellungen!D81=Tabelle2!$C$19,Ausstellungen!D81=Tabelle2!$C$20)),MID(Ausstellungen!F81,1,2)&amp;"N",IF(AND(Ausstellungen!C81&gt;"a",Ausstellungen!D81&gt;"a",Ausstellungen!F81&gt;"a",Ausstellungen!D81&lt;&gt;Tabelle2!$C$19,Ausstellungen!D81&lt;&gt;Tabelle2!$C$20),MID(Ausstellungen!F81,1,2),"leer"))</f>
        <v>Ju</v>
      </c>
      <c r="U81" s="180" t="str">
        <f>IF(OR(ISERROR(VLOOKUP($D81&amp;$G81,Tabelle2!$T$2:$U$17,2,0)),Ausstellungen!C81&lt;"a",Ausstellungen!D81&lt;"a",Ausstellungen!F81&lt;"a"),"leer",VLOOKUP($D81&amp;$G81,Tabelle2!$T$2:$U$17,2,0))</f>
        <v>leer</v>
      </c>
      <c r="V81" s="17" t="str">
        <f>IF(OR(ISERROR(VLOOKUP(Ausstellungen!G81,Tabelle2!$Z$2:$AA$7,2,0)),Ausstellungen!C81&lt;"a",Ausstellungen!D81&lt;"a",Ausstellungen!F81&lt;"a"),"leer",VLOOKUP(Ausstellungen!G81,Tabelle2!$Z$2:$AA$7,2,0))</f>
        <v>leer</v>
      </c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2:64" ht="20.85" customHeight="1" x14ac:dyDescent="0.2">
      <c r="B82" s="7"/>
      <c r="C82" s="134" t="s">
        <v>65</v>
      </c>
      <c r="D82" s="134" t="s">
        <v>216</v>
      </c>
      <c r="E82" s="140" t="str">
        <f>Tabelle1!$N82</f>
        <v>Rü</v>
      </c>
      <c r="F82" s="134" t="s">
        <v>23</v>
      </c>
      <c r="G82" s="134" t="s">
        <v>34</v>
      </c>
      <c r="H82" s="134" t="s">
        <v>12</v>
      </c>
      <c r="I82" s="134" t="s">
        <v>12</v>
      </c>
      <c r="J82" s="116">
        <f ca="1">IF(AND(Ausstellungen!C82&lt;"a",Ausstellungen!D82&lt;"a",Ausstellungen!F82&lt;"a",Ausstellungen!G82&lt;"a",Ausstellungen!H82&lt;"a",Ausstellungen!I82&lt;"a")," ",Tabelle1!J82)</f>
        <v>3</v>
      </c>
      <c r="K82" s="12"/>
      <c r="M82" s="9"/>
      <c r="N82" s="9"/>
      <c r="O82" s="9"/>
      <c r="P82" s="45"/>
      <c r="Q82" t="str">
        <f>IF(Ausstellungen!C81&gt;"a","Tabelle3!$M$5:$M$"&amp;COUNTA(Teilnehmer!$C$6:$C$300)+5,"leer")</f>
        <v>Tabelle3!$M$5:$M$42</v>
      </c>
      <c r="R82" s="17" t="str">
        <f t="shared" si="3"/>
        <v>Shows</v>
      </c>
      <c r="S82" s="17" t="str">
        <f t="shared" si="4"/>
        <v>Klassen</v>
      </c>
      <c r="T82" s="17" t="str">
        <f>IF(AND(Ausstellungen!C82&gt;"a",Ausstellungen!D82&gt;"a",Ausstellungen!F82&gt;"a",OR(Ausstellungen!D82=Tabelle2!$C$19,Ausstellungen!D82=Tabelle2!$C$20)),MID(Ausstellungen!F82,1,2)&amp;"N",IF(AND(Ausstellungen!C82&gt;"a",Ausstellungen!D82&gt;"a",Ausstellungen!F82&gt;"a",Ausstellungen!D82&lt;&gt;Tabelle2!$C$19,Ausstellungen!D82&lt;&gt;Tabelle2!$C$20),MID(Ausstellungen!F82,1,2),"leer"))</f>
        <v>Zw</v>
      </c>
      <c r="U82" s="180" t="str">
        <f>IF(OR(ISERROR(VLOOKUP($D82&amp;$G82,Tabelle2!$T$2:$U$17,2,0)),Ausstellungen!C82&lt;"a",Ausstellungen!D82&lt;"a",Ausstellungen!F82&lt;"a"),"leer",VLOOKUP($D82&amp;$G82,Tabelle2!$T$2:$U$17,2,0))</f>
        <v>leer</v>
      </c>
      <c r="V82" s="17" t="str">
        <f>IF(OR(ISERROR(VLOOKUP(Ausstellungen!G82,Tabelle2!$Z$2:$AA$7,2,0)),Ausstellungen!C82&lt;"a",Ausstellungen!D82&lt;"a",Ausstellungen!F82&lt;"a"),"leer",VLOOKUP(Ausstellungen!G82,Tabelle2!$Z$2:$AA$7,2,0))</f>
        <v>leer</v>
      </c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2:64" ht="20.85" customHeight="1" x14ac:dyDescent="0.2">
      <c r="B83" s="7"/>
      <c r="C83" s="134" t="s">
        <v>73</v>
      </c>
      <c r="D83" s="134" t="s">
        <v>216</v>
      </c>
      <c r="E83" s="140" t="str">
        <f>Tabelle1!$N83</f>
        <v>Rü</v>
      </c>
      <c r="F83" s="134" t="s">
        <v>112</v>
      </c>
      <c r="G83" s="134" t="s">
        <v>203</v>
      </c>
      <c r="H83" s="134" t="s">
        <v>12</v>
      </c>
      <c r="I83" s="134" t="s">
        <v>12</v>
      </c>
      <c r="J83" s="116">
        <f ca="1">IF(AND(Ausstellungen!C83&lt;"a",Ausstellungen!D83&lt;"a",Ausstellungen!F83&lt;"a",Ausstellungen!G83&lt;"a",Ausstellungen!H83&lt;"a",Ausstellungen!I83&lt;"a")," ",Tabelle1!J83)</f>
        <v>14</v>
      </c>
      <c r="K83" s="12"/>
      <c r="M83" s="9"/>
      <c r="N83" s="9"/>
      <c r="O83" s="9"/>
      <c r="P83" s="45"/>
      <c r="Q83" t="str">
        <f>IF(Ausstellungen!C82&gt;"a","Tabelle3!$M$5:$M$"&amp;COUNTA(Teilnehmer!$C$6:$C$300)+5,"leer")</f>
        <v>Tabelle3!$M$5:$M$42</v>
      </c>
      <c r="R83" s="17" t="str">
        <f t="shared" si="3"/>
        <v>Shows</v>
      </c>
      <c r="S83" s="17" t="str">
        <f t="shared" si="4"/>
        <v>Klassen</v>
      </c>
      <c r="T83" s="17" t="str">
        <f>IF(AND(Ausstellungen!C83&gt;"a",Ausstellungen!D83&gt;"a",Ausstellungen!F83&gt;"a",OR(Ausstellungen!D83=Tabelle2!$C$19,Ausstellungen!D83=Tabelle2!$C$20)),MID(Ausstellungen!F83,1,2)&amp;"N",IF(AND(Ausstellungen!C83&gt;"a",Ausstellungen!D83&gt;"a",Ausstellungen!F83&gt;"a",Ausstellungen!D83&lt;&gt;Tabelle2!$C$19,Ausstellungen!D83&lt;&gt;Tabelle2!$C$20),MID(Ausstellungen!F83,1,2),"leer"))</f>
        <v>Of</v>
      </c>
      <c r="U83" s="180" t="str">
        <f>IF(OR(ISERROR(VLOOKUP($D83&amp;$G83,Tabelle2!$T$2:$U$17,2,0)),Ausstellungen!C83&lt;"a",Ausstellungen!D83&lt;"a",Ausstellungen!F83&lt;"a"),"leer",VLOOKUP($D83&amp;$G83,Tabelle2!$T$2:$U$17,2,0))</f>
        <v>leer</v>
      </c>
      <c r="V83" s="17" t="str">
        <f>IF(OR(ISERROR(VLOOKUP(Ausstellungen!G83,Tabelle2!$Z$2:$AA$7,2,0)),Ausstellungen!C83&lt;"a",Ausstellungen!D83&lt;"a",Ausstellungen!F83&lt;"a"),"leer",VLOOKUP(Ausstellungen!G83,Tabelle2!$Z$2:$AA$7,2,0))</f>
        <v>leer</v>
      </c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2:64" ht="20.85" customHeight="1" x14ac:dyDescent="0.2">
      <c r="B84" s="7"/>
      <c r="C84" s="134" t="s">
        <v>66</v>
      </c>
      <c r="D84" s="134" t="s">
        <v>216</v>
      </c>
      <c r="E84" s="140" t="str">
        <f>Tabelle1!$N84</f>
        <v>Rü</v>
      </c>
      <c r="F84" s="134" t="s">
        <v>112</v>
      </c>
      <c r="G84" s="134" t="s">
        <v>34</v>
      </c>
      <c r="H84" s="134" t="s">
        <v>12</v>
      </c>
      <c r="I84" s="134" t="s">
        <v>12</v>
      </c>
      <c r="J84" s="116">
        <f ca="1">IF(AND(Ausstellungen!C84&lt;"a",Ausstellungen!D84&lt;"a",Ausstellungen!F84&lt;"a",Ausstellungen!G84&lt;"a",Ausstellungen!H84&lt;"a",Ausstellungen!I84&lt;"a")," ",Tabelle1!J84)</f>
        <v>3</v>
      </c>
      <c r="K84" s="12"/>
      <c r="M84" s="9"/>
      <c r="N84" s="9"/>
      <c r="O84" s="9"/>
      <c r="P84" s="45"/>
      <c r="Q84" t="str">
        <f>IF(Ausstellungen!C83&gt;"a","Tabelle3!$M$5:$M$"&amp;COUNTA(Teilnehmer!$C$6:$C$300)+5,"leer")</f>
        <v>Tabelle3!$M$5:$M$42</v>
      </c>
      <c r="R84" s="17" t="str">
        <f t="shared" si="3"/>
        <v>Shows</v>
      </c>
      <c r="S84" s="17" t="str">
        <f t="shared" si="4"/>
        <v>Klassen</v>
      </c>
      <c r="T84" s="17" t="str">
        <f>IF(AND(Ausstellungen!C84&gt;"a",Ausstellungen!D84&gt;"a",Ausstellungen!F84&gt;"a",OR(Ausstellungen!D84=Tabelle2!$C$19,Ausstellungen!D84=Tabelle2!$C$20)),MID(Ausstellungen!F84,1,2)&amp;"N",IF(AND(Ausstellungen!C84&gt;"a",Ausstellungen!D84&gt;"a",Ausstellungen!F84&gt;"a",Ausstellungen!D84&lt;&gt;Tabelle2!$C$19,Ausstellungen!D84&lt;&gt;Tabelle2!$C$20),MID(Ausstellungen!F84,1,2),"leer"))</f>
        <v>Of</v>
      </c>
      <c r="U84" s="180" t="str">
        <f>IF(OR(ISERROR(VLOOKUP($D84&amp;$G84,Tabelle2!$T$2:$U$17,2,0)),Ausstellungen!C84&lt;"a",Ausstellungen!D84&lt;"a",Ausstellungen!F84&lt;"a"),"leer",VLOOKUP($D84&amp;$G84,Tabelle2!$T$2:$U$17,2,0))</f>
        <v>leer</v>
      </c>
      <c r="V84" s="17" t="str">
        <f>IF(OR(ISERROR(VLOOKUP(Ausstellungen!G84,Tabelle2!$Z$2:$AA$7,2,0)),Ausstellungen!C84&lt;"a",Ausstellungen!D84&lt;"a",Ausstellungen!F84&lt;"a"),"leer",VLOOKUP(Ausstellungen!G84,Tabelle2!$Z$2:$AA$7,2,0))</f>
        <v>leer</v>
      </c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</row>
    <row r="85" spans="2:64" ht="20.85" customHeight="1" x14ac:dyDescent="0.2">
      <c r="B85" s="7"/>
      <c r="C85" s="134" t="s">
        <v>83</v>
      </c>
      <c r="D85" s="134" t="s">
        <v>216</v>
      </c>
      <c r="E85" s="140" t="str">
        <f>Tabelle1!$N85</f>
        <v>Rü</v>
      </c>
      <c r="F85" s="134" t="s">
        <v>112</v>
      </c>
      <c r="G85" s="134" t="s">
        <v>19</v>
      </c>
      <c r="H85" s="134" t="s">
        <v>12</v>
      </c>
      <c r="I85" s="134" t="s">
        <v>12</v>
      </c>
      <c r="J85" s="116">
        <f ca="1">IF(AND(Ausstellungen!C85&lt;"a",Ausstellungen!D85&lt;"a",Ausstellungen!F85&lt;"a",Ausstellungen!G85&lt;"a",Ausstellungen!H85&lt;"a",Ausstellungen!I85&lt;"a")," ",Tabelle1!J85)</f>
        <v>2</v>
      </c>
      <c r="K85" s="12"/>
      <c r="M85" s="9"/>
      <c r="N85" s="9"/>
      <c r="O85" s="9"/>
      <c r="P85" s="45"/>
      <c r="Q85" t="str">
        <f>IF(Ausstellungen!C84&gt;"a","Tabelle3!$M$5:$M$"&amp;COUNTA(Teilnehmer!$C$6:$C$300)+5,"leer")</f>
        <v>Tabelle3!$M$5:$M$42</v>
      </c>
      <c r="R85" s="17" t="str">
        <f t="shared" si="3"/>
        <v>Shows</v>
      </c>
      <c r="S85" s="17" t="str">
        <f t="shared" si="4"/>
        <v>Klassen</v>
      </c>
      <c r="T85" s="17" t="str">
        <f>IF(AND(Ausstellungen!C85&gt;"a",Ausstellungen!D85&gt;"a",Ausstellungen!F85&gt;"a",OR(Ausstellungen!D85=Tabelle2!$C$19,Ausstellungen!D85=Tabelle2!$C$20)),MID(Ausstellungen!F85,1,2)&amp;"N",IF(AND(Ausstellungen!C85&gt;"a",Ausstellungen!D85&gt;"a",Ausstellungen!F85&gt;"a",Ausstellungen!D85&lt;&gt;Tabelle2!$C$19,Ausstellungen!D85&lt;&gt;Tabelle2!$C$20),MID(Ausstellungen!F85,1,2),"leer"))</f>
        <v>Of</v>
      </c>
      <c r="U85" s="180" t="str">
        <f>IF(OR(ISERROR(VLOOKUP($D85&amp;$G85,Tabelle2!$T$2:$U$17,2,0)),Ausstellungen!C85&lt;"a",Ausstellungen!D85&lt;"a",Ausstellungen!F85&lt;"a"),"leer",VLOOKUP($D85&amp;$G85,Tabelle2!$T$2:$U$17,2,0))</f>
        <v>leer</v>
      </c>
      <c r="V85" s="17" t="str">
        <f>IF(OR(ISERROR(VLOOKUP(Ausstellungen!G85,Tabelle2!$Z$2:$AA$7,2,0)),Ausstellungen!C85&lt;"a",Ausstellungen!D85&lt;"a",Ausstellungen!F85&lt;"a"),"leer",VLOOKUP(Ausstellungen!G85,Tabelle2!$Z$2:$AA$7,2,0))</f>
        <v>leer</v>
      </c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</row>
    <row r="86" spans="2:64" ht="20.85" customHeight="1" x14ac:dyDescent="0.2">
      <c r="B86" s="7"/>
      <c r="C86" s="134" t="s">
        <v>281</v>
      </c>
      <c r="D86" s="134" t="s">
        <v>216</v>
      </c>
      <c r="E86" s="140" t="str">
        <f>Tabelle1!$N86</f>
        <v>Hü</v>
      </c>
      <c r="F86" s="134" t="s">
        <v>10</v>
      </c>
      <c r="G86" s="134" t="s">
        <v>202</v>
      </c>
      <c r="H86" s="134" t="s">
        <v>12</v>
      </c>
      <c r="I86" s="134" t="s">
        <v>12</v>
      </c>
      <c r="J86" s="116">
        <f ca="1">IF(AND(Ausstellungen!C86&lt;"a",Ausstellungen!D86&lt;"a",Ausstellungen!F86&lt;"a",Ausstellungen!G86&lt;"a",Ausstellungen!H86&lt;"a",Ausstellungen!I86&lt;"a")," ",Tabelle1!J86)</f>
        <v>2</v>
      </c>
      <c r="K86" s="12"/>
      <c r="M86" s="9"/>
      <c r="N86" s="9"/>
      <c r="O86" s="9"/>
      <c r="P86" s="45"/>
      <c r="Q86" t="str">
        <f>IF(Ausstellungen!C85&gt;"a","Tabelle3!$M$5:$M$"&amp;COUNTA(Teilnehmer!$C$6:$C$300)+5,"leer")</f>
        <v>Tabelle3!$M$5:$M$42</v>
      </c>
      <c r="R86" s="17" t="str">
        <f t="shared" si="3"/>
        <v>Shows</v>
      </c>
      <c r="S86" s="17" t="str">
        <f t="shared" si="4"/>
        <v>Klassen</v>
      </c>
      <c r="T86" s="17" t="str">
        <f>IF(AND(Ausstellungen!C86&gt;"a",Ausstellungen!D86&gt;"a",Ausstellungen!F86&gt;"a",OR(Ausstellungen!D86=Tabelle2!$C$19,Ausstellungen!D86=Tabelle2!$C$20)),MID(Ausstellungen!F86,1,2)&amp;"N",IF(AND(Ausstellungen!C86&gt;"a",Ausstellungen!D86&gt;"a",Ausstellungen!F86&gt;"a",Ausstellungen!D86&lt;&gt;Tabelle2!$C$19,Ausstellungen!D86&lt;&gt;Tabelle2!$C$20),MID(Ausstellungen!F86,1,2),"leer"))</f>
        <v>Jü</v>
      </c>
      <c r="U86" s="180" t="str">
        <f>IF(OR(ISERROR(VLOOKUP($D86&amp;$G86,Tabelle2!$T$2:$U$17,2,0)),Ausstellungen!C86&lt;"a",Ausstellungen!D86&lt;"a",Ausstellungen!F86&lt;"a"),"leer",VLOOKUP($D86&amp;$G86,Tabelle2!$T$2:$U$17,2,0))</f>
        <v>leer</v>
      </c>
      <c r="V86" s="17" t="str">
        <f>IF(OR(ISERROR(VLOOKUP(Ausstellungen!G86,Tabelle2!$Z$2:$AA$7,2,0)),Ausstellungen!C86&lt;"a",Ausstellungen!D86&lt;"a",Ausstellungen!F86&lt;"a"),"leer",VLOOKUP(Ausstellungen!G86,Tabelle2!$Z$2:$AA$7,2,0))</f>
        <v>leer</v>
      </c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</row>
    <row r="87" spans="2:64" ht="20.85" customHeight="1" x14ac:dyDescent="0.2">
      <c r="B87" s="7"/>
      <c r="C87" s="134" t="s">
        <v>88</v>
      </c>
      <c r="D87" s="134" t="s">
        <v>216</v>
      </c>
      <c r="E87" s="140" t="str">
        <f>Tabelle1!$N87</f>
        <v>Hü</v>
      </c>
      <c r="F87" s="134" t="s">
        <v>13</v>
      </c>
      <c r="G87" s="134" t="s">
        <v>14</v>
      </c>
      <c r="H87" s="134" t="s">
        <v>199</v>
      </c>
      <c r="I87" s="134" t="s">
        <v>22</v>
      </c>
      <c r="J87" s="116">
        <f ca="1">IF(AND(Ausstellungen!C87&lt;"a",Ausstellungen!D87&lt;"a",Ausstellungen!F87&lt;"a",Ausstellungen!G87&lt;"a",Ausstellungen!H87&lt;"a",Ausstellungen!I87&lt;"a")," ",Tabelle1!J87)</f>
        <v>16</v>
      </c>
      <c r="K87" s="12"/>
      <c r="M87" s="9"/>
      <c r="N87" s="9"/>
      <c r="O87" s="9"/>
      <c r="P87" s="45"/>
      <c r="Q87" t="str">
        <f>IF(Ausstellungen!C86&gt;"a","Tabelle3!$M$5:$M$"&amp;COUNTA(Teilnehmer!$C$6:$C$300)+5,"leer")</f>
        <v>Tabelle3!$M$5:$M$42</v>
      </c>
      <c r="R87" s="17" t="str">
        <f t="shared" si="3"/>
        <v>Shows</v>
      </c>
      <c r="S87" s="17" t="str">
        <f t="shared" si="4"/>
        <v>Klassen</v>
      </c>
      <c r="T87" s="17" t="str">
        <f>IF(AND(Ausstellungen!C87&gt;"a",Ausstellungen!D87&gt;"a",Ausstellungen!F87&gt;"a",OR(Ausstellungen!D87=Tabelle2!$C$19,Ausstellungen!D87=Tabelle2!$C$20)),MID(Ausstellungen!F87,1,2)&amp;"N",IF(AND(Ausstellungen!C87&gt;"a",Ausstellungen!D87&gt;"a",Ausstellungen!F87&gt;"a",Ausstellungen!D87&lt;&gt;Tabelle2!$C$19,Ausstellungen!D87&lt;&gt;Tabelle2!$C$20),MID(Ausstellungen!F87,1,2),"leer"))</f>
        <v>Ju</v>
      </c>
      <c r="U87" s="180" t="str">
        <f>IF(OR(ISERROR(VLOOKUP($D87&amp;$G87,Tabelle2!$T$2:$U$17,2,0)),Ausstellungen!C87&lt;"a",Ausstellungen!D87&lt;"a",Ausstellungen!F87&lt;"a"),"leer",VLOOKUP($D87&amp;$G87,Tabelle2!$T$2:$U$17,2,0))</f>
        <v>CruftsQualifikation</v>
      </c>
      <c r="V87" s="17" t="str">
        <f>IF(OR(ISERROR(VLOOKUP(Ausstellungen!G87,Tabelle2!$Z$2:$AA$7,2,0)),Ausstellungen!C87&lt;"a",Ausstellungen!D87&lt;"a",Ausstellungen!F87&lt;"a"),"leer",VLOOKUP(Ausstellungen!G87,Tabelle2!$Z$2:$AA$7,2,0))</f>
        <v>BOBS</v>
      </c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2:64" ht="20.85" customHeight="1" x14ac:dyDescent="0.2">
      <c r="B88" s="7"/>
      <c r="C88" s="134" t="s">
        <v>89</v>
      </c>
      <c r="D88" s="134" t="s">
        <v>216</v>
      </c>
      <c r="E88" s="140" t="str">
        <f>Tabelle1!$N88</f>
        <v>Hü</v>
      </c>
      <c r="F88" s="134" t="s">
        <v>13</v>
      </c>
      <c r="G88" s="134" t="s">
        <v>19</v>
      </c>
      <c r="H88" s="134" t="s">
        <v>12</v>
      </c>
      <c r="I88" s="134" t="s">
        <v>12</v>
      </c>
      <c r="J88" s="116">
        <f ca="1">IF(AND(Ausstellungen!C88&lt;"a",Ausstellungen!D88&lt;"a",Ausstellungen!F88&lt;"a",Ausstellungen!G88&lt;"a",Ausstellungen!H88&lt;"a",Ausstellungen!I88&lt;"a")," ",Tabelle1!J88)</f>
        <v>2</v>
      </c>
      <c r="K88" s="12"/>
      <c r="M88" s="9"/>
      <c r="N88" s="9"/>
      <c r="O88" s="9"/>
      <c r="P88" s="45"/>
      <c r="Q88" t="str">
        <f>IF(Ausstellungen!C87&gt;"a","Tabelle3!$M$5:$M$"&amp;COUNTA(Teilnehmer!$C$6:$C$300)+5,"leer")</f>
        <v>Tabelle3!$M$5:$M$42</v>
      </c>
      <c r="R88" s="17" t="str">
        <f t="shared" si="3"/>
        <v>Shows</v>
      </c>
      <c r="S88" s="17" t="str">
        <f t="shared" si="4"/>
        <v>Klassen</v>
      </c>
      <c r="T88" s="17" t="str">
        <f>IF(AND(Ausstellungen!C88&gt;"a",Ausstellungen!D88&gt;"a",Ausstellungen!F88&gt;"a",OR(Ausstellungen!D88=Tabelle2!$C$19,Ausstellungen!D88=Tabelle2!$C$20)),MID(Ausstellungen!F88,1,2)&amp;"N",IF(AND(Ausstellungen!C88&gt;"a",Ausstellungen!D88&gt;"a",Ausstellungen!F88&gt;"a",Ausstellungen!D88&lt;&gt;Tabelle2!$C$19,Ausstellungen!D88&lt;&gt;Tabelle2!$C$20),MID(Ausstellungen!F88,1,2),"leer"))</f>
        <v>Ju</v>
      </c>
      <c r="U88" s="180" t="str">
        <f>IF(OR(ISERROR(VLOOKUP($D88&amp;$G88,Tabelle2!$T$2:$U$17,2,0)),Ausstellungen!C88&lt;"a",Ausstellungen!D88&lt;"a",Ausstellungen!F88&lt;"a"),"leer",VLOOKUP($D88&amp;$G88,Tabelle2!$T$2:$U$17,2,0))</f>
        <v>leer</v>
      </c>
      <c r="V88" s="17" t="str">
        <f>IF(OR(ISERROR(VLOOKUP(Ausstellungen!G88,Tabelle2!$Z$2:$AA$7,2,0)),Ausstellungen!C88&lt;"a",Ausstellungen!D88&lt;"a",Ausstellungen!F88&lt;"a"),"leer",VLOOKUP(Ausstellungen!G88,Tabelle2!$Z$2:$AA$7,2,0))</f>
        <v>leer</v>
      </c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</row>
    <row r="89" spans="2:64" ht="20.85" customHeight="1" x14ac:dyDescent="0.2">
      <c r="B89" s="7"/>
      <c r="C89" s="134" t="s">
        <v>81</v>
      </c>
      <c r="D89" s="134" t="s">
        <v>216</v>
      </c>
      <c r="E89" s="140" t="str">
        <f>Tabelle1!$N89</f>
        <v>Hü</v>
      </c>
      <c r="F89" s="134" t="s">
        <v>112</v>
      </c>
      <c r="G89" s="134" t="s">
        <v>32</v>
      </c>
      <c r="H89" s="134" t="s">
        <v>12</v>
      </c>
      <c r="I89" s="134" t="s">
        <v>12</v>
      </c>
      <c r="J89" s="116">
        <f ca="1">IF(AND(Ausstellungen!C89&lt;"a",Ausstellungen!D89&lt;"a",Ausstellungen!F89&lt;"a",Ausstellungen!G89&lt;"a",Ausstellungen!H89&lt;"a",Ausstellungen!I89&lt;"a")," ",Tabelle1!J89)</f>
        <v>4</v>
      </c>
      <c r="K89" s="12"/>
      <c r="M89" s="9"/>
      <c r="N89" s="9"/>
      <c r="O89" s="9"/>
      <c r="P89" s="45"/>
      <c r="Q89" t="str">
        <f>IF(Ausstellungen!C88&gt;"a","Tabelle3!$M$5:$M$"&amp;COUNTA(Teilnehmer!$C$6:$C$300)+5,"leer")</f>
        <v>Tabelle3!$M$5:$M$42</v>
      </c>
      <c r="R89" s="17" t="str">
        <f t="shared" si="3"/>
        <v>Shows</v>
      </c>
      <c r="S89" s="17" t="str">
        <f t="shared" si="4"/>
        <v>Klassen</v>
      </c>
      <c r="T89" s="17" t="str">
        <f>IF(AND(Ausstellungen!C89&gt;"a",Ausstellungen!D89&gt;"a",Ausstellungen!F89&gt;"a",OR(Ausstellungen!D89=Tabelle2!$C$19,Ausstellungen!D89=Tabelle2!$C$20)),MID(Ausstellungen!F89,1,2)&amp;"N",IF(AND(Ausstellungen!C89&gt;"a",Ausstellungen!D89&gt;"a",Ausstellungen!F89&gt;"a",Ausstellungen!D89&lt;&gt;Tabelle2!$C$19,Ausstellungen!D89&lt;&gt;Tabelle2!$C$20),MID(Ausstellungen!F89,1,2),"leer"))</f>
        <v>Of</v>
      </c>
      <c r="U89" s="180" t="str">
        <f>IF(OR(ISERROR(VLOOKUP($D89&amp;$G89,Tabelle2!$T$2:$U$17,2,0)),Ausstellungen!C89&lt;"a",Ausstellungen!D89&lt;"a",Ausstellungen!F89&lt;"a"),"leer",VLOOKUP($D89&amp;$G89,Tabelle2!$T$2:$U$17,2,0))</f>
        <v>leer</v>
      </c>
      <c r="V89" s="17" t="str">
        <f>IF(OR(ISERROR(VLOOKUP(Ausstellungen!G89,Tabelle2!$Z$2:$AA$7,2,0)),Ausstellungen!C89&lt;"a",Ausstellungen!D89&lt;"a",Ausstellungen!F89&lt;"a"),"leer",VLOOKUP(Ausstellungen!G89,Tabelle2!$Z$2:$AA$7,2,0))</f>
        <v>leer</v>
      </c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</row>
    <row r="90" spans="2:64" ht="20.85" customHeight="1" x14ac:dyDescent="0.2">
      <c r="B90" s="7"/>
      <c r="C90" s="134" t="s">
        <v>276</v>
      </c>
      <c r="D90" s="134" t="s">
        <v>220</v>
      </c>
      <c r="E90" s="140" t="str">
        <f>Tabelle1!$N90</f>
        <v>Rü</v>
      </c>
      <c r="F90" s="134" t="s">
        <v>10</v>
      </c>
      <c r="G90" s="134" t="s">
        <v>11</v>
      </c>
      <c r="H90" s="134" t="s">
        <v>12</v>
      </c>
      <c r="I90" s="134" t="s">
        <v>12</v>
      </c>
      <c r="J90" s="116">
        <f ca="1">IF(AND(Ausstellungen!C90&lt;"a",Ausstellungen!D90&lt;"a",Ausstellungen!F90&lt;"a",Ausstellungen!G90&lt;"a",Ausstellungen!H90&lt;"a",Ausstellungen!I90&lt;"a")," ",Tabelle1!J90)</f>
        <v>4</v>
      </c>
      <c r="K90" s="12"/>
      <c r="M90" s="9"/>
      <c r="N90" s="9"/>
      <c r="O90" s="9"/>
      <c r="P90" s="45"/>
      <c r="Q90" t="str">
        <f>IF(Ausstellungen!C89&gt;"a","Tabelle3!$M$5:$M$"&amp;COUNTA(Teilnehmer!$C$6:$C$300)+5,"leer")</f>
        <v>Tabelle3!$M$5:$M$42</v>
      </c>
      <c r="R90" s="17" t="str">
        <f t="shared" si="3"/>
        <v>Shows</v>
      </c>
      <c r="S90" s="17" t="str">
        <f t="shared" si="4"/>
        <v>Klassen</v>
      </c>
      <c r="T90" s="17" t="str">
        <f>IF(AND(Ausstellungen!C90&gt;"a",Ausstellungen!D90&gt;"a",Ausstellungen!F90&gt;"a",OR(Ausstellungen!D90=Tabelle2!$C$19,Ausstellungen!D90=Tabelle2!$C$20)),MID(Ausstellungen!F90,1,2)&amp;"N",IF(AND(Ausstellungen!C90&gt;"a",Ausstellungen!D90&gt;"a",Ausstellungen!F90&gt;"a",Ausstellungen!D90&lt;&gt;Tabelle2!$C$19,Ausstellungen!D90&lt;&gt;Tabelle2!$C$20),MID(Ausstellungen!F90,1,2),"leer"))</f>
        <v>Jü</v>
      </c>
      <c r="U90" s="180" t="str">
        <f>IF(OR(ISERROR(VLOOKUP($D90&amp;$G90,Tabelle2!$T$2:$U$17,2,0)),Ausstellungen!C90&lt;"a",Ausstellungen!D90&lt;"a",Ausstellungen!F90&lt;"a"),"leer",VLOOKUP($D90&amp;$G90,Tabelle2!$T$2:$U$17,2,0))</f>
        <v>leer</v>
      </c>
      <c r="V90" s="17" t="str">
        <f>IF(OR(ISERROR(VLOOKUP(Ausstellungen!G90,Tabelle2!$Z$2:$AA$7,2,0)),Ausstellungen!C90&lt;"a",Ausstellungen!D90&lt;"a",Ausstellungen!F90&lt;"a"),"leer",VLOOKUP(Ausstellungen!G90,Tabelle2!$Z$2:$AA$7,2,0))</f>
        <v>leer</v>
      </c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2:64" ht="20.85" customHeight="1" x14ac:dyDescent="0.2">
      <c r="B91" s="7"/>
      <c r="C91" s="134" t="s">
        <v>75</v>
      </c>
      <c r="D91" s="134" t="s">
        <v>220</v>
      </c>
      <c r="E91" s="140" t="str">
        <f>Tabelle1!$N91</f>
        <v>Rü</v>
      </c>
      <c r="F91" s="134" t="s">
        <v>13</v>
      </c>
      <c r="G91" s="134" t="s">
        <v>14</v>
      </c>
      <c r="H91" s="134" t="s">
        <v>191</v>
      </c>
      <c r="I91" s="134" t="s">
        <v>12</v>
      </c>
      <c r="J91" s="116">
        <f ca="1">IF(AND(Ausstellungen!C91&lt;"a",Ausstellungen!D91&lt;"a",Ausstellungen!F91&lt;"a",Ausstellungen!G91&lt;"a",Ausstellungen!H91&lt;"a",Ausstellungen!I91&lt;"a")," ",Tabelle1!J91)</f>
        <v>14</v>
      </c>
      <c r="K91" s="12"/>
      <c r="M91" s="9"/>
      <c r="N91" s="9"/>
      <c r="O91" s="9"/>
      <c r="P91" s="45"/>
      <c r="Q91" t="str">
        <f>IF(Ausstellungen!C90&gt;"a","Tabelle3!$M$5:$M$"&amp;COUNTA(Teilnehmer!$C$6:$C$300)+5,"leer")</f>
        <v>Tabelle3!$M$5:$M$42</v>
      </c>
      <c r="R91" s="17" t="str">
        <f t="shared" si="3"/>
        <v>Shows</v>
      </c>
      <c r="S91" s="17" t="str">
        <f t="shared" si="4"/>
        <v>Klassen</v>
      </c>
      <c r="T91" s="17" t="str">
        <f>IF(AND(Ausstellungen!C91&gt;"a",Ausstellungen!D91&gt;"a",Ausstellungen!F91&gt;"a",OR(Ausstellungen!D91=Tabelle2!$C$19,Ausstellungen!D91=Tabelle2!$C$20)),MID(Ausstellungen!F91,1,2)&amp;"N",IF(AND(Ausstellungen!C91&gt;"a",Ausstellungen!D91&gt;"a",Ausstellungen!F91&gt;"a",Ausstellungen!D91&lt;&gt;Tabelle2!$C$19,Ausstellungen!D91&lt;&gt;Tabelle2!$C$20),MID(Ausstellungen!F91,1,2),"leer"))</f>
        <v>Ju</v>
      </c>
      <c r="U91" s="180" t="str">
        <f>IF(OR(ISERROR(VLOOKUP($D91&amp;$G91,Tabelle2!$T$2:$U$17,2,0)),Ausstellungen!C91&lt;"a",Ausstellungen!D91&lt;"a",Ausstellungen!F91&lt;"a"),"leer",VLOOKUP($D91&amp;$G91,Tabelle2!$T$2:$U$17,2,0))</f>
        <v>Bundesjugendsieger</v>
      </c>
      <c r="V91" s="17" t="str">
        <f>IF(OR(ISERROR(VLOOKUP(Ausstellungen!G91,Tabelle2!$Z$2:$AA$7,2,0)),Ausstellungen!C91&lt;"a",Ausstellungen!D91&lt;"a",Ausstellungen!F91&lt;"a"),"leer",VLOOKUP(Ausstellungen!G91,Tabelle2!$Z$2:$AA$7,2,0))</f>
        <v>BOBS</v>
      </c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</row>
    <row r="92" spans="2:64" ht="20.85" customHeight="1" x14ac:dyDescent="0.2">
      <c r="B92" s="7"/>
      <c r="C92" s="134" t="s">
        <v>277</v>
      </c>
      <c r="D92" s="134" t="s">
        <v>220</v>
      </c>
      <c r="E92" s="140" t="str">
        <f>Tabelle1!$N92</f>
        <v>Rü</v>
      </c>
      <c r="F92" s="134" t="s">
        <v>13</v>
      </c>
      <c r="G92" s="134" t="s">
        <v>110</v>
      </c>
      <c r="H92" s="134" t="s">
        <v>12</v>
      </c>
      <c r="I92" s="134" t="s">
        <v>12</v>
      </c>
      <c r="J92" s="116">
        <f ca="1">IF(AND(Ausstellungen!C92&lt;"a",Ausstellungen!D92&lt;"a",Ausstellungen!F92&lt;"a",Ausstellungen!G92&lt;"a",Ausstellungen!H92&lt;"a",Ausstellungen!I92&lt;"a")," ",Tabelle1!J92)</f>
        <v>8</v>
      </c>
      <c r="K92" s="12"/>
      <c r="M92" s="9"/>
      <c r="N92" s="9"/>
      <c r="O92" s="9"/>
      <c r="P92" s="45"/>
      <c r="Q92" t="str">
        <f>IF(Ausstellungen!C91&gt;"a","Tabelle3!$M$5:$M$"&amp;COUNTA(Teilnehmer!$C$6:$C$300)+5,"leer")</f>
        <v>Tabelle3!$M$5:$M$42</v>
      </c>
      <c r="R92" s="17" t="str">
        <f t="shared" si="3"/>
        <v>Shows</v>
      </c>
      <c r="S92" s="17" t="str">
        <f t="shared" si="4"/>
        <v>Klassen</v>
      </c>
      <c r="T92" s="17" t="str">
        <f>IF(AND(Ausstellungen!C92&gt;"a",Ausstellungen!D92&gt;"a",Ausstellungen!F92&gt;"a",OR(Ausstellungen!D92=Tabelle2!$C$19,Ausstellungen!D92=Tabelle2!$C$20)),MID(Ausstellungen!F92,1,2)&amp;"N",IF(AND(Ausstellungen!C92&gt;"a",Ausstellungen!D92&gt;"a",Ausstellungen!F92&gt;"a",Ausstellungen!D92&lt;&gt;Tabelle2!$C$19,Ausstellungen!D92&lt;&gt;Tabelle2!$C$20),MID(Ausstellungen!F92,1,2),"leer"))</f>
        <v>Ju</v>
      </c>
      <c r="U92" s="180" t="str">
        <f>IF(OR(ISERROR(VLOOKUP($D92&amp;$G92,Tabelle2!$T$2:$U$17,2,0)),Ausstellungen!C92&lt;"a",Ausstellungen!D92&lt;"a",Ausstellungen!F92&lt;"a"),"leer",VLOOKUP($D92&amp;$G92,Tabelle2!$T$2:$U$17,2,0))</f>
        <v>leer</v>
      </c>
      <c r="V92" s="17" t="str">
        <f>IF(OR(ISERROR(VLOOKUP(Ausstellungen!G92,Tabelle2!$Z$2:$AA$7,2,0)),Ausstellungen!C92&lt;"a",Ausstellungen!D92&lt;"a",Ausstellungen!F92&lt;"a"),"leer",VLOOKUP(Ausstellungen!G92,Tabelle2!$Z$2:$AA$7,2,0))</f>
        <v>leer</v>
      </c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</row>
    <row r="93" spans="2:64" ht="20.85" customHeight="1" x14ac:dyDescent="0.2">
      <c r="B93" s="7"/>
      <c r="C93" s="134" t="s">
        <v>69</v>
      </c>
      <c r="D93" s="134" t="s">
        <v>220</v>
      </c>
      <c r="E93" s="140" t="str">
        <f>Tabelle1!$N93</f>
        <v>Rü</v>
      </c>
      <c r="F93" s="134" t="s">
        <v>23</v>
      </c>
      <c r="G93" s="134" t="s">
        <v>111</v>
      </c>
      <c r="H93" s="134" t="s">
        <v>12</v>
      </c>
      <c r="I93" s="134" t="s">
        <v>12</v>
      </c>
      <c r="J93" s="116">
        <f ca="1">IF(AND(Ausstellungen!C93&lt;"a",Ausstellungen!D93&lt;"a",Ausstellungen!F93&lt;"a",Ausstellungen!G93&lt;"a",Ausstellungen!H93&lt;"a",Ausstellungen!I93&lt;"a")," ",Tabelle1!J93)</f>
        <v>12</v>
      </c>
      <c r="K93" s="12"/>
      <c r="M93" s="9"/>
      <c r="N93" s="9"/>
      <c r="O93" s="9"/>
      <c r="P93" s="45"/>
      <c r="Q93" t="str">
        <f>IF(Ausstellungen!C92&gt;"a","Tabelle3!$M$5:$M$"&amp;COUNTA(Teilnehmer!$C$6:$C$300)+5,"leer")</f>
        <v>Tabelle3!$M$5:$M$42</v>
      </c>
      <c r="R93" s="17" t="str">
        <f t="shared" si="3"/>
        <v>Shows</v>
      </c>
      <c r="S93" s="17" t="str">
        <f t="shared" si="4"/>
        <v>Klassen</v>
      </c>
      <c r="T93" s="17" t="str">
        <f>IF(AND(Ausstellungen!C93&gt;"a",Ausstellungen!D93&gt;"a",Ausstellungen!F93&gt;"a",OR(Ausstellungen!D93=Tabelle2!$C$19,Ausstellungen!D93=Tabelle2!$C$20)),MID(Ausstellungen!F93,1,2)&amp;"N",IF(AND(Ausstellungen!C93&gt;"a",Ausstellungen!D93&gt;"a",Ausstellungen!F93&gt;"a",Ausstellungen!D93&lt;&gt;Tabelle2!$C$19,Ausstellungen!D93&lt;&gt;Tabelle2!$C$20),MID(Ausstellungen!F93,1,2),"leer"))</f>
        <v>Zw</v>
      </c>
      <c r="U93" s="180" t="str">
        <f>IF(OR(ISERROR(VLOOKUP($D93&amp;$G93,Tabelle2!$T$2:$U$17,2,0)),Ausstellungen!C93&lt;"a",Ausstellungen!D93&lt;"a",Ausstellungen!F93&lt;"a"),"leer",VLOOKUP($D93&amp;$G93,Tabelle2!$T$2:$U$17,2,0))</f>
        <v>leer</v>
      </c>
      <c r="V93" s="17" t="str">
        <f>IF(OR(ISERROR(VLOOKUP(Ausstellungen!G93,Tabelle2!$Z$2:$AA$7,2,0)),Ausstellungen!C93&lt;"a",Ausstellungen!D93&lt;"a",Ausstellungen!F93&lt;"a"),"leer",VLOOKUP(Ausstellungen!G93,Tabelle2!$Z$2:$AA$7,2,0))</f>
        <v>BOBS</v>
      </c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</row>
    <row r="94" spans="2:64" ht="20.85" customHeight="1" x14ac:dyDescent="0.2">
      <c r="B94" s="7"/>
      <c r="C94" s="134" t="s">
        <v>65</v>
      </c>
      <c r="D94" s="134" t="s">
        <v>220</v>
      </c>
      <c r="E94" s="140" t="str">
        <f>Tabelle1!$N94</f>
        <v>Rü</v>
      </c>
      <c r="F94" s="134" t="s">
        <v>23</v>
      </c>
      <c r="G94" s="134" t="s">
        <v>114</v>
      </c>
      <c r="H94" s="134" t="s">
        <v>12</v>
      </c>
      <c r="I94" s="134" t="s">
        <v>12</v>
      </c>
      <c r="J94" s="116">
        <f ca="1">IF(AND(Ausstellungen!C94&lt;"a",Ausstellungen!D94&lt;"a",Ausstellungen!F94&lt;"a",Ausstellungen!G94&lt;"a",Ausstellungen!H94&lt;"a",Ausstellungen!I94&lt;"a")," ",Tabelle1!J94)</f>
        <v>9</v>
      </c>
      <c r="K94" s="12"/>
      <c r="M94" s="9"/>
      <c r="N94" s="9"/>
      <c r="O94" s="9"/>
      <c r="P94" s="45"/>
      <c r="Q94" t="str">
        <f>IF(Ausstellungen!C93&gt;"a","Tabelle3!$M$5:$M$"&amp;COUNTA(Teilnehmer!$C$6:$C$300)+5,"leer")</f>
        <v>Tabelle3!$M$5:$M$42</v>
      </c>
      <c r="R94" s="17" t="str">
        <f t="shared" si="3"/>
        <v>Shows</v>
      </c>
      <c r="S94" s="17" t="str">
        <f t="shared" si="4"/>
        <v>Klassen</v>
      </c>
      <c r="T94" s="17" t="str">
        <f>IF(AND(Ausstellungen!C94&gt;"a",Ausstellungen!D94&gt;"a",Ausstellungen!F94&gt;"a",OR(Ausstellungen!D94=Tabelle2!$C$19,Ausstellungen!D94=Tabelle2!$C$20)),MID(Ausstellungen!F94,1,2)&amp;"N",IF(AND(Ausstellungen!C94&gt;"a",Ausstellungen!D94&gt;"a",Ausstellungen!F94&gt;"a",Ausstellungen!D94&lt;&gt;Tabelle2!$C$19,Ausstellungen!D94&lt;&gt;Tabelle2!$C$20),MID(Ausstellungen!F94,1,2),"leer"))</f>
        <v>Zw</v>
      </c>
      <c r="U94" s="180" t="str">
        <f>IF(OR(ISERROR(VLOOKUP($D94&amp;$G94,Tabelle2!$T$2:$U$17,2,0)),Ausstellungen!C94&lt;"a",Ausstellungen!D94&lt;"a",Ausstellungen!F94&lt;"a"),"leer",VLOOKUP($D94&amp;$G94,Tabelle2!$T$2:$U$17,2,0))</f>
        <v>leer</v>
      </c>
      <c r="V94" s="17" t="str">
        <f>IF(OR(ISERROR(VLOOKUP(Ausstellungen!G94,Tabelle2!$Z$2:$AA$7,2,0)),Ausstellungen!C94&lt;"a",Ausstellungen!D94&lt;"a",Ausstellungen!F94&lt;"a"),"leer",VLOOKUP(Ausstellungen!G94,Tabelle2!$Z$2:$AA$7,2,0))</f>
        <v>leer</v>
      </c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2:64" ht="20.85" customHeight="1" x14ac:dyDescent="0.2">
      <c r="B95" s="7"/>
      <c r="C95" s="134" t="s">
        <v>73</v>
      </c>
      <c r="D95" s="134" t="s">
        <v>220</v>
      </c>
      <c r="E95" s="140" t="str">
        <f>Tabelle1!$N95</f>
        <v>Rü</v>
      </c>
      <c r="F95" s="134" t="s">
        <v>112</v>
      </c>
      <c r="G95" s="134" t="s">
        <v>203</v>
      </c>
      <c r="H95" s="134" t="s">
        <v>12</v>
      </c>
      <c r="I95" s="134" t="s">
        <v>12</v>
      </c>
      <c r="J95" s="116">
        <f ca="1">IF(AND(Ausstellungen!C95&lt;"a",Ausstellungen!D95&lt;"a",Ausstellungen!F95&lt;"a",Ausstellungen!G95&lt;"a",Ausstellungen!H95&lt;"a",Ausstellungen!I95&lt;"a")," ",Tabelle1!J95)</f>
        <v>14</v>
      </c>
      <c r="K95" s="12"/>
      <c r="M95" s="9"/>
      <c r="N95" s="9"/>
      <c r="O95" s="9"/>
      <c r="P95" s="45"/>
      <c r="Q95" t="str">
        <f>IF(Ausstellungen!C94&gt;"a","Tabelle3!$M$5:$M$"&amp;COUNTA(Teilnehmer!$C$6:$C$300)+5,"leer")</f>
        <v>Tabelle3!$M$5:$M$42</v>
      </c>
      <c r="R95" s="17" t="str">
        <f t="shared" si="3"/>
        <v>Shows</v>
      </c>
      <c r="S95" s="17" t="str">
        <f t="shared" si="4"/>
        <v>Klassen</v>
      </c>
      <c r="T95" s="17" t="str">
        <f>IF(AND(Ausstellungen!C95&gt;"a",Ausstellungen!D95&gt;"a",Ausstellungen!F95&gt;"a",OR(Ausstellungen!D95=Tabelle2!$C$19,Ausstellungen!D95=Tabelle2!$C$20)),MID(Ausstellungen!F95,1,2)&amp;"N",IF(AND(Ausstellungen!C95&gt;"a",Ausstellungen!D95&gt;"a",Ausstellungen!F95&gt;"a",Ausstellungen!D95&lt;&gt;Tabelle2!$C$19,Ausstellungen!D95&lt;&gt;Tabelle2!$C$20),MID(Ausstellungen!F95,1,2),"leer"))</f>
        <v>Of</v>
      </c>
      <c r="U95" s="180" t="str">
        <f>IF(OR(ISERROR(VLOOKUP($D95&amp;$G95,Tabelle2!$T$2:$U$17,2,0)),Ausstellungen!C95&lt;"a",Ausstellungen!D95&lt;"a",Ausstellungen!F95&lt;"a"),"leer",VLOOKUP($D95&amp;$G95,Tabelle2!$T$2:$U$17,2,0))</f>
        <v>leer</v>
      </c>
      <c r="V95" s="17" t="str">
        <f>IF(OR(ISERROR(VLOOKUP(Ausstellungen!G95,Tabelle2!$Z$2:$AA$7,2,0)),Ausstellungen!C95&lt;"a",Ausstellungen!D95&lt;"a",Ausstellungen!F95&lt;"a"),"leer",VLOOKUP(Ausstellungen!G95,Tabelle2!$Z$2:$AA$7,2,0))</f>
        <v>leer</v>
      </c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</row>
    <row r="96" spans="2:64" ht="20.85" customHeight="1" x14ac:dyDescent="0.2">
      <c r="B96" s="7"/>
      <c r="C96" s="134" t="s">
        <v>66</v>
      </c>
      <c r="D96" s="134" t="s">
        <v>220</v>
      </c>
      <c r="E96" s="140" t="str">
        <f>Tabelle1!$N96</f>
        <v>Rü</v>
      </c>
      <c r="F96" s="134" t="s">
        <v>112</v>
      </c>
      <c r="G96" s="134" t="s">
        <v>114</v>
      </c>
      <c r="H96" s="134" t="s">
        <v>12</v>
      </c>
      <c r="I96" s="134" t="s">
        <v>12</v>
      </c>
      <c r="J96" s="116">
        <f ca="1">IF(AND(Ausstellungen!C96&lt;"a",Ausstellungen!D96&lt;"a",Ausstellungen!F96&lt;"a",Ausstellungen!G96&lt;"a",Ausstellungen!H96&lt;"a",Ausstellungen!I96&lt;"a")," ",Tabelle1!J96)</f>
        <v>9</v>
      </c>
      <c r="K96" s="12"/>
      <c r="M96" s="9"/>
      <c r="N96" s="9"/>
      <c r="O96" s="9"/>
      <c r="P96" s="45"/>
      <c r="Q96" t="str">
        <f>IF(Ausstellungen!C95&gt;"a","Tabelle3!$M$5:$M$"&amp;COUNTA(Teilnehmer!$C$6:$C$300)+5,"leer")</f>
        <v>Tabelle3!$M$5:$M$42</v>
      </c>
      <c r="R96" s="17" t="str">
        <f t="shared" si="3"/>
        <v>Shows</v>
      </c>
      <c r="S96" s="17" t="str">
        <f t="shared" si="4"/>
        <v>Klassen</v>
      </c>
      <c r="T96" s="17" t="str">
        <f>IF(AND(Ausstellungen!C96&gt;"a",Ausstellungen!D96&gt;"a",Ausstellungen!F96&gt;"a",OR(Ausstellungen!D96=Tabelle2!$C$19,Ausstellungen!D96=Tabelle2!$C$20)),MID(Ausstellungen!F96,1,2)&amp;"N",IF(AND(Ausstellungen!C96&gt;"a",Ausstellungen!D96&gt;"a",Ausstellungen!F96&gt;"a",Ausstellungen!D96&lt;&gt;Tabelle2!$C$19,Ausstellungen!D96&lt;&gt;Tabelle2!$C$20),MID(Ausstellungen!F96,1,2),"leer"))</f>
        <v>Of</v>
      </c>
      <c r="U96" s="180" t="str">
        <f>IF(OR(ISERROR(VLOOKUP($D96&amp;$G96,Tabelle2!$T$2:$U$17,2,0)),Ausstellungen!C96&lt;"a",Ausstellungen!D96&lt;"a",Ausstellungen!F96&lt;"a"),"leer",VLOOKUP($D96&amp;$G96,Tabelle2!$T$2:$U$17,2,0))</f>
        <v>leer</v>
      </c>
      <c r="V96" s="17" t="str">
        <f>IF(OR(ISERROR(VLOOKUP(Ausstellungen!G96,Tabelle2!$Z$2:$AA$7,2,0)),Ausstellungen!C96&lt;"a",Ausstellungen!D96&lt;"a",Ausstellungen!F96&lt;"a"),"leer",VLOOKUP(Ausstellungen!G96,Tabelle2!$Z$2:$AA$7,2,0))</f>
        <v>leer</v>
      </c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</row>
    <row r="97" spans="2:64" ht="20.85" customHeight="1" x14ac:dyDescent="0.2">
      <c r="B97" s="7"/>
      <c r="C97" s="134" t="s">
        <v>83</v>
      </c>
      <c r="D97" s="134" t="s">
        <v>220</v>
      </c>
      <c r="E97" s="140" t="str">
        <f>Tabelle1!$N97</f>
        <v>Rü</v>
      </c>
      <c r="F97" s="134" t="s">
        <v>112</v>
      </c>
      <c r="G97" s="134" t="s">
        <v>17</v>
      </c>
      <c r="H97" s="134" t="s">
        <v>12</v>
      </c>
      <c r="I97" s="134" t="s">
        <v>12</v>
      </c>
      <c r="J97" s="116">
        <f ca="1">IF(AND(Ausstellungen!C97&lt;"a",Ausstellungen!D97&lt;"a",Ausstellungen!F97&lt;"a",Ausstellungen!G97&lt;"a",Ausstellungen!H97&lt;"a",Ausstellungen!I97&lt;"a")," ",Tabelle1!J97)</f>
        <v>6</v>
      </c>
      <c r="K97" s="12"/>
      <c r="M97" s="9"/>
      <c r="N97" s="9"/>
      <c r="O97" s="9"/>
      <c r="P97" s="45"/>
      <c r="Q97" t="str">
        <f>IF(Ausstellungen!C96&gt;"a","Tabelle3!$M$5:$M$"&amp;COUNTA(Teilnehmer!$C$6:$C$300)+5,"leer")</f>
        <v>Tabelle3!$M$5:$M$42</v>
      </c>
      <c r="R97" s="17" t="str">
        <f t="shared" si="3"/>
        <v>Shows</v>
      </c>
      <c r="S97" s="17" t="str">
        <f t="shared" si="4"/>
        <v>Klassen</v>
      </c>
      <c r="T97" s="17" t="str">
        <f>IF(AND(Ausstellungen!C97&gt;"a",Ausstellungen!D97&gt;"a",Ausstellungen!F97&gt;"a",OR(Ausstellungen!D97=Tabelle2!$C$19,Ausstellungen!D97=Tabelle2!$C$20)),MID(Ausstellungen!F97,1,2)&amp;"N",IF(AND(Ausstellungen!C97&gt;"a",Ausstellungen!D97&gt;"a",Ausstellungen!F97&gt;"a",Ausstellungen!D97&lt;&gt;Tabelle2!$C$19,Ausstellungen!D97&lt;&gt;Tabelle2!$C$20),MID(Ausstellungen!F97,1,2),"leer"))</f>
        <v>Of</v>
      </c>
      <c r="U97" s="180" t="str">
        <f>IF(OR(ISERROR(VLOOKUP($D97&amp;$G97,Tabelle2!$T$2:$U$17,2,0)),Ausstellungen!C97&lt;"a",Ausstellungen!D97&lt;"a",Ausstellungen!F97&lt;"a"),"leer",VLOOKUP($D97&amp;$G97,Tabelle2!$T$2:$U$17,2,0))</f>
        <v>leer</v>
      </c>
      <c r="V97" s="17" t="str">
        <f>IF(OR(ISERROR(VLOOKUP(Ausstellungen!G97,Tabelle2!$Z$2:$AA$7,2,0)),Ausstellungen!C97&lt;"a",Ausstellungen!D97&lt;"a",Ausstellungen!F97&lt;"a"),"leer",VLOOKUP(Ausstellungen!G97,Tabelle2!$Z$2:$AA$7,2,0))</f>
        <v>leer</v>
      </c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</row>
    <row r="98" spans="2:64" ht="20.85" customHeight="1" x14ac:dyDescent="0.2">
      <c r="B98" s="7"/>
      <c r="C98" s="134" t="s">
        <v>60</v>
      </c>
      <c r="D98" s="134" t="s">
        <v>220</v>
      </c>
      <c r="E98" s="140" t="str">
        <f>Tabelle1!$N98</f>
        <v>Rü</v>
      </c>
      <c r="F98" s="134" t="s">
        <v>112</v>
      </c>
      <c r="G98" s="134" t="s">
        <v>32</v>
      </c>
      <c r="H98" s="134" t="s">
        <v>12</v>
      </c>
      <c r="I98" s="134" t="s">
        <v>12</v>
      </c>
      <c r="J98" s="116">
        <f ca="1">IF(AND(Ausstellungen!C98&lt;"a",Ausstellungen!D98&lt;"a",Ausstellungen!F98&lt;"a",Ausstellungen!G98&lt;"a",Ausstellungen!H98&lt;"a",Ausstellungen!I98&lt;"a")," ",Tabelle1!J98)</f>
        <v>4</v>
      </c>
      <c r="K98" s="12"/>
      <c r="M98" s="9"/>
      <c r="N98" s="9"/>
      <c r="O98" s="9"/>
      <c r="P98" s="45"/>
      <c r="Q98" t="str">
        <f>IF(Ausstellungen!C97&gt;"a","Tabelle3!$M$5:$M$"&amp;COUNTA(Teilnehmer!$C$6:$C$300)+5,"leer")</f>
        <v>Tabelle3!$M$5:$M$42</v>
      </c>
      <c r="R98" s="17" t="str">
        <f t="shared" si="3"/>
        <v>Shows</v>
      </c>
      <c r="S98" s="17" t="str">
        <f t="shared" si="4"/>
        <v>Klassen</v>
      </c>
      <c r="T98" s="17" t="str">
        <f>IF(AND(Ausstellungen!C98&gt;"a",Ausstellungen!D98&gt;"a",Ausstellungen!F98&gt;"a",OR(Ausstellungen!D98=Tabelle2!$C$19,Ausstellungen!D98=Tabelle2!$C$20)),MID(Ausstellungen!F98,1,2)&amp;"N",IF(AND(Ausstellungen!C98&gt;"a",Ausstellungen!D98&gt;"a",Ausstellungen!F98&gt;"a",Ausstellungen!D98&lt;&gt;Tabelle2!$C$19,Ausstellungen!D98&lt;&gt;Tabelle2!$C$20),MID(Ausstellungen!F98,1,2),"leer"))</f>
        <v>Of</v>
      </c>
      <c r="U98" s="180" t="str">
        <f>IF(OR(ISERROR(VLOOKUP($D98&amp;$G98,Tabelle2!$T$2:$U$17,2,0)),Ausstellungen!C98&lt;"a",Ausstellungen!D98&lt;"a",Ausstellungen!F98&lt;"a"),"leer",VLOOKUP($D98&amp;$G98,Tabelle2!$T$2:$U$17,2,0))</f>
        <v>leer</v>
      </c>
      <c r="V98" s="17" t="str">
        <f>IF(OR(ISERROR(VLOOKUP(Ausstellungen!G98,Tabelle2!$Z$2:$AA$7,2,0)),Ausstellungen!C98&lt;"a",Ausstellungen!D98&lt;"a",Ausstellungen!F98&lt;"a"),"leer",VLOOKUP(Ausstellungen!G98,Tabelle2!$Z$2:$AA$7,2,0))</f>
        <v>leer</v>
      </c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</row>
    <row r="99" spans="2:64" ht="20.85" customHeight="1" x14ac:dyDescent="0.2">
      <c r="B99" s="7"/>
      <c r="C99" s="134" t="s">
        <v>281</v>
      </c>
      <c r="D99" s="134" t="s">
        <v>220</v>
      </c>
      <c r="E99" s="140" t="str">
        <f>Tabelle1!$N99</f>
        <v>Hü</v>
      </c>
      <c r="F99" s="134" t="s">
        <v>10</v>
      </c>
      <c r="G99" s="134" t="s">
        <v>11</v>
      </c>
      <c r="H99" s="134" t="s">
        <v>12</v>
      </c>
      <c r="I99" s="134" t="s">
        <v>12</v>
      </c>
      <c r="J99" s="116">
        <f ca="1">IF(AND(Ausstellungen!C99&lt;"a",Ausstellungen!D99&lt;"a",Ausstellungen!F99&lt;"a",Ausstellungen!G99&lt;"a",Ausstellungen!H99&lt;"a",Ausstellungen!I99&lt;"a")," ",Tabelle1!J99)</f>
        <v>4</v>
      </c>
      <c r="K99" s="12"/>
      <c r="M99" s="9"/>
      <c r="N99" s="9"/>
      <c r="O99" s="9"/>
      <c r="P99" s="45"/>
      <c r="Q99" t="str">
        <f>IF(Ausstellungen!C98&gt;"a","Tabelle3!$M$5:$M$"&amp;COUNTA(Teilnehmer!$C$6:$C$300)+5,"leer")</f>
        <v>Tabelle3!$M$5:$M$42</v>
      </c>
      <c r="R99" s="17" t="str">
        <f t="shared" si="3"/>
        <v>Shows</v>
      </c>
      <c r="S99" s="17" t="str">
        <f t="shared" si="4"/>
        <v>Klassen</v>
      </c>
      <c r="T99" s="17" t="str">
        <f>IF(AND(Ausstellungen!C99&gt;"a",Ausstellungen!D99&gt;"a",Ausstellungen!F99&gt;"a",OR(Ausstellungen!D99=Tabelle2!$C$19,Ausstellungen!D99=Tabelle2!$C$20)),MID(Ausstellungen!F99,1,2)&amp;"N",IF(AND(Ausstellungen!C99&gt;"a",Ausstellungen!D99&gt;"a",Ausstellungen!F99&gt;"a",Ausstellungen!D99&lt;&gt;Tabelle2!$C$19,Ausstellungen!D99&lt;&gt;Tabelle2!$C$20),MID(Ausstellungen!F99,1,2),"leer"))</f>
        <v>Jü</v>
      </c>
      <c r="U99" s="180" t="str">
        <f>IF(OR(ISERROR(VLOOKUP($D99&amp;$G99,Tabelle2!$T$2:$U$17,2,0)),Ausstellungen!C99&lt;"a",Ausstellungen!D99&lt;"a",Ausstellungen!F99&lt;"a"),"leer",VLOOKUP($D99&amp;$G99,Tabelle2!$T$2:$U$17,2,0))</f>
        <v>leer</v>
      </c>
      <c r="V99" s="17" t="str">
        <f>IF(OR(ISERROR(VLOOKUP(Ausstellungen!G99,Tabelle2!$Z$2:$AA$7,2,0)),Ausstellungen!C99&lt;"a",Ausstellungen!D99&lt;"a",Ausstellungen!F99&lt;"a"),"leer",VLOOKUP(Ausstellungen!G99,Tabelle2!$Z$2:$AA$7,2,0))</f>
        <v>leer</v>
      </c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</row>
    <row r="100" spans="2:64" ht="20.85" customHeight="1" x14ac:dyDescent="0.2">
      <c r="B100" s="7"/>
      <c r="C100" s="134" t="s">
        <v>89</v>
      </c>
      <c r="D100" s="134" t="s">
        <v>220</v>
      </c>
      <c r="E100" s="140" t="str">
        <f>Tabelle1!$N100</f>
        <v>Hü</v>
      </c>
      <c r="F100" s="134" t="s">
        <v>13</v>
      </c>
      <c r="G100" s="134" t="s">
        <v>14</v>
      </c>
      <c r="H100" s="134" t="s">
        <v>191</v>
      </c>
      <c r="I100" s="134" t="s">
        <v>12</v>
      </c>
      <c r="J100" s="116">
        <f ca="1">IF(AND(Ausstellungen!C100&lt;"a",Ausstellungen!D100&lt;"a",Ausstellungen!F100&lt;"a",Ausstellungen!G100&lt;"a",Ausstellungen!H100&lt;"a",Ausstellungen!I100&lt;"a")," ",Tabelle1!J100)</f>
        <v>14</v>
      </c>
      <c r="K100" s="12"/>
      <c r="M100" s="9"/>
      <c r="N100" s="9"/>
      <c r="O100" s="9"/>
      <c r="P100" s="45"/>
      <c r="Q100" t="str">
        <f>IF(Ausstellungen!C99&gt;"a","Tabelle3!$M$5:$M$"&amp;COUNTA(Teilnehmer!$C$6:$C$300)+5,"leer")</f>
        <v>Tabelle3!$M$5:$M$42</v>
      </c>
      <c r="R100" s="17" t="str">
        <f t="shared" si="3"/>
        <v>Shows</v>
      </c>
      <c r="S100" s="17" t="str">
        <f t="shared" si="4"/>
        <v>Klassen</v>
      </c>
      <c r="T100" s="17" t="str">
        <f>IF(AND(Ausstellungen!C100&gt;"a",Ausstellungen!D100&gt;"a",Ausstellungen!F100&gt;"a",OR(Ausstellungen!D100=Tabelle2!$C$19,Ausstellungen!D100=Tabelle2!$C$20)),MID(Ausstellungen!F100,1,2)&amp;"N",IF(AND(Ausstellungen!C100&gt;"a",Ausstellungen!D100&gt;"a",Ausstellungen!F100&gt;"a",Ausstellungen!D100&lt;&gt;Tabelle2!$C$19,Ausstellungen!D100&lt;&gt;Tabelle2!$C$20),MID(Ausstellungen!F100,1,2),"leer"))</f>
        <v>Ju</v>
      </c>
      <c r="U100" s="180" t="str">
        <f>IF(OR(ISERROR(VLOOKUP($D100&amp;$G100,Tabelle2!$T$2:$U$17,2,0)),Ausstellungen!C100&lt;"a",Ausstellungen!D100&lt;"a",Ausstellungen!F100&lt;"a"),"leer",VLOOKUP($D100&amp;$G100,Tabelle2!$T$2:$U$17,2,0))</f>
        <v>Bundesjugendsieger</v>
      </c>
      <c r="V100" s="17" t="str">
        <f>IF(OR(ISERROR(VLOOKUP(Ausstellungen!G100,Tabelle2!$Z$2:$AA$7,2,0)),Ausstellungen!C100&lt;"a",Ausstellungen!D100&lt;"a",Ausstellungen!F100&lt;"a"),"leer",VLOOKUP(Ausstellungen!G100,Tabelle2!$Z$2:$AA$7,2,0))</f>
        <v>BOBS</v>
      </c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</row>
    <row r="101" spans="2:64" ht="20.85" customHeight="1" x14ac:dyDescent="0.2">
      <c r="B101" s="7"/>
      <c r="C101" s="134" t="s">
        <v>88</v>
      </c>
      <c r="D101" s="134" t="s">
        <v>220</v>
      </c>
      <c r="E101" s="140" t="str">
        <f>Tabelle1!$N101</f>
        <v>Hü</v>
      </c>
      <c r="F101" s="134" t="s">
        <v>13</v>
      </c>
      <c r="G101" s="134" t="s">
        <v>110</v>
      </c>
      <c r="H101" s="134" t="s">
        <v>12</v>
      </c>
      <c r="I101" s="134" t="s">
        <v>12</v>
      </c>
      <c r="J101" s="116">
        <f ca="1">IF(AND(Ausstellungen!C101&lt;"a",Ausstellungen!D101&lt;"a",Ausstellungen!F101&lt;"a",Ausstellungen!G101&lt;"a",Ausstellungen!H101&lt;"a",Ausstellungen!I101&lt;"a")," ",Tabelle1!J101)</f>
        <v>8</v>
      </c>
      <c r="K101" s="12"/>
      <c r="M101" s="9"/>
      <c r="N101" s="9"/>
      <c r="O101" s="9"/>
      <c r="P101" s="45"/>
      <c r="Q101" t="str">
        <f>IF(Ausstellungen!C100&gt;"a","Tabelle3!$M$5:$M$"&amp;COUNTA(Teilnehmer!$C$6:$C$300)+5,"leer")</f>
        <v>Tabelle3!$M$5:$M$42</v>
      </c>
      <c r="R101" s="17" t="str">
        <f t="shared" si="3"/>
        <v>Shows</v>
      </c>
      <c r="S101" s="17" t="str">
        <f t="shared" si="4"/>
        <v>Klassen</v>
      </c>
      <c r="T101" s="17" t="str">
        <f>IF(AND(Ausstellungen!C101&gt;"a",Ausstellungen!D101&gt;"a",Ausstellungen!F101&gt;"a",OR(Ausstellungen!D101=Tabelle2!$C$19,Ausstellungen!D101=Tabelle2!$C$20)),MID(Ausstellungen!F101,1,2)&amp;"N",IF(AND(Ausstellungen!C101&gt;"a",Ausstellungen!D101&gt;"a",Ausstellungen!F101&gt;"a",Ausstellungen!D101&lt;&gt;Tabelle2!$C$19,Ausstellungen!D101&lt;&gt;Tabelle2!$C$20),MID(Ausstellungen!F101,1,2),"leer"))</f>
        <v>Ju</v>
      </c>
      <c r="U101" s="180" t="str">
        <f>IF(OR(ISERROR(VLOOKUP($D101&amp;$G101,Tabelle2!$T$2:$U$17,2,0)),Ausstellungen!C101&lt;"a",Ausstellungen!D101&lt;"a",Ausstellungen!F101&lt;"a"),"leer",VLOOKUP($D101&amp;$G101,Tabelle2!$T$2:$U$17,2,0))</f>
        <v>leer</v>
      </c>
      <c r="V101" s="17" t="str">
        <f>IF(OR(ISERROR(VLOOKUP(Ausstellungen!G101,Tabelle2!$Z$2:$AA$7,2,0)),Ausstellungen!C101&lt;"a",Ausstellungen!D101&lt;"a",Ausstellungen!F101&lt;"a"),"leer",VLOOKUP(Ausstellungen!G101,Tabelle2!$Z$2:$AA$7,2,0))</f>
        <v>leer</v>
      </c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</row>
    <row r="102" spans="2:64" ht="20.85" customHeight="1" x14ac:dyDescent="0.2">
      <c r="B102" s="7"/>
      <c r="C102" s="134" t="s">
        <v>81</v>
      </c>
      <c r="D102" s="134" t="s">
        <v>220</v>
      </c>
      <c r="E102" s="140" t="str">
        <f>Tabelle1!$N102</f>
        <v>Hü</v>
      </c>
      <c r="F102" s="134" t="s">
        <v>112</v>
      </c>
      <c r="G102" s="134" t="s">
        <v>111</v>
      </c>
      <c r="H102" s="134" t="s">
        <v>12</v>
      </c>
      <c r="I102" s="134" t="s">
        <v>12</v>
      </c>
      <c r="J102" s="116">
        <f ca="1">IF(AND(Ausstellungen!C102&lt;"a",Ausstellungen!D102&lt;"a",Ausstellungen!F102&lt;"a",Ausstellungen!G102&lt;"a",Ausstellungen!H102&lt;"a",Ausstellungen!I102&lt;"a")," ",Tabelle1!J102)</f>
        <v>12</v>
      </c>
      <c r="K102" s="12"/>
      <c r="M102" s="9"/>
      <c r="N102" s="9"/>
      <c r="O102" s="9"/>
      <c r="P102" s="45"/>
      <c r="Q102" t="str">
        <f>IF(Ausstellungen!C101&gt;"a","Tabelle3!$M$5:$M$"&amp;COUNTA(Teilnehmer!$C$6:$C$300)+5,"leer")</f>
        <v>Tabelle3!$M$5:$M$42</v>
      </c>
      <c r="R102" s="17" t="str">
        <f t="shared" si="3"/>
        <v>Shows</v>
      </c>
      <c r="S102" s="17" t="str">
        <f t="shared" si="4"/>
        <v>Klassen</v>
      </c>
      <c r="T102" s="17" t="str">
        <f>IF(AND(Ausstellungen!C102&gt;"a",Ausstellungen!D102&gt;"a",Ausstellungen!F102&gt;"a",OR(Ausstellungen!D102=Tabelle2!$C$19,Ausstellungen!D102=Tabelle2!$C$20)),MID(Ausstellungen!F102,1,2)&amp;"N",IF(AND(Ausstellungen!C102&gt;"a",Ausstellungen!D102&gt;"a",Ausstellungen!F102&gt;"a",Ausstellungen!D102&lt;&gt;Tabelle2!$C$19,Ausstellungen!D102&lt;&gt;Tabelle2!$C$20),MID(Ausstellungen!F102,1,2),"leer"))</f>
        <v>Of</v>
      </c>
      <c r="U102" s="180" t="str">
        <f>IF(OR(ISERROR(VLOOKUP($D102&amp;$G102,Tabelle2!$T$2:$U$17,2,0)),Ausstellungen!C102&lt;"a",Ausstellungen!D102&lt;"a",Ausstellungen!F102&lt;"a"),"leer",VLOOKUP($D102&amp;$G102,Tabelle2!$T$2:$U$17,2,0))</f>
        <v>leer</v>
      </c>
      <c r="V102" s="17" t="str">
        <f>IF(OR(ISERROR(VLOOKUP(Ausstellungen!G102,Tabelle2!$Z$2:$AA$7,2,0)),Ausstellungen!C102&lt;"a",Ausstellungen!D102&lt;"a",Ausstellungen!F102&lt;"a"),"leer",VLOOKUP(Ausstellungen!G102,Tabelle2!$Z$2:$AA$7,2,0))</f>
        <v>BOBS</v>
      </c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</row>
    <row r="103" spans="2:64" ht="20.85" customHeight="1" x14ac:dyDescent="0.2">
      <c r="B103" s="7"/>
      <c r="C103" s="134" t="s">
        <v>78</v>
      </c>
      <c r="D103" s="134" t="s">
        <v>220</v>
      </c>
      <c r="E103" s="140" t="str">
        <f>Tabelle1!$N103</f>
        <v>Hü</v>
      </c>
      <c r="F103" s="134" t="s">
        <v>112</v>
      </c>
      <c r="G103" s="134" t="s">
        <v>17</v>
      </c>
      <c r="H103" s="134" t="s">
        <v>12</v>
      </c>
      <c r="I103" s="134" t="s">
        <v>12</v>
      </c>
      <c r="J103" s="116">
        <f ca="1">IF(AND(Ausstellungen!C103&lt;"a",Ausstellungen!D103&lt;"a",Ausstellungen!F103&lt;"a",Ausstellungen!G103&lt;"a",Ausstellungen!H103&lt;"a",Ausstellungen!I103&lt;"a")," ",Tabelle1!J103)</f>
        <v>6</v>
      </c>
      <c r="K103" s="12"/>
      <c r="M103" s="9"/>
      <c r="N103" s="9"/>
      <c r="O103" s="9"/>
      <c r="P103" s="45"/>
      <c r="Q103" t="str">
        <f>IF(Ausstellungen!C102&gt;"a","Tabelle3!$M$5:$M$"&amp;COUNTA(Teilnehmer!$C$6:$C$300)+5,"leer")</f>
        <v>Tabelle3!$M$5:$M$42</v>
      </c>
      <c r="R103" s="17" t="str">
        <f t="shared" si="3"/>
        <v>Shows</v>
      </c>
      <c r="S103" s="17" t="str">
        <f t="shared" si="4"/>
        <v>Klassen</v>
      </c>
      <c r="T103" s="17" t="str">
        <f>IF(AND(Ausstellungen!C103&gt;"a",Ausstellungen!D103&gt;"a",Ausstellungen!F103&gt;"a",OR(Ausstellungen!D103=Tabelle2!$C$19,Ausstellungen!D103=Tabelle2!$C$20)),MID(Ausstellungen!F103,1,2)&amp;"N",IF(AND(Ausstellungen!C103&gt;"a",Ausstellungen!D103&gt;"a",Ausstellungen!F103&gt;"a",Ausstellungen!D103&lt;&gt;Tabelle2!$C$19,Ausstellungen!D103&lt;&gt;Tabelle2!$C$20),MID(Ausstellungen!F103,1,2),"leer"))</f>
        <v>Of</v>
      </c>
      <c r="U103" s="180" t="str">
        <f>IF(OR(ISERROR(VLOOKUP($D103&amp;$G103,Tabelle2!$T$2:$U$17,2,0)),Ausstellungen!C103&lt;"a",Ausstellungen!D103&lt;"a",Ausstellungen!F103&lt;"a"),"leer",VLOOKUP($D103&amp;$G103,Tabelle2!$T$2:$U$17,2,0))</f>
        <v>leer</v>
      </c>
      <c r="V103" s="17" t="str">
        <f>IF(OR(ISERROR(VLOOKUP(Ausstellungen!G103,Tabelle2!$Z$2:$AA$7,2,0)),Ausstellungen!C103&lt;"a",Ausstellungen!D103&lt;"a",Ausstellungen!F103&lt;"a"),"leer",VLOOKUP(Ausstellungen!G103,Tabelle2!$Z$2:$AA$7,2,0))</f>
        <v>leer</v>
      </c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</row>
    <row r="104" spans="2:64" ht="20.85" customHeight="1" x14ac:dyDescent="0.2">
      <c r="B104" s="7"/>
      <c r="C104" s="134" t="s">
        <v>12</v>
      </c>
      <c r="D104" s="134" t="s">
        <v>12</v>
      </c>
      <c r="E104" s="140" t="str">
        <f>Tabelle1!$N104</f>
        <v/>
      </c>
      <c r="F104" s="134" t="s">
        <v>12</v>
      </c>
      <c r="G104" s="134" t="s">
        <v>12</v>
      </c>
      <c r="H104" s="134" t="s">
        <v>12</v>
      </c>
      <c r="I104" s="134" t="s">
        <v>12</v>
      </c>
      <c r="J104" s="116" t="str">
        <f>IF(AND(Ausstellungen!C104&lt;"a",Ausstellungen!D104&lt;"a",Ausstellungen!F104&lt;"a",Ausstellungen!G104&lt;"a",Ausstellungen!H104&lt;"a",Ausstellungen!I104&lt;"a")," ",Tabelle1!J104)</f>
        <v xml:space="preserve"> </v>
      </c>
      <c r="K104" s="12"/>
      <c r="M104" s="9"/>
      <c r="N104" s="9"/>
      <c r="O104" s="9"/>
      <c r="P104" s="45"/>
      <c r="Q104" t="str">
        <f>IF(Ausstellungen!C103&gt;"a","Tabelle3!$M$5:$M$"&amp;COUNTA(Teilnehmer!$C$6:$C$300)+5,"leer")</f>
        <v>Tabelle3!$M$5:$M$42</v>
      </c>
      <c r="R104" s="17" t="str">
        <f t="shared" si="3"/>
        <v>leer</v>
      </c>
      <c r="S104" s="17" t="str">
        <f t="shared" si="4"/>
        <v>leer</v>
      </c>
      <c r="T104" s="17" t="str">
        <f>IF(AND(Ausstellungen!C104&gt;"a",Ausstellungen!D104&gt;"a",Ausstellungen!F104&gt;"a",OR(Ausstellungen!D104=Tabelle2!$C$19,Ausstellungen!D104=Tabelle2!$C$20)),MID(Ausstellungen!F104,1,2)&amp;"N",IF(AND(Ausstellungen!C104&gt;"a",Ausstellungen!D104&gt;"a",Ausstellungen!F104&gt;"a",Ausstellungen!D104&lt;&gt;Tabelle2!$C$19,Ausstellungen!D104&lt;&gt;Tabelle2!$C$20),MID(Ausstellungen!F104,1,2),"leer"))</f>
        <v>leer</v>
      </c>
      <c r="U104" s="180" t="str">
        <f>IF(OR(ISERROR(VLOOKUP($D104&amp;$G104,Tabelle2!$T$2:$U$17,2,0)),Ausstellungen!C104&lt;"a",Ausstellungen!D104&lt;"a",Ausstellungen!F104&lt;"a"),"leer",VLOOKUP($D104&amp;$G104,Tabelle2!$T$2:$U$17,2,0))</f>
        <v>leer</v>
      </c>
      <c r="V104" s="17" t="str">
        <f>IF(OR(ISERROR(VLOOKUP(Ausstellungen!G104,Tabelle2!$Z$2:$AA$7,2,0)),Ausstellungen!C104&lt;"a",Ausstellungen!D104&lt;"a",Ausstellungen!F104&lt;"a"),"leer",VLOOKUP(Ausstellungen!G104,Tabelle2!$Z$2:$AA$7,2,0))</f>
        <v>leer</v>
      </c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</row>
    <row r="105" spans="2:64" ht="20.85" customHeight="1" x14ac:dyDescent="0.2">
      <c r="B105" s="7"/>
      <c r="C105" s="134" t="s">
        <v>12</v>
      </c>
      <c r="D105" s="134" t="s">
        <v>12</v>
      </c>
      <c r="E105" s="140" t="str">
        <f>Tabelle1!$N105</f>
        <v/>
      </c>
      <c r="F105" s="134" t="s">
        <v>12</v>
      </c>
      <c r="G105" s="134" t="s">
        <v>12</v>
      </c>
      <c r="H105" s="134" t="s">
        <v>12</v>
      </c>
      <c r="I105" s="134" t="s">
        <v>12</v>
      </c>
      <c r="J105" s="116" t="str">
        <f>IF(AND(Ausstellungen!C105&lt;"a",Ausstellungen!D105&lt;"a",Ausstellungen!F105&lt;"a",Ausstellungen!G105&lt;"a",Ausstellungen!H105&lt;"a",Ausstellungen!I105&lt;"a")," ",Tabelle1!J105)</f>
        <v xml:space="preserve"> </v>
      </c>
      <c r="K105" s="12"/>
      <c r="M105" s="9"/>
      <c r="N105" s="9"/>
      <c r="O105" s="9"/>
      <c r="P105" s="45"/>
      <c r="Q105" t="str">
        <f>IF(Ausstellungen!C104&gt;"a","Tabelle3!$M$5:$M$"&amp;COUNTA(Teilnehmer!$C$6:$C$300)+5,"leer")</f>
        <v>leer</v>
      </c>
      <c r="R105" s="17" t="str">
        <f t="shared" si="3"/>
        <v>leer</v>
      </c>
      <c r="S105" s="17" t="str">
        <f t="shared" si="4"/>
        <v>leer</v>
      </c>
      <c r="T105" s="17" t="str">
        <f>IF(AND(Ausstellungen!C105&gt;"a",Ausstellungen!D105&gt;"a",Ausstellungen!F105&gt;"a",OR(Ausstellungen!D105=Tabelle2!$C$19,Ausstellungen!D105=Tabelle2!$C$20)),MID(Ausstellungen!F105,1,2)&amp;"N",IF(AND(Ausstellungen!C105&gt;"a",Ausstellungen!D105&gt;"a",Ausstellungen!F105&gt;"a",Ausstellungen!D105&lt;&gt;Tabelle2!$C$19,Ausstellungen!D105&lt;&gt;Tabelle2!$C$20),MID(Ausstellungen!F105,1,2),"leer"))</f>
        <v>leer</v>
      </c>
      <c r="U105" s="180" t="str">
        <f>IF(OR(ISERROR(VLOOKUP($D105&amp;$G105,Tabelle2!$T$2:$U$17,2,0)),Ausstellungen!C105&lt;"a",Ausstellungen!D105&lt;"a",Ausstellungen!F105&lt;"a"),"leer",VLOOKUP($D105&amp;$G105,Tabelle2!$T$2:$U$17,2,0))</f>
        <v>leer</v>
      </c>
      <c r="V105" s="17" t="str">
        <f>IF(OR(ISERROR(VLOOKUP(Ausstellungen!G105,Tabelle2!$Z$2:$AA$7,2,0)),Ausstellungen!C105&lt;"a",Ausstellungen!D105&lt;"a",Ausstellungen!F105&lt;"a"),"leer",VLOOKUP(Ausstellungen!G105,Tabelle2!$Z$2:$AA$7,2,0))</f>
        <v>leer</v>
      </c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</row>
    <row r="106" spans="2:64" ht="20.85" customHeight="1" x14ac:dyDescent="0.2">
      <c r="B106" s="7"/>
      <c r="C106" s="134" t="s">
        <v>12</v>
      </c>
      <c r="D106" s="134" t="s">
        <v>12</v>
      </c>
      <c r="E106" s="140" t="str">
        <f>Tabelle1!$N106</f>
        <v/>
      </c>
      <c r="F106" s="134" t="s">
        <v>12</v>
      </c>
      <c r="G106" s="134" t="s">
        <v>12</v>
      </c>
      <c r="H106" s="134" t="s">
        <v>12</v>
      </c>
      <c r="I106" s="134" t="s">
        <v>12</v>
      </c>
      <c r="J106" s="116" t="str">
        <f>IF(AND(Ausstellungen!C106&lt;"a",Ausstellungen!D106&lt;"a",Ausstellungen!F106&lt;"a",Ausstellungen!G106&lt;"a",Ausstellungen!H106&lt;"a",Ausstellungen!I106&lt;"a")," ",Tabelle1!J106)</f>
        <v xml:space="preserve"> </v>
      </c>
      <c r="K106" s="12"/>
      <c r="M106" s="9"/>
      <c r="N106" s="9"/>
      <c r="O106" s="9"/>
      <c r="P106" s="45"/>
      <c r="Q106" t="str">
        <f>IF(Ausstellungen!C105&gt;"a","Tabelle3!$M$5:$M$"&amp;COUNTA(Teilnehmer!$C$6:$C$300)+5,"leer")</f>
        <v>leer</v>
      </c>
      <c r="R106" s="17" t="str">
        <f t="shared" si="3"/>
        <v>leer</v>
      </c>
      <c r="S106" s="17" t="str">
        <f t="shared" si="4"/>
        <v>leer</v>
      </c>
      <c r="T106" s="17" t="str">
        <f>IF(AND(Ausstellungen!C106&gt;"a",Ausstellungen!D106&gt;"a",Ausstellungen!F106&gt;"a",OR(Ausstellungen!D106=Tabelle2!$C$19,Ausstellungen!D106=Tabelle2!$C$20)),MID(Ausstellungen!F106,1,2)&amp;"N",IF(AND(Ausstellungen!C106&gt;"a",Ausstellungen!D106&gt;"a",Ausstellungen!F106&gt;"a",Ausstellungen!D106&lt;&gt;Tabelle2!$C$19,Ausstellungen!D106&lt;&gt;Tabelle2!$C$20),MID(Ausstellungen!F106,1,2),"leer"))</f>
        <v>leer</v>
      </c>
      <c r="U106" s="180" t="str">
        <f>IF(OR(ISERROR(VLOOKUP($D106&amp;$G106,Tabelle2!$T$2:$U$17,2,0)),Ausstellungen!C106&lt;"a",Ausstellungen!D106&lt;"a",Ausstellungen!F106&lt;"a"),"leer",VLOOKUP($D106&amp;$G106,Tabelle2!$T$2:$U$17,2,0))</f>
        <v>leer</v>
      </c>
      <c r="V106" s="17" t="str">
        <f>IF(OR(ISERROR(VLOOKUP(Ausstellungen!G106,Tabelle2!$Z$2:$AA$7,2,0)),Ausstellungen!C106&lt;"a",Ausstellungen!D106&lt;"a",Ausstellungen!F106&lt;"a"),"leer",VLOOKUP(Ausstellungen!G106,Tabelle2!$Z$2:$AA$7,2,0))</f>
        <v>leer</v>
      </c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</row>
    <row r="107" spans="2:64" ht="20.85" customHeight="1" x14ac:dyDescent="0.2">
      <c r="B107" s="7"/>
      <c r="C107" s="134" t="s">
        <v>12</v>
      </c>
      <c r="D107" s="134" t="s">
        <v>12</v>
      </c>
      <c r="E107" s="140" t="str">
        <f>Tabelle1!$N107</f>
        <v/>
      </c>
      <c r="F107" s="134" t="s">
        <v>12</v>
      </c>
      <c r="G107" s="134" t="s">
        <v>12</v>
      </c>
      <c r="H107" s="134" t="s">
        <v>12</v>
      </c>
      <c r="I107" s="134" t="s">
        <v>12</v>
      </c>
      <c r="J107" s="116" t="str">
        <f>IF(AND(Ausstellungen!C107&lt;"a",Ausstellungen!D107&lt;"a",Ausstellungen!F107&lt;"a",Ausstellungen!G107&lt;"a",Ausstellungen!H107&lt;"a",Ausstellungen!I107&lt;"a")," ",Tabelle1!J107)</f>
        <v xml:space="preserve"> </v>
      </c>
      <c r="K107" s="12"/>
      <c r="M107" s="9"/>
      <c r="N107" s="9"/>
      <c r="O107" s="9"/>
      <c r="P107" s="45"/>
      <c r="Q107" t="str">
        <f>IF(Ausstellungen!C106&gt;"a","Tabelle3!$M$5:$M$"&amp;COUNTA(Teilnehmer!$C$6:$C$300)+5,"leer")</f>
        <v>leer</v>
      </c>
      <c r="R107" s="17" t="str">
        <f t="shared" si="3"/>
        <v>leer</v>
      </c>
      <c r="S107" s="17" t="str">
        <f t="shared" si="4"/>
        <v>leer</v>
      </c>
      <c r="T107" s="17" t="str">
        <f>IF(AND(Ausstellungen!C107&gt;"a",Ausstellungen!D107&gt;"a",Ausstellungen!F107&gt;"a",OR(Ausstellungen!D107=Tabelle2!$C$19,Ausstellungen!D107=Tabelle2!$C$20)),MID(Ausstellungen!F107,1,2)&amp;"N",IF(AND(Ausstellungen!C107&gt;"a",Ausstellungen!D107&gt;"a",Ausstellungen!F107&gt;"a",Ausstellungen!D107&lt;&gt;Tabelle2!$C$19,Ausstellungen!D107&lt;&gt;Tabelle2!$C$20),MID(Ausstellungen!F107,1,2),"leer"))</f>
        <v>leer</v>
      </c>
      <c r="U107" s="180" t="str">
        <f>IF(OR(ISERROR(VLOOKUP($D107&amp;$G107,Tabelle2!$T$2:$U$17,2,0)),Ausstellungen!C107&lt;"a",Ausstellungen!D107&lt;"a",Ausstellungen!F107&lt;"a"),"leer",VLOOKUP($D107&amp;$G107,Tabelle2!$T$2:$U$17,2,0))</f>
        <v>leer</v>
      </c>
      <c r="V107" s="17" t="str">
        <f>IF(OR(ISERROR(VLOOKUP(Ausstellungen!G107,Tabelle2!$Z$2:$AA$7,2,0)),Ausstellungen!C107&lt;"a",Ausstellungen!D107&lt;"a",Ausstellungen!F107&lt;"a"),"leer",VLOOKUP(Ausstellungen!G107,Tabelle2!$Z$2:$AA$7,2,0))</f>
        <v>leer</v>
      </c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</row>
    <row r="108" spans="2:64" ht="20.85" customHeight="1" x14ac:dyDescent="0.2">
      <c r="B108" s="7"/>
      <c r="C108" s="134" t="s">
        <v>12</v>
      </c>
      <c r="D108" s="134" t="s">
        <v>12</v>
      </c>
      <c r="E108" s="140" t="str">
        <f>Tabelle1!$N108</f>
        <v/>
      </c>
      <c r="F108" s="134" t="s">
        <v>12</v>
      </c>
      <c r="G108" s="134" t="s">
        <v>12</v>
      </c>
      <c r="H108" s="134" t="s">
        <v>12</v>
      </c>
      <c r="I108" s="134" t="s">
        <v>12</v>
      </c>
      <c r="J108" s="116" t="str">
        <f>IF(AND(Ausstellungen!C108&lt;"a",Ausstellungen!D108&lt;"a",Ausstellungen!F108&lt;"a",Ausstellungen!G108&lt;"a",Ausstellungen!H108&lt;"a",Ausstellungen!I108&lt;"a")," ",Tabelle1!J108)</f>
        <v xml:space="preserve"> </v>
      </c>
      <c r="K108" s="12"/>
      <c r="M108" s="9"/>
      <c r="N108" s="9"/>
      <c r="O108" s="9"/>
      <c r="P108" s="45"/>
      <c r="Q108" t="str">
        <f>IF(Ausstellungen!C107&gt;"a","Tabelle3!$M$5:$M$"&amp;COUNTA(Teilnehmer!$C$6:$C$300)+5,"leer")</f>
        <v>leer</v>
      </c>
      <c r="R108" s="17" t="str">
        <f t="shared" si="3"/>
        <v>leer</v>
      </c>
      <c r="S108" s="17" t="str">
        <f t="shared" si="4"/>
        <v>leer</v>
      </c>
      <c r="T108" s="17" t="str">
        <f>IF(AND(Ausstellungen!C108&gt;"a",Ausstellungen!D108&gt;"a",Ausstellungen!F108&gt;"a",OR(Ausstellungen!D108=Tabelle2!$C$19,Ausstellungen!D108=Tabelle2!$C$20)),MID(Ausstellungen!F108,1,2)&amp;"N",IF(AND(Ausstellungen!C108&gt;"a",Ausstellungen!D108&gt;"a",Ausstellungen!F108&gt;"a",Ausstellungen!D108&lt;&gt;Tabelle2!$C$19,Ausstellungen!D108&lt;&gt;Tabelle2!$C$20),MID(Ausstellungen!F108,1,2),"leer"))</f>
        <v>leer</v>
      </c>
      <c r="U108" s="180" t="str">
        <f>IF(OR(ISERROR(VLOOKUP($D108&amp;$G108,Tabelle2!$T$2:$U$17,2,0)),Ausstellungen!C108&lt;"a",Ausstellungen!D108&lt;"a",Ausstellungen!F108&lt;"a"),"leer",VLOOKUP($D108&amp;$G108,Tabelle2!$T$2:$U$17,2,0))</f>
        <v>leer</v>
      </c>
      <c r="V108" s="17" t="str">
        <f>IF(OR(ISERROR(VLOOKUP(Ausstellungen!G108,Tabelle2!$Z$2:$AA$7,2,0)),Ausstellungen!C108&lt;"a",Ausstellungen!D108&lt;"a",Ausstellungen!F108&lt;"a"),"leer",VLOOKUP(Ausstellungen!G108,Tabelle2!$Z$2:$AA$7,2,0))</f>
        <v>leer</v>
      </c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</row>
    <row r="109" spans="2:64" ht="20.85" customHeight="1" x14ac:dyDescent="0.2">
      <c r="B109" s="7"/>
      <c r="C109" s="134" t="s">
        <v>12</v>
      </c>
      <c r="D109" s="134" t="s">
        <v>12</v>
      </c>
      <c r="E109" s="140" t="str">
        <f>Tabelle1!$N109</f>
        <v/>
      </c>
      <c r="F109" s="134" t="s">
        <v>12</v>
      </c>
      <c r="G109" s="134" t="s">
        <v>12</v>
      </c>
      <c r="H109" s="134" t="s">
        <v>12</v>
      </c>
      <c r="I109" s="134" t="s">
        <v>12</v>
      </c>
      <c r="J109" s="116" t="str">
        <f>IF(AND(Ausstellungen!C109&lt;"a",Ausstellungen!D109&lt;"a",Ausstellungen!F109&lt;"a",Ausstellungen!G109&lt;"a",Ausstellungen!H109&lt;"a",Ausstellungen!I109&lt;"a")," ",Tabelle1!J109)</f>
        <v xml:space="preserve"> </v>
      </c>
      <c r="K109" s="12"/>
      <c r="M109" s="9"/>
      <c r="N109" s="9"/>
      <c r="O109" s="9"/>
      <c r="P109" s="45"/>
      <c r="Q109" t="str">
        <f>IF(Ausstellungen!C108&gt;"a","Tabelle3!$M$5:$M$"&amp;COUNTA(Teilnehmer!$C$6:$C$300)+5,"leer")</f>
        <v>leer</v>
      </c>
      <c r="R109" s="17" t="str">
        <f t="shared" si="3"/>
        <v>leer</v>
      </c>
      <c r="S109" s="17" t="str">
        <f t="shared" si="4"/>
        <v>leer</v>
      </c>
      <c r="T109" s="17" t="str">
        <f>IF(AND(Ausstellungen!C109&gt;"a",Ausstellungen!D109&gt;"a",Ausstellungen!F109&gt;"a",OR(Ausstellungen!D109=Tabelle2!$C$19,Ausstellungen!D109=Tabelle2!$C$20)),MID(Ausstellungen!F109,1,2)&amp;"N",IF(AND(Ausstellungen!C109&gt;"a",Ausstellungen!D109&gt;"a",Ausstellungen!F109&gt;"a",Ausstellungen!D109&lt;&gt;Tabelle2!$C$19,Ausstellungen!D109&lt;&gt;Tabelle2!$C$20),MID(Ausstellungen!F109,1,2),"leer"))</f>
        <v>leer</v>
      </c>
      <c r="U109" s="180" t="str">
        <f>IF(OR(ISERROR(VLOOKUP($D109&amp;$G109,Tabelle2!$T$2:$U$17,2,0)),Ausstellungen!C109&lt;"a",Ausstellungen!D109&lt;"a",Ausstellungen!F109&lt;"a"),"leer",VLOOKUP($D109&amp;$G109,Tabelle2!$T$2:$U$17,2,0))</f>
        <v>leer</v>
      </c>
      <c r="V109" s="17" t="str">
        <f>IF(OR(ISERROR(VLOOKUP(Ausstellungen!G109,Tabelle2!$Z$2:$AA$7,2,0)),Ausstellungen!C109&lt;"a",Ausstellungen!D109&lt;"a",Ausstellungen!F109&lt;"a"),"leer",VLOOKUP(Ausstellungen!G109,Tabelle2!$Z$2:$AA$7,2,0))</f>
        <v>leer</v>
      </c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</row>
    <row r="110" spans="2:64" ht="20.85" customHeight="1" x14ac:dyDescent="0.2">
      <c r="B110" s="7"/>
      <c r="C110" s="134" t="s">
        <v>12</v>
      </c>
      <c r="D110" s="134" t="s">
        <v>12</v>
      </c>
      <c r="E110" s="140" t="str">
        <f>Tabelle1!$N110</f>
        <v/>
      </c>
      <c r="F110" s="134" t="s">
        <v>12</v>
      </c>
      <c r="G110" s="134" t="s">
        <v>12</v>
      </c>
      <c r="H110" s="134" t="s">
        <v>12</v>
      </c>
      <c r="I110" s="134" t="s">
        <v>12</v>
      </c>
      <c r="J110" s="116" t="str">
        <f>IF(AND(Ausstellungen!C110&lt;"a",Ausstellungen!D110&lt;"a",Ausstellungen!F110&lt;"a",Ausstellungen!G110&lt;"a",Ausstellungen!H110&lt;"a",Ausstellungen!I110&lt;"a")," ",Tabelle1!J110)</f>
        <v xml:space="preserve"> </v>
      </c>
      <c r="K110" s="12"/>
      <c r="M110" s="9"/>
      <c r="N110" s="9"/>
      <c r="O110" s="9"/>
      <c r="P110" s="45"/>
      <c r="Q110" t="str">
        <f>IF(Ausstellungen!C109&gt;"a","Tabelle3!$M$5:$M$"&amp;COUNTA(Teilnehmer!$C$6:$C$300)+5,"leer")</f>
        <v>leer</v>
      </c>
      <c r="R110" s="17" t="str">
        <f t="shared" si="3"/>
        <v>leer</v>
      </c>
      <c r="S110" s="17" t="str">
        <f t="shared" si="4"/>
        <v>leer</v>
      </c>
      <c r="T110" s="17" t="str">
        <f>IF(AND(Ausstellungen!C110&gt;"a",Ausstellungen!D110&gt;"a",Ausstellungen!F110&gt;"a",OR(Ausstellungen!D110=Tabelle2!$C$19,Ausstellungen!D110=Tabelle2!$C$20)),MID(Ausstellungen!F110,1,2)&amp;"N",IF(AND(Ausstellungen!C110&gt;"a",Ausstellungen!D110&gt;"a",Ausstellungen!F110&gt;"a",Ausstellungen!D110&lt;&gt;Tabelle2!$C$19,Ausstellungen!D110&lt;&gt;Tabelle2!$C$20),MID(Ausstellungen!F110,1,2),"leer"))</f>
        <v>leer</v>
      </c>
      <c r="U110" s="180" t="str">
        <f>IF(OR(ISERROR(VLOOKUP($D110&amp;$G110,Tabelle2!$T$2:$U$17,2,0)),Ausstellungen!C110&lt;"a",Ausstellungen!D110&lt;"a",Ausstellungen!F110&lt;"a"),"leer",VLOOKUP($D110&amp;$G110,Tabelle2!$T$2:$U$17,2,0))</f>
        <v>leer</v>
      </c>
      <c r="V110" s="17" t="str">
        <f>IF(OR(ISERROR(VLOOKUP(Ausstellungen!G110,Tabelle2!$Z$2:$AA$7,2,0)),Ausstellungen!C110&lt;"a",Ausstellungen!D110&lt;"a",Ausstellungen!F110&lt;"a"),"leer",VLOOKUP(Ausstellungen!G110,Tabelle2!$Z$2:$AA$7,2,0))</f>
        <v>leer</v>
      </c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</row>
    <row r="111" spans="2:64" ht="20.85" customHeight="1" x14ac:dyDescent="0.2">
      <c r="B111" s="7"/>
      <c r="C111" s="134" t="s">
        <v>12</v>
      </c>
      <c r="D111" s="134" t="s">
        <v>12</v>
      </c>
      <c r="E111" s="140" t="str">
        <f>Tabelle1!$N111</f>
        <v/>
      </c>
      <c r="F111" s="134" t="s">
        <v>12</v>
      </c>
      <c r="G111" s="134" t="s">
        <v>12</v>
      </c>
      <c r="H111" s="134" t="s">
        <v>12</v>
      </c>
      <c r="I111" s="134" t="s">
        <v>12</v>
      </c>
      <c r="J111" s="116" t="str">
        <f>IF(AND(Ausstellungen!C111&lt;"a",Ausstellungen!D111&lt;"a",Ausstellungen!F111&lt;"a",Ausstellungen!G111&lt;"a",Ausstellungen!H111&lt;"a",Ausstellungen!I111&lt;"a")," ",Tabelle1!J111)</f>
        <v xml:space="preserve"> </v>
      </c>
      <c r="K111" s="12"/>
      <c r="M111" s="9"/>
      <c r="N111" s="9"/>
      <c r="O111" s="9"/>
      <c r="P111" s="45"/>
      <c r="Q111" t="str">
        <f>IF(Ausstellungen!C110&gt;"a","Tabelle3!$M$5:$M$"&amp;COUNTA(Teilnehmer!$C$6:$C$300)+5,"leer")</f>
        <v>leer</v>
      </c>
      <c r="R111" s="17" t="str">
        <f t="shared" si="3"/>
        <v>leer</v>
      </c>
      <c r="S111" s="17" t="str">
        <f t="shared" si="4"/>
        <v>leer</v>
      </c>
      <c r="T111" s="17" t="str">
        <f>IF(AND(Ausstellungen!C111&gt;"a",Ausstellungen!D111&gt;"a",Ausstellungen!F111&gt;"a",OR(Ausstellungen!D111=Tabelle2!$C$19,Ausstellungen!D111=Tabelle2!$C$20)),MID(Ausstellungen!F111,1,2)&amp;"N",IF(AND(Ausstellungen!C111&gt;"a",Ausstellungen!D111&gt;"a",Ausstellungen!F111&gt;"a",Ausstellungen!D111&lt;&gt;Tabelle2!$C$19,Ausstellungen!D111&lt;&gt;Tabelle2!$C$20),MID(Ausstellungen!F111,1,2),"leer"))</f>
        <v>leer</v>
      </c>
      <c r="U111" s="180" t="str">
        <f>IF(OR(ISERROR(VLOOKUP($D111&amp;$G111,Tabelle2!$T$2:$U$17,2,0)),Ausstellungen!C111&lt;"a",Ausstellungen!D111&lt;"a",Ausstellungen!F111&lt;"a"),"leer",VLOOKUP($D111&amp;$G111,Tabelle2!$T$2:$U$17,2,0))</f>
        <v>leer</v>
      </c>
      <c r="V111" s="17" t="str">
        <f>IF(OR(ISERROR(VLOOKUP(Ausstellungen!G111,Tabelle2!$Z$2:$AA$7,2,0)),Ausstellungen!C111&lt;"a",Ausstellungen!D111&lt;"a",Ausstellungen!F111&lt;"a"),"leer",VLOOKUP(Ausstellungen!G111,Tabelle2!$Z$2:$AA$7,2,0))</f>
        <v>leer</v>
      </c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</row>
    <row r="112" spans="2:64" ht="20.85" customHeight="1" x14ac:dyDescent="0.2">
      <c r="B112" s="7"/>
      <c r="C112" s="134" t="s">
        <v>12</v>
      </c>
      <c r="D112" s="134" t="s">
        <v>12</v>
      </c>
      <c r="E112" s="140" t="str">
        <f>Tabelle1!$N112</f>
        <v/>
      </c>
      <c r="F112" s="134" t="s">
        <v>12</v>
      </c>
      <c r="G112" s="134" t="s">
        <v>12</v>
      </c>
      <c r="H112" s="134" t="s">
        <v>12</v>
      </c>
      <c r="I112" s="134" t="s">
        <v>12</v>
      </c>
      <c r="J112" s="116" t="str">
        <f>IF(AND(Ausstellungen!C112&lt;"a",Ausstellungen!D112&lt;"a",Ausstellungen!F112&lt;"a",Ausstellungen!G112&lt;"a",Ausstellungen!H112&lt;"a",Ausstellungen!I112&lt;"a")," ",Tabelle1!J112)</f>
        <v xml:space="preserve"> </v>
      </c>
      <c r="K112" s="12"/>
      <c r="M112" s="9"/>
      <c r="N112" s="9"/>
      <c r="O112" s="9"/>
      <c r="P112" s="45"/>
      <c r="Q112" t="str">
        <f>IF(Ausstellungen!C111&gt;"a","Tabelle3!$M$5:$M$"&amp;COUNTA(Teilnehmer!$C$6:$C$300)+5,"leer")</f>
        <v>leer</v>
      </c>
      <c r="R112" s="17" t="str">
        <f t="shared" si="3"/>
        <v>leer</v>
      </c>
      <c r="S112" s="17" t="str">
        <f t="shared" si="4"/>
        <v>leer</v>
      </c>
      <c r="T112" s="17" t="str">
        <f>IF(AND(Ausstellungen!C112&gt;"a",Ausstellungen!D112&gt;"a",Ausstellungen!F112&gt;"a",OR(Ausstellungen!D112=Tabelle2!$C$19,Ausstellungen!D112=Tabelle2!$C$20)),MID(Ausstellungen!F112,1,2)&amp;"N",IF(AND(Ausstellungen!C112&gt;"a",Ausstellungen!D112&gt;"a",Ausstellungen!F112&gt;"a",Ausstellungen!D112&lt;&gt;Tabelle2!$C$19,Ausstellungen!D112&lt;&gt;Tabelle2!$C$20),MID(Ausstellungen!F112,1,2),"leer"))</f>
        <v>leer</v>
      </c>
      <c r="U112" s="180" t="str">
        <f>IF(OR(ISERROR(VLOOKUP($D112&amp;$G112,Tabelle2!$T$2:$U$17,2,0)),Ausstellungen!C112&lt;"a",Ausstellungen!D112&lt;"a",Ausstellungen!F112&lt;"a"),"leer",VLOOKUP($D112&amp;$G112,Tabelle2!$T$2:$U$17,2,0))</f>
        <v>leer</v>
      </c>
      <c r="V112" s="17" t="str">
        <f>IF(OR(ISERROR(VLOOKUP(Ausstellungen!G112,Tabelle2!$Z$2:$AA$7,2,0)),Ausstellungen!C112&lt;"a",Ausstellungen!D112&lt;"a",Ausstellungen!F112&lt;"a"),"leer",VLOOKUP(Ausstellungen!G112,Tabelle2!$Z$2:$AA$7,2,0))</f>
        <v>leer</v>
      </c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</row>
    <row r="113" spans="2:64" ht="20.85" customHeight="1" x14ac:dyDescent="0.2">
      <c r="B113" s="7"/>
      <c r="C113" s="134" t="s">
        <v>12</v>
      </c>
      <c r="D113" s="134" t="s">
        <v>12</v>
      </c>
      <c r="E113" s="140" t="str">
        <f>Tabelle1!$N113</f>
        <v/>
      </c>
      <c r="F113" s="134" t="s">
        <v>12</v>
      </c>
      <c r="G113" s="134" t="s">
        <v>12</v>
      </c>
      <c r="H113" s="134" t="s">
        <v>12</v>
      </c>
      <c r="I113" s="134" t="s">
        <v>12</v>
      </c>
      <c r="J113" s="116" t="str">
        <f>IF(AND(Ausstellungen!C113&lt;"a",Ausstellungen!D113&lt;"a",Ausstellungen!F113&lt;"a",Ausstellungen!G113&lt;"a",Ausstellungen!H113&lt;"a",Ausstellungen!I113&lt;"a")," ",Tabelle1!J113)</f>
        <v xml:space="preserve"> </v>
      </c>
      <c r="K113" s="12"/>
      <c r="M113" s="9"/>
      <c r="N113" s="9"/>
      <c r="O113" s="9"/>
      <c r="P113" s="45"/>
      <c r="Q113" t="str">
        <f>IF(Ausstellungen!C112&gt;"a","Tabelle3!$M$5:$M$"&amp;COUNTA(Teilnehmer!$C$6:$C$300)+5,"leer")</f>
        <v>leer</v>
      </c>
      <c r="R113" s="17" t="str">
        <f t="shared" si="3"/>
        <v>leer</v>
      </c>
      <c r="S113" s="17" t="str">
        <f t="shared" si="4"/>
        <v>leer</v>
      </c>
      <c r="T113" s="17" t="str">
        <f>IF(AND(Ausstellungen!C113&gt;"a",Ausstellungen!D113&gt;"a",Ausstellungen!F113&gt;"a",OR(Ausstellungen!D113=Tabelle2!$C$19,Ausstellungen!D113=Tabelle2!$C$20)),MID(Ausstellungen!F113,1,2)&amp;"N",IF(AND(Ausstellungen!C113&gt;"a",Ausstellungen!D113&gt;"a",Ausstellungen!F113&gt;"a",Ausstellungen!D113&lt;&gt;Tabelle2!$C$19,Ausstellungen!D113&lt;&gt;Tabelle2!$C$20),MID(Ausstellungen!F113,1,2),"leer"))</f>
        <v>leer</v>
      </c>
      <c r="U113" s="180" t="str">
        <f>IF(OR(ISERROR(VLOOKUP($D113&amp;$G113,Tabelle2!$T$2:$U$17,2,0)),Ausstellungen!C113&lt;"a",Ausstellungen!D113&lt;"a",Ausstellungen!F113&lt;"a"),"leer",VLOOKUP($D113&amp;$G113,Tabelle2!$T$2:$U$17,2,0))</f>
        <v>leer</v>
      </c>
      <c r="V113" s="17" t="str">
        <f>IF(OR(ISERROR(VLOOKUP(Ausstellungen!G113,Tabelle2!$Z$2:$AA$7,2,0)),Ausstellungen!C113&lt;"a",Ausstellungen!D113&lt;"a",Ausstellungen!F113&lt;"a"),"leer",VLOOKUP(Ausstellungen!G113,Tabelle2!$Z$2:$AA$7,2,0))</f>
        <v>leer</v>
      </c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</row>
    <row r="114" spans="2:64" ht="20.85" customHeight="1" x14ac:dyDescent="0.2">
      <c r="B114" s="7"/>
      <c r="C114" s="134" t="s">
        <v>12</v>
      </c>
      <c r="D114" s="134" t="s">
        <v>12</v>
      </c>
      <c r="E114" s="140" t="str">
        <f>Tabelle1!$N114</f>
        <v/>
      </c>
      <c r="F114" s="134" t="s">
        <v>12</v>
      </c>
      <c r="G114" s="134" t="s">
        <v>12</v>
      </c>
      <c r="H114" s="134" t="s">
        <v>12</v>
      </c>
      <c r="I114" s="134" t="s">
        <v>12</v>
      </c>
      <c r="J114" s="116" t="str">
        <f>IF(AND(Ausstellungen!C114&lt;"a",Ausstellungen!D114&lt;"a",Ausstellungen!F114&lt;"a",Ausstellungen!G114&lt;"a",Ausstellungen!H114&lt;"a",Ausstellungen!I114&lt;"a")," ",Tabelle1!J114)</f>
        <v xml:space="preserve"> </v>
      </c>
      <c r="K114" s="12"/>
      <c r="M114" s="9"/>
      <c r="N114" s="9"/>
      <c r="O114" s="9"/>
      <c r="P114" s="45"/>
      <c r="Q114" t="str">
        <f>IF(Ausstellungen!C113&gt;"a","Tabelle3!$M$5:$M$"&amp;COUNTA(Teilnehmer!$C$6:$C$300)+5,"leer")</f>
        <v>leer</v>
      </c>
      <c r="R114" s="17" t="str">
        <f t="shared" si="3"/>
        <v>leer</v>
      </c>
      <c r="S114" s="17" t="str">
        <f t="shared" si="4"/>
        <v>leer</v>
      </c>
      <c r="T114" s="17" t="str">
        <f>IF(AND(Ausstellungen!C114&gt;"a",Ausstellungen!D114&gt;"a",Ausstellungen!F114&gt;"a",OR(Ausstellungen!D114=Tabelle2!$C$19,Ausstellungen!D114=Tabelle2!$C$20)),MID(Ausstellungen!F114,1,2)&amp;"N",IF(AND(Ausstellungen!C114&gt;"a",Ausstellungen!D114&gt;"a",Ausstellungen!F114&gt;"a",Ausstellungen!D114&lt;&gt;Tabelle2!$C$19,Ausstellungen!D114&lt;&gt;Tabelle2!$C$20),MID(Ausstellungen!F114,1,2),"leer"))</f>
        <v>leer</v>
      </c>
      <c r="U114" s="180" t="str">
        <f>IF(OR(ISERROR(VLOOKUP($D114&amp;$G114,Tabelle2!$T$2:$U$17,2,0)),Ausstellungen!C114&lt;"a",Ausstellungen!D114&lt;"a",Ausstellungen!F114&lt;"a"),"leer",VLOOKUP($D114&amp;$G114,Tabelle2!$T$2:$U$17,2,0))</f>
        <v>leer</v>
      </c>
      <c r="V114" s="17" t="str">
        <f>IF(OR(ISERROR(VLOOKUP(Ausstellungen!G114,Tabelle2!$Z$2:$AA$7,2,0)),Ausstellungen!C114&lt;"a",Ausstellungen!D114&lt;"a",Ausstellungen!F114&lt;"a"),"leer",VLOOKUP(Ausstellungen!G114,Tabelle2!$Z$2:$AA$7,2,0))</f>
        <v>leer</v>
      </c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</row>
    <row r="115" spans="2:64" ht="20.85" customHeight="1" x14ac:dyDescent="0.2">
      <c r="B115" s="7"/>
      <c r="C115" s="134" t="s">
        <v>12</v>
      </c>
      <c r="D115" s="134" t="s">
        <v>12</v>
      </c>
      <c r="E115" s="140" t="str">
        <f>Tabelle1!$N115</f>
        <v/>
      </c>
      <c r="F115" s="134" t="s">
        <v>12</v>
      </c>
      <c r="G115" s="134" t="s">
        <v>12</v>
      </c>
      <c r="H115" s="134" t="s">
        <v>12</v>
      </c>
      <c r="I115" s="134" t="s">
        <v>12</v>
      </c>
      <c r="J115" s="116" t="str">
        <f>IF(AND(Ausstellungen!C115&lt;"a",Ausstellungen!D115&lt;"a",Ausstellungen!F115&lt;"a",Ausstellungen!G115&lt;"a",Ausstellungen!H115&lt;"a",Ausstellungen!I115&lt;"a")," ",Tabelle1!J115)</f>
        <v xml:space="preserve"> </v>
      </c>
      <c r="K115" s="12"/>
      <c r="M115" s="9"/>
      <c r="N115" s="9"/>
      <c r="O115" s="9"/>
      <c r="P115" s="45"/>
      <c r="Q115" t="str">
        <f>IF(Ausstellungen!C114&gt;"a","Tabelle3!$M$5:$M$"&amp;COUNTA(Teilnehmer!$C$6:$C$300)+5,"leer")</f>
        <v>leer</v>
      </c>
      <c r="R115" s="17" t="str">
        <f t="shared" si="3"/>
        <v>leer</v>
      </c>
      <c r="S115" s="17" t="str">
        <f t="shared" si="4"/>
        <v>leer</v>
      </c>
      <c r="T115" s="17" t="str">
        <f>IF(AND(Ausstellungen!C115&gt;"a",Ausstellungen!D115&gt;"a",Ausstellungen!F115&gt;"a",OR(Ausstellungen!D115=Tabelle2!$C$19,Ausstellungen!D115=Tabelle2!$C$20)),MID(Ausstellungen!F115,1,2)&amp;"N",IF(AND(Ausstellungen!C115&gt;"a",Ausstellungen!D115&gt;"a",Ausstellungen!F115&gt;"a",Ausstellungen!D115&lt;&gt;Tabelle2!$C$19,Ausstellungen!D115&lt;&gt;Tabelle2!$C$20),MID(Ausstellungen!F115,1,2),"leer"))</f>
        <v>leer</v>
      </c>
      <c r="U115" s="180" t="str">
        <f>IF(OR(ISERROR(VLOOKUP($D115&amp;$G115,Tabelle2!$T$2:$U$17,2,0)),Ausstellungen!C115&lt;"a",Ausstellungen!D115&lt;"a",Ausstellungen!F115&lt;"a"),"leer",VLOOKUP($D115&amp;$G115,Tabelle2!$T$2:$U$17,2,0))</f>
        <v>leer</v>
      </c>
      <c r="V115" s="17" t="str">
        <f>IF(OR(ISERROR(VLOOKUP(Ausstellungen!G115,Tabelle2!$Z$2:$AA$7,2,0)),Ausstellungen!C115&lt;"a",Ausstellungen!D115&lt;"a",Ausstellungen!F115&lt;"a"),"leer",VLOOKUP(Ausstellungen!G115,Tabelle2!$Z$2:$AA$7,2,0))</f>
        <v>leer</v>
      </c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</row>
    <row r="116" spans="2:64" ht="20.85" customHeight="1" x14ac:dyDescent="0.2">
      <c r="B116" s="7"/>
      <c r="C116" s="134" t="s">
        <v>12</v>
      </c>
      <c r="D116" s="134" t="s">
        <v>12</v>
      </c>
      <c r="E116" s="140" t="str">
        <f>Tabelle1!$N116</f>
        <v/>
      </c>
      <c r="F116" s="134" t="s">
        <v>12</v>
      </c>
      <c r="G116" s="134" t="s">
        <v>12</v>
      </c>
      <c r="H116" s="134" t="s">
        <v>12</v>
      </c>
      <c r="I116" s="134" t="s">
        <v>12</v>
      </c>
      <c r="J116" s="116" t="str">
        <f>IF(AND(Ausstellungen!C116&lt;"a",Ausstellungen!D116&lt;"a",Ausstellungen!F116&lt;"a",Ausstellungen!G116&lt;"a",Ausstellungen!H116&lt;"a",Ausstellungen!I116&lt;"a")," ",Tabelle1!J116)</f>
        <v xml:space="preserve"> </v>
      </c>
      <c r="K116" s="12"/>
      <c r="M116" s="9"/>
      <c r="N116" s="9"/>
      <c r="O116" s="9"/>
      <c r="P116" s="45"/>
      <c r="Q116" t="str">
        <f>IF(Ausstellungen!C115&gt;"a","Tabelle3!$M$5:$M$"&amp;COUNTA(Teilnehmer!$C$6:$C$300)+5,"leer")</f>
        <v>leer</v>
      </c>
      <c r="R116" s="17" t="str">
        <f t="shared" si="3"/>
        <v>leer</v>
      </c>
      <c r="S116" s="17" t="str">
        <f t="shared" si="4"/>
        <v>leer</v>
      </c>
      <c r="T116" s="17" t="str">
        <f>IF(AND(Ausstellungen!C116&gt;"a",Ausstellungen!D116&gt;"a",Ausstellungen!F116&gt;"a",OR(Ausstellungen!D116=Tabelle2!$C$19,Ausstellungen!D116=Tabelle2!$C$20)),MID(Ausstellungen!F116,1,2)&amp;"N",IF(AND(Ausstellungen!C116&gt;"a",Ausstellungen!D116&gt;"a",Ausstellungen!F116&gt;"a",Ausstellungen!D116&lt;&gt;Tabelle2!$C$19,Ausstellungen!D116&lt;&gt;Tabelle2!$C$20),MID(Ausstellungen!F116,1,2),"leer"))</f>
        <v>leer</v>
      </c>
      <c r="U116" s="180" t="str">
        <f>IF(OR(ISERROR(VLOOKUP($D116&amp;$G116,Tabelle2!$T$2:$U$17,2,0)),Ausstellungen!C116&lt;"a",Ausstellungen!D116&lt;"a",Ausstellungen!F116&lt;"a"),"leer",VLOOKUP($D116&amp;$G116,Tabelle2!$T$2:$U$17,2,0))</f>
        <v>leer</v>
      </c>
      <c r="V116" s="17" t="str">
        <f>IF(OR(ISERROR(VLOOKUP(Ausstellungen!G116,Tabelle2!$Z$2:$AA$7,2,0)),Ausstellungen!C116&lt;"a",Ausstellungen!D116&lt;"a",Ausstellungen!F116&lt;"a"),"leer",VLOOKUP(Ausstellungen!G116,Tabelle2!$Z$2:$AA$7,2,0))</f>
        <v>leer</v>
      </c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</row>
    <row r="117" spans="2:64" ht="20.85" customHeight="1" x14ac:dyDescent="0.2">
      <c r="B117" s="7"/>
      <c r="C117" s="134" t="s">
        <v>12</v>
      </c>
      <c r="D117" s="134" t="s">
        <v>12</v>
      </c>
      <c r="E117" s="140" t="str">
        <f>Tabelle1!$N117</f>
        <v/>
      </c>
      <c r="F117" s="134" t="s">
        <v>12</v>
      </c>
      <c r="G117" s="134" t="s">
        <v>12</v>
      </c>
      <c r="H117" s="134" t="s">
        <v>12</v>
      </c>
      <c r="I117" s="134" t="s">
        <v>12</v>
      </c>
      <c r="J117" s="116" t="str">
        <f>IF(AND(Ausstellungen!C117&lt;"a",Ausstellungen!D117&lt;"a",Ausstellungen!F117&lt;"a",Ausstellungen!G117&lt;"a",Ausstellungen!H117&lt;"a",Ausstellungen!I117&lt;"a")," ",Tabelle1!J117)</f>
        <v xml:space="preserve"> </v>
      </c>
      <c r="K117" s="12"/>
      <c r="M117" s="9"/>
      <c r="N117" s="9"/>
      <c r="O117" s="9"/>
      <c r="P117" s="45"/>
      <c r="Q117" t="str">
        <f>IF(Ausstellungen!C116&gt;"a","Tabelle3!$M$5:$M$"&amp;COUNTA(Teilnehmer!$C$6:$C$300)+5,"leer")</f>
        <v>leer</v>
      </c>
      <c r="R117" s="17" t="str">
        <f t="shared" si="3"/>
        <v>leer</v>
      </c>
      <c r="S117" s="17" t="str">
        <f t="shared" si="4"/>
        <v>leer</v>
      </c>
      <c r="T117" s="17" t="str">
        <f>IF(AND(Ausstellungen!C117&gt;"a",Ausstellungen!D117&gt;"a",Ausstellungen!F117&gt;"a",OR(Ausstellungen!D117=Tabelle2!$C$19,Ausstellungen!D117=Tabelle2!$C$20)),MID(Ausstellungen!F117,1,2)&amp;"N",IF(AND(Ausstellungen!C117&gt;"a",Ausstellungen!D117&gt;"a",Ausstellungen!F117&gt;"a",Ausstellungen!D117&lt;&gt;Tabelle2!$C$19,Ausstellungen!D117&lt;&gt;Tabelle2!$C$20),MID(Ausstellungen!F117,1,2),"leer"))</f>
        <v>leer</v>
      </c>
      <c r="U117" s="180" t="str">
        <f>IF(OR(ISERROR(VLOOKUP($D117&amp;$G117,Tabelle2!$T$2:$U$17,2,0)),Ausstellungen!C117&lt;"a",Ausstellungen!D117&lt;"a",Ausstellungen!F117&lt;"a"),"leer",VLOOKUP($D117&amp;$G117,Tabelle2!$T$2:$U$17,2,0))</f>
        <v>leer</v>
      </c>
      <c r="V117" s="17" t="str">
        <f>IF(OR(ISERROR(VLOOKUP(Ausstellungen!G117,Tabelle2!$Z$2:$AA$7,2,0)),Ausstellungen!C117&lt;"a",Ausstellungen!D117&lt;"a",Ausstellungen!F117&lt;"a"),"leer",VLOOKUP(Ausstellungen!G117,Tabelle2!$Z$2:$AA$7,2,0))</f>
        <v>leer</v>
      </c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</row>
    <row r="118" spans="2:64" ht="20.85" customHeight="1" x14ac:dyDescent="0.2">
      <c r="B118" s="7"/>
      <c r="C118" s="134" t="s">
        <v>12</v>
      </c>
      <c r="D118" s="134" t="s">
        <v>12</v>
      </c>
      <c r="E118" s="140" t="str">
        <f>Tabelle1!$N118</f>
        <v/>
      </c>
      <c r="F118" s="134" t="s">
        <v>12</v>
      </c>
      <c r="G118" s="134" t="s">
        <v>12</v>
      </c>
      <c r="H118" s="134" t="s">
        <v>12</v>
      </c>
      <c r="I118" s="134" t="s">
        <v>12</v>
      </c>
      <c r="J118" s="116" t="str">
        <f>IF(AND(Ausstellungen!C118&lt;"a",Ausstellungen!D118&lt;"a",Ausstellungen!F118&lt;"a",Ausstellungen!G118&lt;"a",Ausstellungen!H118&lt;"a",Ausstellungen!I118&lt;"a")," ",Tabelle1!J118)</f>
        <v xml:space="preserve"> </v>
      </c>
      <c r="K118" s="12"/>
      <c r="M118" s="9"/>
      <c r="N118" s="9"/>
      <c r="O118" s="9"/>
      <c r="P118" s="45"/>
      <c r="Q118" t="str">
        <f>IF(Ausstellungen!C117&gt;"a","Tabelle3!$M$5:$M$"&amp;COUNTA(Teilnehmer!$C$6:$C$300)+5,"leer")</f>
        <v>leer</v>
      </c>
      <c r="R118" s="17" t="str">
        <f t="shared" si="3"/>
        <v>leer</v>
      </c>
      <c r="S118" s="17" t="str">
        <f t="shared" si="4"/>
        <v>leer</v>
      </c>
      <c r="T118" s="17" t="str">
        <f>IF(AND(Ausstellungen!C118&gt;"a",Ausstellungen!D118&gt;"a",Ausstellungen!F118&gt;"a",OR(Ausstellungen!D118=Tabelle2!$C$19,Ausstellungen!D118=Tabelle2!$C$20)),MID(Ausstellungen!F118,1,2)&amp;"N",IF(AND(Ausstellungen!C118&gt;"a",Ausstellungen!D118&gt;"a",Ausstellungen!F118&gt;"a",Ausstellungen!D118&lt;&gt;Tabelle2!$C$19,Ausstellungen!D118&lt;&gt;Tabelle2!$C$20),MID(Ausstellungen!F118,1,2),"leer"))</f>
        <v>leer</v>
      </c>
      <c r="U118" s="180" t="str">
        <f>IF(OR(ISERROR(VLOOKUP($D118&amp;$G118,Tabelle2!$T$2:$U$17,2,0)),Ausstellungen!C118&lt;"a",Ausstellungen!D118&lt;"a",Ausstellungen!F118&lt;"a"),"leer",VLOOKUP($D118&amp;$G118,Tabelle2!$T$2:$U$17,2,0))</f>
        <v>leer</v>
      </c>
      <c r="V118" s="17" t="str">
        <f>IF(OR(ISERROR(VLOOKUP(Ausstellungen!G118,Tabelle2!$Z$2:$AA$7,2,0)),Ausstellungen!C118&lt;"a",Ausstellungen!D118&lt;"a",Ausstellungen!F118&lt;"a"),"leer",VLOOKUP(Ausstellungen!G118,Tabelle2!$Z$2:$AA$7,2,0))</f>
        <v>leer</v>
      </c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</row>
    <row r="119" spans="2:64" ht="20.85" customHeight="1" x14ac:dyDescent="0.2">
      <c r="B119" s="7"/>
      <c r="C119" s="134" t="s">
        <v>12</v>
      </c>
      <c r="D119" s="134" t="s">
        <v>12</v>
      </c>
      <c r="E119" s="140" t="str">
        <f>Tabelle1!$N119</f>
        <v/>
      </c>
      <c r="F119" s="134" t="s">
        <v>12</v>
      </c>
      <c r="G119" s="134" t="s">
        <v>12</v>
      </c>
      <c r="H119" s="134" t="s">
        <v>12</v>
      </c>
      <c r="I119" s="134" t="s">
        <v>12</v>
      </c>
      <c r="J119" s="116" t="str">
        <f>IF(AND(Ausstellungen!C119&lt;"a",Ausstellungen!D119&lt;"a",Ausstellungen!F119&lt;"a",Ausstellungen!G119&lt;"a",Ausstellungen!H119&lt;"a",Ausstellungen!I119&lt;"a")," ",Tabelle1!J119)</f>
        <v xml:space="preserve"> </v>
      </c>
      <c r="K119" s="12"/>
      <c r="M119" s="9"/>
      <c r="N119" s="9"/>
      <c r="O119" s="9"/>
      <c r="P119" s="45"/>
      <c r="Q119" t="str">
        <f>IF(Ausstellungen!C118&gt;"a","Tabelle3!$M$5:$M$"&amp;COUNTA(Teilnehmer!$C$6:$C$300)+5,"leer")</f>
        <v>leer</v>
      </c>
      <c r="R119" s="17" t="str">
        <f t="shared" si="3"/>
        <v>leer</v>
      </c>
      <c r="S119" s="17" t="str">
        <f t="shared" si="4"/>
        <v>leer</v>
      </c>
      <c r="T119" s="17" t="str">
        <f>IF(AND(Ausstellungen!C119&gt;"a",Ausstellungen!D119&gt;"a",Ausstellungen!F119&gt;"a",OR(Ausstellungen!D119=Tabelle2!$C$19,Ausstellungen!D119=Tabelle2!$C$20)),MID(Ausstellungen!F119,1,2)&amp;"N",IF(AND(Ausstellungen!C119&gt;"a",Ausstellungen!D119&gt;"a",Ausstellungen!F119&gt;"a",Ausstellungen!D119&lt;&gt;Tabelle2!$C$19,Ausstellungen!D119&lt;&gt;Tabelle2!$C$20),MID(Ausstellungen!F119,1,2),"leer"))</f>
        <v>leer</v>
      </c>
      <c r="U119" s="180" t="str">
        <f>IF(OR(ISERROR(VLOOKUP($D119&amp;$G119,Tabelle2!$T$2:$U$17,2,0)),Ausstellungen!C119&lt;"a",Ausstellungen!D119&lt;"a",Ausstellungen!F119&lt;"a"),"leer",VLOOKUP($D119&amp;$G119,Tabelle2!$T$2:$U$17,2,0))</f>
        <v>leer</v>
      </c>
      <c r="V119" s="17" t="str">
        <f>IF(OR(ISERROR(VLOOKUP(Ausstellungen!G119,Tabelle2!$Z$2:$AA$7,2,0)),Ausstellungen!C119&lt;"a",Ausstellungen!D119&lt;"a",Ausstellungen!F119&lt;"a"),"leer",VLOOKUP(Ausstellungen!G119,Tabelle2!$Z$2:$AA$7,2,0))</f>
        <v>leer</v>
      </c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</row>
    <row r="120" spans="2:64" ht="20.85" customHeight="1" x14ac:dyDescent="0.2">
      <c r="B120" s="7"/>
      <c r="C120" s="134" t="s">
        <v>12</v>
      </c>
      <c r="D120" s="134" t="s">
        <v>12</v>
      </c>
      <c r="E120" s="140" t="str">
        <f>Tabelle1!$N120</f>
        <v/>
      </c>
      <c r="F120" s="134" t="s">
        <v>12</v>
      </c>
      <c r="G120" s="134" t="s">
        <v>12</v>
      </c>
      <c r="H120" s="134" t="s">
        <v>12</v>
      </c>
      <c r="I120" s="134" t="s">
        <v>12</v>
      </c>
      <c r="J120" s="116" t="str">
        <f>IF(AND(Ausstellungen!C120&lt;"a",Ausstellungen!D120&lt;"a",Ausstellungen!F120&lt;"a",Ausstellungen!G120&lt;"a",Ausstellungen!H120&lt;"a",Ausstellungen!I120&lt;"a")," ",Tabelle1!J120)</f>
        <v xml:space="preserve"> </v>
      </c>
      <c r="K120" s="12"/>
      <c r="M120" s="9"/>
      <c r="N120" s="9"/>
      <c r="O120" s="9"/>
      <c r="P120" s="45"/>
      <c r="Q120" t="str">
        <f>IF(Ausstellungen!C119&gt;"a","Tabelle3!$M$5:$M$"&amp;COUNTA(Teilnehmer!$C$6:$C$300)+5,"leer")</f>
        <v>leer</v>
      </c>
      <c r="R120" s="17" t="str">
        <f t="shared" si="3"/>
        <v>leer</v>
      </c>
      <c r="S120" s="17" t="str">
        <f t="shared" si="4"/>
        <v>leer</v>
      </c>
      <c r="T120" s="17" t="str">
        <f>IF(AND(Ausstellungen!C120&gt;"a",Ausstellungen!D120&gt;"a",Ausstellungen!F120&gt;"a",OR(Ausstellungen!D120=Tabelle2!$C$19,Ausstellungen!D120=Tabelle2!$C$20)),MID(Ausstellungen!F120,1,2)&amp;"N",IF(AND(Ausstellungen!C120&gt;"a",Ausstellungen!D120&gt;"a",Ausstellungen!F120&gt;"a",Ausstellungen!D120&lt;&gt;Tabelle2!$C$19,Ausstellungen!D120&lt;&gt;Tabelle2!$C$20),MID(Ausstellungen!F120,1,2),"leer"))</f>
        <v>leer</v>
      </c>
      <c r="U120" s="180" t="str">
        <f>IF(OR(ISERROR(VLOOKUP($D120&amp;$G120,Tabelle2!$T$2:$U$17,2,0)),Ausstellungen!C120&lt;"a",Ausstellungen!D120&lt;"a",Ausstellungen!F120&lt;"a"),"leer",VLOOKUP($D120&amp;$G120,Tabelle2!$T$2:$U$17,2,0))</f>
        <v>leer</v>
      </c>
      <c r="V120" s="17" t="str">
        <f>IF(OR(ISERROR(VLOOKUP(Ausstellungen!G120,Tabelle2!$Z$2:$AA$7,2,0)),Ausstellungen!C120&lt;"a",Ausstellungen!D120&lt;"a",Ausstellungen!F120&lt;"a"),"leer",VLOOKUP(Ausstellungen!G120,Tabelle2!$Z$2:$AA$7,2,0))</f>
        <v>leer</v>
      </c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</row>
    <row r="121" spans="2:64" ht="20.85" customHeight="1" x14ac:dyDescent="0.2">
      <c r="B121" s="7"/>
      <c r="C121" s="134" t="s">
        <v>12</v>
      </c>
      <c r="D121" s="134" t="s">
        <v>12</v>
      </c>
      <c r="E121" s="140" t="str">
        <f>Tabelle1!$N121</f>
        <v/>
      </c>
      <c r="F121" s="134" t="s">
        <v>12</v>
      </c>
      <c r="G121" s="134" t="s">
        <v>12</v>
      </c>
      <c r="H121" s="134" t="s">
        <v>12</v>
      </c>
      <c r="I121" s="134" t="s">
        <v>12</v>
      </c>
      <c r="J121" s="116" t="str">
        <f>IF(AND(Ausstellungen!C121&lt;"a",Ausstellungen!D121&lt;"a",Ausstellungen!F121&lt;"a",Ausstellungen!G121&lt;"a",Ausstellungen!H121&lt;"a",Ausstellungen!I121&lt;"a")," ",Tabelle1!J121)</f>
        <v xml:space="preserve"> </v>
      </c>
      <c r="K121" s="12"/>
      <c r="M121" s="9"/>
      <c r="N121" s="9"/>
      <c r="O121" s="9"/>
      <c r="P121" s="45"/>
      <c r="Q121" t="str">
        <f>IF(Ausstellungen!C120&gt;"a","Tabelle3!$M$5:$M$"&amp;COUNTA(Teilnehmer!$C$6:$C$300)+5,"leer")</f>
        <v>leer</v>
      </c>
      <c r="R121" s="17" t="str">
        <f t="shared" si="3"/>
        <v>leer</v>
      </c>
      <c r="S121" s="17" t="str">
        <f t="shared" si="4"/>
        <v>leer</v>
      </c>
      <c r="T121" s="17" t="str">
        <f>IF(AND(Ausstellungen!C121&gt;"a",Ausstellungen!D121&gt;"a",Ausstellungen!F121&gt;"a",OR(Ausstellungen!D121=Tabelle2!$C$19,Ausstellungen!D121=Tabelle2!$C$20)),MID(Ausstellungen!F121,1,2)&amp;"N",IF(AND(Ausstellungen!C121&gt;"a",Ausstellungen!D121&gt;"a",Ausstellungen!F121&gt;"a",Ausstellungen!D121&lt;&gt;Tabelle2!$C$19,Ausstellungen!D121&lt;&gt;Tabelle2!$C$20),MID(Ausstellungen!F121,1,2),"leer"))</f>
        <v>leer</v>
      </c>
      <c r="U121" s="180" t="str">
        <f>IF(OR(ISERROR(VLOOKUP($D121&amp;$G121,Tabelle2!$T$2:$U$17,2,0)),Ausstellungen!C121&lt;"a",Ausstellungen!D121&lt;"a",Ausstellungen!F121&lt;"a"),"leer",VLOOKUP($D121&amp;$G121,Tabelle2!$T$2:$U$17,2,0))</f>
        <v>leer</v>
      </c>
      <c r="V121" s="17" t="str">
        <f>IF(OR(ISERROR(VLOOKUP(Ausstellungen!G121,Tabelle2!$Z$2:$AA$7,2,0)),Ausstellungen!C121&lt;"a",Ausstellungen!D121&lt;"a",Ausstellungen!F121&lt;"a"),"leer",VLOOKUP(Ausstellungen!G121,Tabelle2!$Z$2:$AA$7,2,0))</f>
        <v>leer</v>
      </c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</row>
    <row r="122" spans="2:64" ht="20.85" customHeight="1" x14ac:dyDescent="0.2">
      <c r="B122" s="7"/>
      <c r="C122" s="134" t="s">
        <v>12</v>
      </c>
      <c r="D122" s="134" t="s">
        <v>12</v>
      </c>
      <c r="E122" s="140" t="str">
        <f>Tabelle1!$N122</f>
        <v/>
      </c>
      <c r="F122" s="134" t="s">
        <v>12</v>
      </c>
      <c r="G122" s="134" t="s">
        <v>12</v>
      </c>
      <c r="H122" s="134" t="s">
        <v>12</v>
      </c>
      <c r="I122" s="134" t="s">
        <v>12</v>
      </c>
      <c r="J122" s="116" t="str">
        <f>IF(AND(Ausstellungen!C122&lt;"a",Ausstellungen!D122&lt;"a",Ausstellungen!F122&lt;"a",Ausstellungen!G122&lt;"a",Ausstellungen!H122&lt;"a",Ausstellungen!I122&lt;"a")," ",Tabelle1!J122)</f>
        <v xml:space="preserve"> </v>
      </c>
      <c r="K122" s="12"/>
      <c r="M122" s="9"/>
      <c r="N122" s="9"/>
      <c r="O122" s="9"/>
      <c r="P122" s="45"/>
      <c r="Q122" t="str">
        <f>IF(Ausstellungen!C121&gt;"a","Tabelle3!$M$5:$M$"&amp;COUNTA(Teilnehmer!$C$6:$C$300)+5,"leer")</f>
        <v>leer</v>
      </c>
      <c r="R122" s="17" t="str">
        <f t="shared" si="3"/>
        <v>leer</v>
      </c>
      <c r="S122" s="17" t="str">
        <f t="shared" si="4"/>
        <v>leer</v>
      </c>
      <c r="T122" s="17" t="str">
        <f>IF(AND(Ausstellungen!C122&gt;"a",Ausstellungen!D122&gt;"a",Ausstellungen!F122&gt;"a",OR(Ausstellungen!D122=Tabelle2!$C$19,Ausstellungen!D122=Tabelle2!$C$20)),MID(Ausstellungen!F122,1,2)&amp;"N",IF(AND(Ausstellungen!C122&gt;"a",Ausstellungen!D122&gt;"a",Ausstellungen!F122&gt;"a",Ausstellungen!D122&lt;&gt;Tabelle2!$C$19,Ausstellungen!D122&lt;&gt;Tabelle2!$C$20),MID(Ausstellungen!F122,1,2),"leer"))</f>
        <v>leer</v>
      </c>
      <c r="U122" s="180" t="str">
        <f>IF(OR(ISERROR(VLOOKUP($D122&amp;$G122,Tabelle2!$T$2:$U$17,2,0)),Ausstellungen!C122&lt;"a",Ausstellungen!D122&lt;"a",Ausstellungen!F122&lt;"a"),"leer",VLOOKUP($D122&amp;$G122,Tabelle2!$T$2:$U$17,2,0))</f>
        <v>leer</v>
      </c>
      <c r="V122" s="17" t="str">
        <f>IF(OR(ISERROR(VLOOKUP(Ausstellungen!G122,Tabelle2!$Z$2:$AA$7,2,0)),Ausstellungen!C122&lt;"a",Ausstellungen!D122&lt;"a",Ausstellungen!F122&lt;"a"),"leer",VLOOKUP(Ausstellungen!G122,Tabelle2!$Z$2:$AA$7,2,0))</f>
        <v>leer</v>
      </c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</row>
    <row r="123" spans="2:64" ht="20.85" customHeight="1" x14ac:dyDescent="0.2">
      <c r="B123" s="7"/>
      <c r="C123" s="134" t="s">
        <v>12</v>
      </c>
      <c r="D123" s="134" t="s">
        <v>12</v>
      </c>
      <c r="E123" s="140" t="str">
        <f>Tabelle1!$N123</f>
        <v/>
      </c>
      <c r="F123" s="134" t="s">
        <v>12</v>
      </c>
      <c r="G123" s="134" t="s">
        <v>12</v>
      </c>
      <c r="H123" s="134" t="s">
        <v>12</v>
      </c>
      <c r="I123" s="134" t="s">
        <v>12</v>
      </c>
      <c r="J123" s="116" t="str">
        <f>IF(AND(Ausstellungen!C123&lt;"a",Ausstellungen!D123&lt;"a",Ausstellungen!F123&lt;"a",Ausstellungen!G123&lt;"a",Ausstellungen!H123&lt;"a",Ausstellungen!I123&lt;"a")," ",Tabelle1!J123)</f>
        <v xml:space="preserve"> </v>
      </c>
      <c r="K123" s="12"/>
      <c r="M123" s="9"/>
      <c r="N123" s="9"/>
      <c r="O123" s="9"/>
      <c r="P123" s="45"/>
      <c r="Q123" t="str">
        <f>IF(Ausstellungen!C122&gt;"a","Tabelle3!$M$5:$M$"&amp;COUNTA(Teilnehmer!$C$6:$C$300)+5,"leer")</f>
        <v>leer</v>
      </c>
      <c r="R123" s="17" t="str">
        <f t="shared" si="3"/>
        <v>leer</v>
      </c>
      <c r="S123" s="17" t="str">
        <f t="shared" si="4"/>
        <v>leer</v>
      </c>
      <c r="T123" s="17" t="str">
        <f>IF(AND(Ausstellungen!C123&gt;"a",Ausstellungen!D123&gt;"a",Ausstellungen!F123&gt;"a",OR(Ausstellungen!D123=Tabelle2!$C$19,Ausstellungen!D123=Tabelle2!$C$20)),MID(Ausstellungen!F123,1,2)&amp;"N",IF(AND(Ausstellungen!C123&gt;"a",Ausstellungen!D123&gt;"a",Ausstellungen!F123&gt;"a",Ausstellungen!D123&lt;&gt;Tabelle2!$C$19,Ausstellungen!D123&lt;&gt;Tabelle2!$C$20),MID(Ausstellungen!F123,1,2),"leer"))</f>
        <v>leer</v>
      </c>
      <c r="U123" s="180" t="str">
        <f>IF(OR(ISERROR(VLOOKUP($D123&amp;$G123,Tabelle2!$T$2:$U$17,2,0)),Ausstellungen!C123&lt;"a",Ausstellungen!D123&lt;"a",Ausstellungen!F123&lt;"a"),"leer",VLOOKUP($D123&amp;$G123,Tabelle2!$T$2:$U$17,2,0))</f>
        <v>leer</v>
      </c>
      <c r="V123" s="17" t="str">
        <f>IF(OR(ISERROR(VLOOKUP(Ausstellungen!G123,Tabelle2!$Z$2:$AA$7,2,0)),Ausstellungen!C123&lt;"a",Ausstellungen!D123&lt;"a",Ausstellungen!F123&lt;"a"),"leer",VLOOKUP(Ausstellungen!G123,Tabelle2!$Z$2:$AA$7,2,0))</f>
        <v>leer</v>
      </c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</row>
    <row r="124" spans="2:64" ht="20.85" customHeight="1" x14ac:dyDescent="0.2">
      <c r="B124" s="7"/>
      <c r="C124" s="134" t="s">
        <v>12</v>
      </c>
      <c r="D124" s="134" t="s">
        <v>12</v>
      </c>
      <c r="E124" s="140" t="str">
        <f>Tabelle1!$N124</f>
        <v/>
      </c>
      <c r="F124" s="134" t="s">
        <v>12</v>
      </c>
      <c r="G124" s="134" t="s">
        <v>12</v>
      </c>
      <c r="H124" s="134" t="s">
        <v>12</v>
      </c>
      <c r="I124" s="134" t="s">
        <v>12</v>
      </c>
      <c r="J124" s="116" t="str">
        <f>IF(AND(Ausstellungen!C124&lt;"a",Ausstellungen!D124&lt;"a",Ausstellungen!F124&lt;"a",Ausstellungen!G124&lt;"a",Ausstellungen!H124&lt;"a",Ausstellungen!I124&lt;"a")," ",Tabelle1!J124)</f>
        <v xml:space="preserve"> </v>
      </c>
      <c r="K124" s="12"/>
      <c r="M124" s="9"/>
      <c r="N124" s="9"/>
      <c r="O124" s="9"/>
      <c r="P124" s="45"/>
      <c r="Q124" t="str">
        <f>IF(Ausstellungen!C123&gt;"a","Tabelle3!$M$5:$M$"&amp;COUNTA(Teilnehmer!$C$6:$C$300)+5,"leer")</f>
        <v>leer</v>
      </c>
      <c r="R124" s="17" t="str">
        <f t="shared" si="3"/>
        <v>leer</v>
      </c>
      <c r="S124" s="17" t="str">
        <f t="shared" si="4"/>
        <v>leer</v>
      </c>
      <c r="T124" s="17" t="str">
        <f>IF(AND(Ausstellungen!C124&gt;"a",Ausstellungen!D124&gt;"a",Ausstellungen!F124&gt;"a",OR(Ausstellungen!D124=Tabelle2!$C$19,Ausstellungen!D124=Tabelle2!$C$20)),MID(Ausstellungen!F124,1,2)&amp;"N",IF(AND(Ausstellungen!C124&gt;"a",Ausstellungen!D124&gt;"a",Ausstellungen!F124&gt;"a",Ausstellungen!D124&lt;&gt;Tabelle2!$C$19,Ausstellungen!D124&lt;&gt;Tabelle2!$C$20),MID(Ausstellungen!F124,1,2),"leer"))</f>
        <v>leer</v>
      </c>
      <c r="U124" s="180" t="str">
        <f>IF(OR(ISERROR(VLOOKUP($D124&amp;$G124,Tabelle2!$T$2:$U$17,2,0)),Ausstellungen!C124&lt;"a",Ausstellungen!D124&lt;"a",Ausstellungen!F124&lt;"a"),"leer",VLOOKUP($D124&amp;$G124,Tabelle2!$T$2:$U$17,2,0))</f>
        <v>leer</v>
      </c>
      <c r="V124" s="17" t="str">
        <f>IF(OR(ISERROR(VLOOKUP(Ausstellungen!G124,Tabelle2!$Z$2:$AA$7,2,0)),Ausstellungen!C124&lt;"a",Ausstellungen!D124&lt;"a",Ausstellungen!F124&lt;"a"),"leer",VLOOKUP(Ausstellungen!G124,Tabelle2!$Z$2:$AA$7,2,0))</f>
        <v>leer</v>
      </c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</row>
    <row r="125" spans="2:64" ht="20.85" customHeight="1" x14ac:dyDescent="0.2">
      <c r="B125" s="7"/>
      <c r="C125" s="134" t="s">
        <v>12</v>
      </c>
      <c r="D125" s="134" t="s">
        <v>12</v>
      </c>
      <c r="E125" s="140" t="str">
        <f>Tabelle1!$N125</f>
        <v/>
      </c>
      <c r="F125" s="134" t="s">
        <v>12</v>
      </c>
      <c r="G125" s="134" t="s">
        <v>12</v>
      </c>
      <c r="H125" s="134" t="s">
        <v>12</v>
      </c>
      <c r="I125" s="134" t="s">
        <v>12</v>
      </c>
      <c r="J125" s="116" t="str">
        <f>IF(AND(Ausstellungen!C125&lt;"a",Ausstellungen!D125&lt;"a",Ausstellungen!F125&lt;"a",Ausstellungen!G125&lt;"a",Ausstellungen!H125&lt;"a",Ausstellungen!I125&lt;"a")," ",Tabelle1!J125)</f>
        <v xml:space="preserve"> </v>
      </c>
      <c r="K125" s="12"/>
      <c r="M125" s="9"/>
      <c r="N125" s="9"/>
      <c r="O125" s="9"/>
      <c r="P125" s="45"/>
      <c r="Q125" t="str">
        <f>IF(Ausstellungen!C124&gt;"a","Tabelle3!$M$5:$M$"&amp;COUNTA(Teilnehmer!$C$6:$C$300)+5,"leer")</f>
        <v>leer</v>
      </c>
      <c r="R125" s="17" t="str">
        <f t="shared" si="3"/>
        <v>leer</v>
      </c>
      <c r="S125" s="17" t="str">
        <f t="shared" si="4"/>
        <v>leer</v>
      </c>
      <c r="T125" s="17" t="str">
        <f>IF(AND(Ausstellungen!C125&gt;"a",Ausstellungen!D125&gt;"a",Ausstellungen!F125&gt;"a",OR(Ausstellungen!D125=Tabelle2!$C$19,Ausstellungen!D125=Tabelle2!$C$20)),MID(Ausstellungen!F125,1,2)&amp;"N",IF(AND(Ausstellungen!C125&gt;"a",Ausstellungen!D125&gt;"a",Ausstellungen!F125&gt;"a",Ausstellungen!D125&lt;&gt;Tabelle2!$C$19,Ausstellungen!D125&lt;&gt;Tabelle2!$C$20),MID(Ausstellungen!F125,1,2),"leer"))</f>
        <v>leer</v>
      </c>
      <c r="U125" s="180" t="str">
        <f>IF(OR(ISERROR(VLOOKUP($D125&amp;$G125,Tabelle2!$T$2:$U$17,2,0)),Ausstellungen!C125&lt;"a",Ausstellungen!D125&lt;"a",Ausstellungen!F125&lt;"a"),"leer",VLOOKUP($D125&amp;$G125,Tabelle2!$T$2:$U$17,2,0))</f>
        <v>leer</v>
      </c>
      <c r="V125" s="17" t="str">
        <f>IF(OR(ISERROR(VLOOKUP(Ausstellungen!G125,Tabelle2!$Z$2:$AA$7,2,0)),Ausstellungen!C125&lt;"a",Ausstellungen!D125&lt;"a",Ausstellungen!F125&lt;"a"),"leer",VLOOKUP(Ausstellungen!G125,Tabelle2!$Z$2:$AA$7,2,0))</f>
        <v>leer</v>
      </c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</row>
    <row r="126" spans="2:64" ht="20.85" customHeight="1" x14ac:dyDescent="0.2">
      <c r="B126" s="7"/>
      <c r="C126" s="134" t="s">
        <v>12</v>
      </c>
      <c r="D126" s="134" t="s">
        <v>12</v>
      </c>
      <c r="E126" s="140" t="str">
        <f>Tabelle1!$N126</f>
        <v/>
      </c>
      <c r="F126" s="134" t="s">
        <v>12</v>
      </c>
      <c r="G126" s="134" t="s">
        <v>12</v>
      </c>
      <c r="H126" s="134" t="s">
        <v>12</v>
      </c>
      <c r="I126" s="134" t="s">
        <v>12</v>
      </c>
      <c r="J126" s="116" t="str">
        <f>IF(AND(Ausstellungen!C126&lt;"a",Ausstellungen!D126&lt;"a",Ausstellungen!F126&lt;"a",Ausstellungen!G126&lt;"a",Ausstellungen!H126&lt;"a",Ausstellungen!I126&lt;"a")," ",Tabelle1!J126)</f>
        <v xml:space="preserve"> </v>
      </c>
      <c r="K126" s="12"/>
      <c r="M126" s="9"/>
      <c r="N126" s="9"/>
      <c r="O126" s="9"/>
      <c r="P126" s="45"/>
      <c r="Q126" t="str">
        <f>IF(Ausstellungen!C125&gt;"a","Tabelle3!$M$5:$M$"&amp;COUNTA(Teilnehmer!$C$6:$C$300)+5,"leer")</f>
        <v>leer</v>
      </c>
      <c r="R126" s="17" t="str">
        <f t="shared" si="3"/>
        <v>leer</v>
      </c>
      <c r="S126" s="17" t="str">
        <f t="shared" si="4"/>
        <v>leer</v>
      </c>
      <c r="T126" s="17" t="str">
        <f>IF(AND(Ausstellungen!C126&gt;"a",Ausstellungen!D126&gt;"a",Ausstellungen!F126&gt;"a",OR(Ausstellungen!D126=Tabelle2!$C$19,Ausstellungen!D126=Tabelle2!$C$20)),MID(Ausstellungen!F126,1,2)&amp;"N",IF(AND(Ausstellungen!C126&gt;"a",Ausstellungen!D126&gt;"a",Ausstellungen!F126&gt;"a",Ausstellungen!D126&lt;&gt;Tabelle2!$C$19,Ausstellungen!D126&lt;&gt;Tabelle2!$C$20),MID(Ausstellungen!F126,1,2),"leer"))</f>
        <v>leer</v>
      </c>
      <c r="U126" s="180" t="str">
        <f>IF(OR(ISERROR(VLOOKUP($D126&amp;$G126,Tabelle2!$T$2:$U$17,2,0)),Ausstellungen!C126&lt;"a",Ausstellungen!D126&lt;"a",Ausstellungen!F126&lt;"a"),"leer",VLOOKUP($D126&amp;$G126,Tabelle2!$T$2:$U$17,2,0))</f>
        <v>leer</v>
      </c>
      <c r="V126" s="17" t="str">
        <f>IF(OR(ISERROR(VLOOKUP(Ausstellungen!G126,Tabelle2!$Z$2:$AA$7,2,0)),Ausstellungen!C126&lt;"a",Ausstellungen!D126&lt;"a",Ausstellungen!F126&lt;"a"),"leer",VLOOKUP(Ausstellungen!G126,Tabelle2!$Z$2:$AA$7,2,0))</f>
        <v>leer</v>
      </c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</row>
    <row r="127" spans="2:64" ht="20.85" customHeight="1" x14ac:dyDescent="0.2">
      <c r="B127" s="7"/>
      <c r="C127" s="134" t="s">
        <v>12</v>
      </c>
      <c r="D127" s="134" t="s">
        <v>12</v>
      </c>
      <c r="E127" s="140" t="str">
        <f>Tabelle1!$N127</f>
        <v/>
      </c>
      <c r="F127" s="134" t="s">
        <v>12</v>
      </c>
      <c r="G127" s="134" t="s">
        <v>12</v>
      </c>
      <c r="H127" s="134" t="s">
        <v>12</v>
      </c>
      <c r="I127" s="134" t="s">
        <v>12</v>
      </c>
      <c r="J127" s="116" t="str">
        <f>IF(AND(Ausstellungen!C127&lt;"a",Ausstellungen!D127&lt;"a",Ausstellungen!F127&lt;"a",Ausstellungen!G127&lt;"a",Ausstellungen!H127&lt;"a",Ausstellungen!I127&lt;"a")," ",Tabelle1!J127)</f>
        <v xml:space="preserve"> </v>
      </c>
      <c r="K127" s="12"/>
      <c r="M127" s="9"/>
      <c r="N127" s="9"/>
      <c r="O127" s="9"/>
      <c r="P127" s="45"/>
      <c r="Q127" t="str">
        <f>IF(Ausstellungen!C126&gt;"a","Tabelle3!$M$5:$M$"&amp;COUNTA(Teilnehmer!$C$6:$C$300)+5,"leer")</f>
        <v>leer</v>
      </c>
      <c r="R127" s="17" t="str">
        <f t="shared" si="3"/>
        <v>leer</v>
      </c>
      <c r="S127" s="17" t="str">
        <f t="shared" si="4"/>
        <v>leer</v>
      </c>
      <c r="T127" s="17" t="str">
        <f>IF(AND(Ausstellungen!C127&gt;"a",Ausstellungen!D127&gt;"a",Ausstellungen!F127&gt;"a",OR(Ausstellungen!D127=Tabelle2!$C$19,Ausstellungen!D127=Tabelle2!$C$20)),MID(Ausstellungen!F127,1,2)&amp;"N",IF(AND(Ausstellungen!C127&gt;"a",Ausstellungen!D127&gt;"a",Ausstellungen!F127&gt;"a",Ausstellungen!D127&lt;&gt;Tabelle2!$C$19,Ausstellungen!D127&lt;&gt;Tabelle2!$C$20),MID(Ausstellungen!F127,1,2),"leer"))</f>
        <v>leer</v>
      </c>
      <c r="U127" s="180" t="str">
        <f>IF(OR(ISERROR(VLOOKUP($D127&amp;$G127,Tabelle2!$T$2:$U$17,2,0)),Ausstellungen!C127&lt;"a",Ausstellungen!D127&lt;"a",Ausstellungen!F127&lt;"a"),"leer",VLOOKUP($D127&amp;$G127,Tabelle2!$T$2:$U$17,2,0))</f>
        <v>leer</v>
      </c>
      <c r="V127" s="17" t="str">
        <f>IF(OR(ISERROR(VLOOKUP(Ausstellungen!G127,Tabelle2!$Z$2:$AA$7,2,0)),Ausstellungen!C127&lt;"a",Ausstellungen!D127&lt;"a",Ausstellungen!F127&lt;"a"),"leer",VLOOKUP(Ausstellungen!G127,Tabelle2!$Z$2:$AA$7,2,0))</f>
        <v>leer</v>
      </c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</row>
    <row r="128" spans="2:64" ht="20.85" customHeight="1" x14ac:dyDescent="0.2">
      <c r="B128" s="7"/>
      <c r="C128" s="134" t="s">
        <v>12</v>
      </c>
      <c r="D128" s="134" t="s">
        <v>12</v>
      </c>
      <c r="E128" s="140" t="str">
        <f>Tabelle1!$N128</f>
        <v/>
      </c>
      <c r="F128" s="134" t="s">
        <v>12</v>
      </c>
      <c r="G128" s="134" t="s">
        <v>12</v>
      </c>
      <c r="H128" s="134" t="s">
        <v>12</v>
      </c>
      <c r="I128" s="134" t="s">
        <v>12</v>
      </c>
      <c r="J128" s="116" t="str">
        <f>IF(AND(Ausstellungen!C128&lt;"a",Ausstellungen!D128&lt;"a",Ausstellungen!F128&lt;"a",Ausstellungen!G128&lt;"a",Ausstellungen!H128&lt;"a",Ausstellungen!I128&lt;"a")," ",Tabelle1!J128)</f>
        <v xml:space="preserve"> </v>
      </c>
      <c r="K128" s="12"/>
      <c r="M128" s="9"/>
      <c r="N128" s="9"/>
      <c r="O128" s="9"/>
      <c r="P128" s="45"/>
      <c r="Q128" t="str">
        <f>IF(Ausstellungen!C127&gt;"a","Tabelle3!$M$5:$M$"&amp;COUNTA(Teilnehmer!$C$6:$C$300)+5,"leer")</f>
        <v>leer</v>
      </c>
      <c r="R128" s="17" t="str">
        <f t="shared" si="3"/>
        <v>leer</v>
      </c>
      <c r="S128" s="17" t="str">
        <f t="shared" si="4"/>
        <v>leer</v>
      </c>
      <c r="T128" s="17" t="str">
        <f>IF(AND(Ausstellungen!C128&gt;"a",Ausstellungen!D128&gt;"a",Ausstellungen!F128&gt;"a",OR(Ausstellungen!D128=Tabelle2!$C$19,Ausstellungen!D128=Tabelle2!$C$20)),MID(Ausstellungen!F128,1,2)&amp;"N",IF(AND(Ausstellungen!C128&gt;"a",Ausstellungen!D128&gt;"a",Ausstellungen!F128&gt;"a",Ausstellungen!D128&lt;&gt;Tabelle2!$C$19,Ausstellungen!D128&lt;&gt;Tabelle2!$C$20),MID(Ausstellungen!F128,1,2),"leer"))</f>
        <v>leer</v>
      </c>
      <c r="U128" s="180" t="str">
        <f>IF(OR(ISERROR(VLOOKUP($D128&amp;$G128,Tabelle2!$T$2:$U$17,2,0)),Ausstellungen!C128&lt;"a",Ausstellungen!D128&lt;"a",Ausstellungen!F128&lt;"a"),"leer",VLOOKUP($D128&amp;$G128,Tabelle2!$T$2:$U$17,2,0))</f>
        <v>leer</v>
      </c>
      <c r="V128" s="17" t="str">
        <f>IF(OR(ISERROR(VLOOKUP(Ausstellungen!G128,Tabelle2!$Z$2:$AA$7,2,0)),Ausstellungen!C128&lt;"a",Ausstellungen!D128&lt;"a",Ausstellungen!F128&lt;"a"),"leer",VLOOKUP(Ausstellungen!G128,Tabelle2!$Z$2:$AA$7,2,0))</f>
        <v>leer</v>
      </c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</row>
    <row r="129" spans="2:64" ht="20.85" customHeight="1" x14ac:dyDescent="0.2">
      <c r="B129" s="7"/>
      <c r="C129" s="134" t="s">
        <v>12</v>
      </c>
      <c r="D129" s="134" t="s">
        <v>12</v>
      </c>
      <c r="E129" s="140" t="str">
        <f>Tabelle1!$N129</f>
        <v/>
      </c>
      <c r="F129" s="134" t="s">
        <v>12</v>
      </c>
      <c r="G129" s="134" t="s">
        <v>12</v>
      </c>
      <c r="H129" s="134" t="s">
        <v>12</v>
      </c>
      <c r="I129" s="134" t="s">
        <v>12</v>
      </c>
      <c r="J129" s="116" t="str">
        <f>IF(AND(Ausstellungen!C129&lt;"a",Ausstellungen!D129&lt;"a",Ausstellungen!F129&lt;"a",Ausstellungen!G129&lt;"a",Ausstellungen!H129&lt;"a",Ausstellungen!I129&lt;"a")," ",Tabelle1!J129)</f>
        <v xml:space="preserve"> </v>
      </c>
      <c r="K129" s="12"/>
      <c r="M129" s="9"/>
      <c r="N129" s="9"/>
      <c r="O129" s="9"/>
      <c r="P129" s="45"/>
      <c r="Q129" t="str">
        <f>IF(Ausstellungen!C128&gt;"a","Tabelle3!$M$5:$M$"&amp;COUNTA(Teilnehmer!$C$6:$C$300)+5,"leer")</f>
        <v>leer</v>
      </c>
      <c r="R129" s="17" t="str">
        <f t="shared" si="3"/>
        <v>leer</v>
      </c>
      <c r="S129" s="17" t="str">
        <f t="shared" si="4"/>
        <v>leer</v>
      </c>
      <c r="T129" s="17" t="str">
        <f>IF(AND(Ausstellungen!C129&gt;"a",Ausstellungen!D129&gt;"a",Ausstellungen!F129&gt;"a",OR(Ausstellungen!D129=Tabelle2!$C$19,Ausstellungen!D129=Tabelle2!$C$20)),MID(Ausstellungen!F129,1,2)&amp;"N",IF(AND(Ausstellungen!C129&gt;"a",Ausstellungen!D129&gt;"a",Ausstellungen!F129&gt;"a",Ausstellungen!D129&lt;&gt;Tabelle2!$C$19,Ausstellungen!D129&lt;&gt;Tabelle2!$C$20),MID(Ausstellungen!F129,1,2),"leer"))</f>
        <v>leer</v>
      </c>
      <c r="U129" s="180" t="str">
        <f>IF(OR(ISERROR(VLOOKUP($D129&amp;$G129,Tabelle2!$T$2:$U$17,2,0)),Ausstellungen!C129&lt;"a",Ausstellungen!D129&lt;"a",Ausstellungen!F129&lt;"a"),"leer",VLOOKUP($D129&amp;$G129,Tabelle2!$T$2:$U$17,2,0))</f>
        <v>leer</v>
      </c>
      <c r="V129" s="17" t="str">
        <f>IF(OR(ISERROR(VLOOKUP(Ausstellungen!G129,Tabelle2!$Z$2:$AA$7,2,0)),Ausstellungen!C129&lt;"a",Ausstellungen!D129&lt;"a",Ausstellungen!F129&lt;"a"),"leer",VLOOKUP(Ausstellungen!G129,Tabelle2!$Z$2:$AA$7,2,0))</f>
        <v>leer</v>
      </c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</row>
    <row r="130" spans="2:64" ht="20.85" customHeight="1" x14ac:dyDescent="0.2">
      <c r="B130" s="7"/>
      <c r="C130" s="134" t="s">
        <v>12</v>
      </c>
      <c r="D130" s="134" t="s">
        <v>12</v>
      </c>
      <c r="E130" s="140" t="str">
        <f>Tabelle1!$N130</f>
        <v/>
      </c>
      <c r="F130" s="134" t="s">
        <v>12</v>
      </c>
      <c r="G130" s="134" t="s">
        <v>12</v>
      </c>
      <c r="H130" s="134" t="s">
        <v>12</v>
      </c>
      <c r="I130" s="134" t="s">
        <v>12</v>
      </c>
      <c r="J130" s="116" t="str">
        <f>IF(AND(Ausstellungen!C130&lt;"a",Ausstellungen!D130&lt;"a",Ausstellungen!F130&lt;"a",Ausstellungen!G130&lt;"a",Ausstellungen!H130&lt;"a",Ausstellungen!I130&lt;"a")," ",Tabelle1!J130)</f>
        <v xml:space="preserve"> </v>
      </c>
      <c r="K130" s="12"/>
      <c r="M130" s="9"/>
      <c r="N130" s="9"/>
      <c r="O130" s="9"/>
      <c r="P130" s="45"/>
      <c r="Q130" t="str">
        <f>IF(Ausstellungen!C129&gt;"a","Tabelle3!$M$5:$M$"&amp;COUNTA(Teilnehmer!$C$6:$C$300)+5,"leer")</f>
        <v>leer</v>
      </c>
      <c r="R130" s="17" t="str">
        <f t="shared" si="3"/>
        <v>leer</v>
      </c>
      <c r="S130" s="17" t="str">
        <f t="shared" si="4"/>
        <v>leer</v>
      </c>
      <c r="T130" s="17" t="str">
        <f>IF(AND(Ausstellungen!C130&gt;"a",Ausstellungen!D130&gt;"a",Ausstellungen!F130&gt;"a",OR(Ausstellungen!D130=Tabelle2!$C$19,Ausstellungen!D130=Tabelle2!$C$20)),MID(Ausstellungen!F130,1,2)&amp;"N",IF(AND(Ausstellungen!C130&gt;"a",Ausstellungen!D130&gt;"a",Ausstellungen!F130&gt;"a",Ausstellungen!D130&lt;&gt;Tabelle2!$C$19,Ausstellungen!D130&lt;&gt;Tabelle2!$C$20),MID(Ausstellungen!F130,1,2),"leer"))</f>
        <v>leer</v>
      </c>
      <c r="U130" s="180" t="str">
        <f>IF(OR(ISERROR(VLOOKUP($D130&amp;$G130,Tabelle2!$T$2:$U$17,2,0)),Ausstellungen!C130&lt;"a",Ausstellungen!D130&lt;"a",Ausstellungen!F130&lt;"a"),"leer",VLOOKUP($D130&amp;$G130,Tabelle2!$T$2:$U$17,2,0))</f>
        <v>leer</v>
      </c>
      <c r="V130" s="17" t="str">
        <f>IF(OR(ISERROR(VLOOKUP(Ausstellungen!G130,Tabelle2!$Z$2:$AA$7,2,0)),Ausstellungen!C130&lt;"a",Ausstellungen!D130&lt;"a",Ausstellungen!F130&lt;"a"),"leer",VLOOKUP(Ausstellungen!G130,Tabelle2!$Z$2:$AA$7,2,0))</f>
        <v>leer</v>
      </c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</row>
    <row r="131" spans="2:64" ht="20.85" customHeight="1" x14ac:dyDescent="0.2">
      <c r="B131" s="7"/>
      <c r="C131" s="134" t="s">
        <v>12</v>
      </c>
      <c r="D131" s="134" t="s">
        <v>12</v>
      </c>
      <c r="E131" s="140" t="str">
        <f>Tabelle1!$N131</f>
        <v/>
      </c>
      <c r="F131" s="134" t="s">
        <v>12</v>
      </c>
      <c r="G131" s="134" t="s">
        <v>12</v>
      </c>
      <c r="H131" s="134" t="s">
        <v>12</v>
      </c>
      <c r="I131" s="134" t="s">
        <v>12</v>
      </c>
      <c r="J131" s="116" t="str">
        <f>IF(AND(Ausstellungen!C131&lt;"a",Ausstellungen!D131&lt;"a",Ausstellungen!F131&lt;"a",Ausstellungen!G131&lt;"a",Ausstellungen!H131&lt;"a",Ausstellungen!I131&lt;"a")," ",Tabelle1!J131)</f>
        <v xml:space="preserve"> </v>
      </c>
      <c r="K131" s="12"/>
      <c r="M131" s="9"/>
      <c r="N131" s="9"/>
      <c r="O131" s="9"/>
      <c r="P131" s="45"/>
      <c r="Q131" t="str">
        <f>IF(Ausstellungen!C130&gt;"a","Tabelle3!$M$5:$M$"&amp;COUNTA(Teilnehmer!$C$6:$C$300)+5,"leer")</f>
        <v>leer</v>
      </c>
      <c r="R131" s="17" t="str">
        <f t="shared" si="3"/>
        <v>leer</v>
      </c>
      <c r="S131" s="17" t="str">
        <f t="shared" si="4"/>
        <v>leer</v>
      </c>
      <c r="T131" s="17" t="str">
        <f>IF(AND(Ausstellungen!C131&gt;"a",Ausstellungen!D131&gt;"a",Ausstellungen!F131&gt;"a",OR(Ausstellungen!D131=Tabelle2!$C$19,Ausstellungen!D131=Tabelle2!$C$20)),MID(Ausstellungen!F131,1,2)&amp;"N",IF(AND(Ausstellungen!C131&gt;"a",Ausstellungen!D131&gt;"a",Ausstellungen!F131&gt;"a",Ausstellungen!D131&lt;&gt;Tabelle2!$C$19,Ausstellungen!D131&lt;&gt;Tabelle2!$C$20),MID(Ausstellungen!F131,1,2),"leer"))</f>
        <v>leer</v>
      </c>
      <c r="U131" s="180" t="str">
        <f>IF(OR(ISERROR(VLOOKUP($D131&amp;$G131,Tabelle2!$T$2:$U$17,2,0)),Ausstellungen!C131&lt;"a",Ausstellungen!D131&lt;"a",Ausstellungen!F131&lt;"a"),"leer",VLOOKUP($D131&amp;$G131,Tabelle2!$T$2:$U$17,2,0))</f>
        <v>leer</v>
      </c>
      <c r="V131" s="17" t="str">
        <f>IF(OR(ISERROR(VLOOKUP(Ausstellungen!G131,Tabelle2!$Z$2:$AA$7,2,0)),Ausstellungen!C131&lt;"a",Ausstellungen!D131&lt;"a",Ausstellungen!F131&lt;"a"),"leer",VLOOKUP(Ausstellungen!G131,Tabelle2!$Z$2:$AA$7,2,0))</f>
        <v>leer</v>
      </c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</row>
    <row r="132" spans="2:64" ht="20.85" customHeight="1" x14ac:dyDescent="0.2">
      <c r="B132" s="7"/>
      <c r="C132" s="134" t="s">
        <v>12</v>
      </c>
      <c r="D132" s="134" t="s">
        <v>12</v>
      </c>
      <c r="E132" s="140" t="str">
        <f>Tabelle1!$N132</f>
        <v/>
      </c>
      <c r="F132" s="134" t="s">
        <v>12</v>
      </c>
      <c r="G132" s="134" t="s">
        <v>12</v>
      </c>
      <c r="H132" s="134" t="s">
        <v>12</v>
      </c>
      <c r="I132" s="134" t="s">
        <v>12</v>
      </c>
      <c r="J132" s="116" t="str">
        <f>IF(AND(Ausstellungen!C132&lt;"a",Ausstellungen!D132&lt;"a",Ausstellungen!F132&lt;"a",Ausstellungen!G132&lt;"a",Ausstellungen!H132&lt;"a",Ausstellungen!I132&lt;"a")," ",Tabelle1!J132)</f>
        <v xml:space="preserve"> </v>
      </c>
      <c r="K132" s="12"/>
      <c r="M132" s="9"/>
      <c r="N132" s="9"/>
      <c r="O132" s="9"/>
      <c r="P132" s="45"/>
      <c r="Q132" t="str">
        <f>IF(Ausstellungen!C131&gt;"a","Tabelle3!$M$5:$M$"&amp;COUNTA(Teilnehmer!$C$6:$C$300)+5,"leer")</f>
        <v>leer</v>
      </c>
      <c r="R132" s="17" t="str">
        <f t="shared" si="3"/>
        <v>leer</v>
      </c>
      <c r="S132" s="17" t="str">
        <f t="shared" si="4"/>
        <v>leer</v>
      </c>
      <c r="T132" s="17" t="str">
        <f>IF(AND(Ausstellungen!C132&gt;"a",Ausstellungen!D132&gt;"a",Ausstellungen!F132&gt;"a",OR(Ausstellungen!D132=Tabelle2!$C$19,Ausstellungen!D132=Tabelle2!$C$20)),MID(Ausstellungen!F132,1,2)&amp;"N",IF(AND(Ausstellungen!C132&gt;"a",Ausstellungen!D132&gt;"a",Ausstellungen!F132&gt;"a",Ausstellungen!D132&lt;&gt;Tabelle2!$C$19,Ausstellungen!D132&lt;&gt;Tabelle2!$C$20),MID(Ausstellungen!F132,1,2),"leer"))</f>
        <v>leer</v>
      </c>
      <c r="U132" s="180" t="str">
        <f>IF(OR(ISERROR(VLOOKUP($D132&amp;$G132,Tabelle2!$T$2:$U$17,2,0)),Ausstellungen!C132&lt;"a",Ausstellungen!D132&lt;"a",Ausstellungen!F132&lt;"a"),"leer",VLOOKUP($D132&amp;$G132,Tabelle2!$T$2:$U$17,2,0))</f>
        <v>leer</v>
      </c>
      <c r="V132" s="17" t="str">
        <f>IF(OR(ISERROR(VLOOKUP(Ausstellungen!G132,Tabelle2!$Z$2:$AA$7,2,0)),Ausstellungen!C132&lt;"a",Ausstellungen!D132&lt;"a",Ausstellungen!F132&lt;"a"),"leer",VLOOKUP(Ausstellungen!G132,Tabelle2!$Z$2:$AA$7,2,0))</f>
        <v>leer</v>
      </c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</row>
    <row r="133" spans="2:64" ht="20.85" customHeight="1" x14ac:dyDescent="0.2">
      <c r="B133" s="7"/>
      <c r="C133" s="134" t="s">
        <v>12</v>
      </c>
      <c r="D133" s="134" t="s">
        <v>12</v>
      </c>
      <c r="E133" s="140" t="str">
        <f>Tabelle1!$N133</f>
        <v/>
      </c>
      <c r="F133" s="134" t="s">
        <v>12</v>
      </c>
      <c r="G133" s="134" t="s">
        <v>12</v>
      </c>
      <c r="H133" s="134" t="s">
        <v>12</v>
      </c>
      <c r="I133" s="134" t="s">
        <v>12</v>
      </c>
      <c r="J133" s="116" t="str">
        <f>IF(AND(Ausstellungen!C133&lt;"a",Ausstellungen!D133&lt;"a",Ausstellungen!F133&lt;"a",Ausstellungen!G133&lt;"a",Ausstellungen!H133&lt;"a",Ausstellungen!I133&lt;"a")," ",Tabelle1!J133)</f>
        <v xml:space="preserve"> </v>
      </c>
      <c r="K133" s="12"/>
      <c r="M133" s="9"/>
      <c r="N133" s="9"/>
      <c r="O133" s="9"/>
      <c r="P133" s="45"/>
      <c r="Q133" t="str">
        <f>IF(Ausstellungen!C132&gt;"a","Tabelle3!$M$5:$M$"&amp;COUNTA(Teilnehmer!$C$6:$C$300)+5,"leer")</f>
        <v>leer</v>
      </c>
      <c r="R133" s="17" t="str">
        <f t="shared" si="3"/>
        <v>leer</v>
      </c>
      <c r="S133" s="17" t="str">
        <f t="shared" si="4"/>
        <v>leer</v>
      </c>
      <c r="T133" s="17" t="str">
        <f>IF(AND(Ausstellungen!C133&gt;"a",Ausstellungen!D133&gt;"a",Ausstellungen!F133&gt;"a",OR(Ausstellungen!D133=Tabelle2!$C$19,Ausstellungen!D133=Tabelle2!$C$20)),MID(Ausstellungen!F133,1,2)&amp;"N",IF(AND(Ausstellungen!C133&gt;"a",Ausstellungen!D133&gt;"a",Ausstellungen!F133&gt;"a",Ausstellungen!D133&lt;&gt;Tabelle2!$C$19,Ausstellungen!D133&lt;&gt;Tabelle2!$C$20),MID(Ausstellungen!F133,1,2),"leer"))</f>
        <v>leer</v>
      </c>
      <c r="U133" s="180" t="str">
        <f>IF(OR(ISERROR(VLOOKUP($D133&amp;$G133,Tabelle2!$T$2:$U$17,2,0)),Ausstellungen!C133&lt;"a",Ausstellungen!D133&lt;"a",Ausstellungen!F133&lt;"a"),"leer",VLOOKUP($D133&amp;$G133,Tabelle2!$T$2:$U$17,2,0))</f>
        <v>leer</v>
      </c>
      <c r="V133" s="17" t="str">
        <f>IF(OR(ISERROR(VLOOKUP(Ausstellungen!G133,Tabelle2!$Z$2:$AA$7,2,0)),Ausstellungen!C133&lt;"a",Ausstellungen!D133&lt;"a",Ausstellungen!F133&lt;"a"),"leer",VLOOKUP(Ausstellungen!G133,Tabelle2!$Z$2:$AA$7,2,0))</f>
        <v>leer</v>
      </c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</row>
    <row r="134" spans="2:64" ht="20.85" customHeight="1" x14ac:dyDescent="0.2">
      <c r="B134" s="7"/>
      <c r="C134" s="134" t="s">
        <v>12</v>
      </c>
      <c r="D134" s="134" t="s">
        <v>12</v>
      </c>
      <c r="E134" s="140" t="str">
        <f>Tabelle1!$N134</f>
        <v/>
      </c>
      <c r="F134" s="134" t="s">
        <v>12</v>
      </c>
      <c r="G134" s="134" t="s">
        <v>12</v>
      </c>
      <c r="H134" s="134" t="s">
        <v>12</v>
      </c>
      <c r="I134" s="134" t="s">
        <v>12</v>
      </c>
      <c r="J134" s="116" t="str">
        <f>IF(AND(Ausstellungen!C134&lt;"a",Ausstellungen!D134&lt;"a",Ausstellungen!F134&lt;"a",Ausstellungen!G134&lt;"a",Ausstellungen!H134&lt;"a",Ausstellungen!I134&lt;"a")," ",Tabelle1!J134)</f>
        <v xml:space="preserve"> </v>
      </c>
      <c r="K134" s="12"/>
      <c r="M134" s="9"/>
      <c r="N134" s="9"/>
      <c r="O134" s="9"/>
      <c r="P134" s="45"/>
      <c r="Q134" t="str">
        <f>IF(Ausstellungen!C133&gt;"a","Tabelle3!$M$5:$M$"&amp;COUNTA(Teilnehmer!$C$6:$C$300)+5,"leer")</f>
        <v>leer</v>
      </c>
      <c r="R134" s="17" t="str">
        <f t="shared" si="3"/>
        <v>leer</v>
      </c>
      <c r="S134" s="17" t="str">
        <f t="shared" si="4"/>
        <v>leer</v>
      </c>
      <c r="T134" s="17" t="str">
        <f>IF(AND(Ausstellungen!C134&gt;"a",Ausstellungen!D134&gt;"a",Ausstellungen!F134&gt;"a",OR(Ausstellungen!D134=Tabelle2!$C$19,Ausstellungen!D134=Tabelle2!$C$20)),MID(Ausstellungen!F134,1,2)&amp;"N",IF(AND(Ausstellungen!C134&gt;"a",Ausstellungen!D134&gt;"a",Ausstellungen!F134&gt;"a",Ausstellungen!D134&lt;&gt;Tabelle2!$C$19,Ausstellungen!D134&lt;&gt;Tabelle2!$C$20),MID(Ausstellungen!F134,1,2),"leer"))</f>
        <v>leer</v>
      </c>
      <c r="U134" s="180" t="str">
        <f>IF(OR(ISERROR(VLOOKUP($D134&amp;$G134,Tabelle2!$T$2:$U$17,2,0)),Ausstellungen!C134&lt;"a",Ausstellungen!D134&lt;"a",Ausstellungen!F134&lt;"a"),"leer",VLOOKUP($D134&amp;$G134,Tabelle2!$T$2:$U$17,2,0))</f>
        <v>leer</v>
      </c>
      <c r="V134" s="17" t="str">
        <f>IF(OR(ISERROR(VLOOKUP(Ausstellungen!G134,Tabelle2!$Z$2:$AA$7,2,0)),Ausstellungen!C134&lt;"a",Ausstellungen!D134&lt;"a",Ausstellungen!F134&lt;"a"),"leer",VLOOKUP(Ausstellungen!G134,Tabelle2!$Z$2:$AA$7,2,0))</f>
        <v>leer</v>
      </c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</row>
    <row r="135" spans="2:64" ht="20.85" customHeight="1" x14ac:dyDescent="0.2">
      <c r="B135" s="7"/>
      <c r="C135" s="134" t="s">
        <v>12</v>
      </c>
      <c r="D135" s="134" t="s">
        <v>12</v>
      </c>
      <c r="E135" s="140" t="str">
        <f>Tabelle1!$N135</f>
        <v/>
      </c>
      <c r="F135" s="134" t="s">
        <v>12</v>
      </c>
      <c r="G135" s="134" t="s">
        <v>12</v>
      </c>
      <c r="H135" s="134" t="s">
        <v>12</v>
      </c>
      <c r="I135" s="134" t="s">
        <v>12</v>
      </c>
      <c r="J135" s="116" t="str">
        <f>IF(AND(Ausstellungen!C135&lt;"a",Ausstellungen!D135&lt;"a",Ausstellungen!F135&lt;"a",Ausstellungen!G135&lt;"a",Ausstellungen!H135&lt;"a",Ausstellungen!I135&lt;"a")," ",Tabelle1!J135)</f>
        <v xml:space="preserve"> </v>
      </c>
      <c r="K135" s="12"/>
      <c r="M135" s="9"/>
      <c r="N135" s="9"/>
      <c r="O135" s="9"/>
      <c r="P135" s="45"/>
      <c r="Q135" t="str">
        <f>IF(Ausstellungen!C134&gt;"a","Tabelle3!$M$5:$M$"&amp;COUNTA(Teilnehmer!$C$6:$C$300)+5,"leer")</f>
        <v>leer</v>
      </c>
      <c r="R135" s="17" t="str">
        <f t="shared" ref="R135:R198" si="5">IF(OR(C135&lt;"a",Q136="leer"),"leer","Shows")</f>
        <v>leer</v>
      </c>
      <c r="S135" s="17" t="str">
        <f t="shared" ref="S135:S198" si="6">IF(R135="leer","leer",IF(D135="Joe Mallen Memorial","Trophy","Klassen"))</f>
        <v>leer</v>
      </c>
      <c r="T135" s="17" t="str">
        <f>IF(AND(Ausstellungen!C135&gt;"a",Ausstellungen!D135&gt;"a",Ausstellungen!F135&gt;"a",OR(Ausstellungen!D135=Tabelle2!$C$19,Ausstellungen!D135=Tabelle2!$C$20)),MID(Ausstellungen!F135,1,2)&amp;"N",IF(AND(Ausstellungen!C135&gt;"a",Ausstellungen!D135&gt;"a",Ausstellungen!F135&gt;"a",Ausstellungen!D135&lt;&gt;Tabelle2!$C$19,Ausstellungen!D135&lt;&gt;Tabelle2!$C$20),MID(Ausstellungen!F135,1,2),"leer"))</f>
        <v>leer</v>
      </c>
      <c r="U135" s="180" t="str">
        <f>IF(OR(ISERROR(VLOOKUP($D135&amp;$G135,Tabelle2!$T$2:$U$17,2,0)),Ausstellungen!C135&lt;"a",Ausstellungen!D135&lt;"a",Ausstellungen!F135&lt;"a"),"leer",VLOOKUP($D135&amp;$G135,Tabelle2!$T$2:$U$17,2,0))</f>
        <v>leer</v>
      </c>
      <c r="V135" s="17" t="str">
        <f>IF(OR(ISERROR(VLOOKUP(Ausstellungen!G135,Tabelle2!$Z$2:$AA$7,2,0)),Ausstellungen!C135&lt;"a",Ausstellungen!D135&lt;"a",Ausstellungen!F135&lt;"a"),"leer",VLOOKUP(Ausstellungen!G135,Tabelle2!$Z$2:$AA$7,2,0))</f>
        <v>leer</v>
      </c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</row>
    <row r="136" spans="2:64" ht="20.85" customHeight="1" x14ac:dyDescent="0.2">
      <c r="B136" s="7"/>
      <c r="C136" s="134" t="s">
        <v>12</v>
      </c>
      <c r="D136" s="134" t="s">
        <v>12</v>
      </c>
      <c r="E136" s="140" t="str">
        <f>Tabelle1!$N136</f>
        <v/>
      </c>
      <c r="F136" s="134" t="s">
        <v>12</v>
      </c>
      <c r="G136" s="134" t="s">
        <v>12</v>
      </c>
      <c r="H136" s="134" t="s">
        <v>12</v>
      </c>
      <c r="I136" s="134" t="s">
        <v>12</v>
      </c>
      <c r="J136" s="116" t="str">
        <f>IF(AND(Ausstellungen!C136&lt;"a",Ausstellungen!D136&lt;"a",Ausstellungen!F136&lt;"a",Ausstellungen!G136&lt;"a",Ausstellungen!H136&lt;"a",Ausstellungen!I136&lt;"a")," ",Tabelle1!J136)</f>
        <v xml:space="preserve"> </v>
      </c>
      <c r="K136" s="12"/>
      <c r="M136" s="9"/>
      <c r="N136" s="9"/>
      <c r="O136" s="9"/>
      <c r="P136" s="45"/>
      <c r="Q136" t="str">
        <f>IF(Ausstellungen!C135&gt;"a","Tabelle3!$M$5:$M$"&amp;COUNTA(Teilnehmer!$C$6:$C$300)+5,"leer")</f>
        <v>leer</v>
      </c>
      <c r="R136" s="17" t="str">
        <f t="shared" si="5"/>
        <v>leer</v>
      </c>
      <c r="S136" s="17" t="str">
        <f t="shared" si="6"/>
        <v>leer</v>
      </c>
      <c r="T136" s="17" t="str">
        <f>IF(AND(Ausstellungen!C136&gt;"a",Ausstellungen!D136&gt;"a",Ausstellungen!F136&gt;"a",OR(Ausstellungen!D136=Tabelle2!$C$19,Ausstellungen!D136=Tabelle2!$C$20)),MID(Ausstellungen!F136,1,2)&amp;"N",IF(AND(Ausstellungen!C136&gt;"a",Ausstellungen!D136&gt;"a",Ausstellungen!F136&gt;"a",Ausstellungen!D136&lt;&gt;Tabelle2!$C$19,Ausstellungen!D136&lt;&gt;Tabelle2!$C$20),MID(Ausstellungen!F136,1,2),"leer"))</f>
        <v>leer</v>
      </c>
      <c r="U136" s="180" t="str">
        <f>IF(OR(ISERROR(VLOOKUP($D136&amp;$G136,Tabelle2!$T$2:$U$17,2,0)),Ausstellungen!C136&lt;"a",Ausstellungen!D136&lt;"a",Ausstellungen!F136&lt;"a"),"leer",VLOOKUP($D136&amp;$G136,Tabelle2!$T$2:$U$17,2,0))</f>
        <v>leer</v>
      </c>
      <c r="V136" s="17" t="str">
        <f>IF(OR(ISERROR(VLOOKUP(Ausstellungen!G136,Tabelle2!$Z$2:$AA$7,2,0)),Ausstellungen!C136&lt;"a",Ausstellungen!D136&lt;"a",Ausstellungen!F136&lt;"a"),"leer",VLOOKUP(Ausstellungen!G136,Tabelle2!$Z$2:$AA$7,2,0))</f>
        <v>leer</v>
      </c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</row>
    <row r="137" spans="2:64" ht="20.85" customHeight="1" x14ac:dyDescent="0.2">
      <c r="B137" s="7"/>
      <c r="C137" s="134" t="s">
        <v>12</v>
      </c>
      <c r="D137" s="134" t="s">
        <v>12</v>
      </c>
      <c r="E137" s="140" t="str">
        <f>Tabelle1!$N137</f>
        <v/>
      </c>
      <c r="F137" s="134" t="s">
        <v>12</v>
      </c>
      <c r="G137" s="134" t="s">
        <v>12</v>
      </c>
      <c r="H137" s="134" t="s">
        <v>12</v>
      </c>
      <c r="I137" s="134" t="s">
        <v>12</v>
      </c>
      <c r="J137" s="116" t="str">
        <f>IF(AND(Ausstellungen!C137&lt;"a",Ausstellungen!D137&lt;"a",Ausstellungen!F137&lt;"a",Ausstellungen!G137&lt;"a",Ausstellungen!H137&lt;"a",Ausstellungen!I137&lt;"a")," ",Tabelle1!J137)</f>
        <v xml:space="preserve"> </v>
      </c>
      <c r="K137" s="12"/>
      <c r="M137" s="9"/>
      <c r="N137" s="9"/>
      <c r="O137" s="9"/>
      <c r="P137" s="45"/>
      <c r="Q137" t="str">
        <f>IF(Ausstellungen!C136&gt;"a","Tabelle3!$M$5:$M$"&amp;COUNTA(Teilnehmer!$C$6:$C$300)+5,"leer")</f>
        <v>leer</v>
      </c>
      <c r="R137" s="17" t="str">
        <f t="shared" si="5"/>
        <v>leer</v>
      </c>
      <c r="S137" s="17" t="str">
        <f t="shared" si="6"/>
        <v>leer</v>
      </c>
      <c r="T137" s="17" t="str">
        <f>IF(AND(Ausstellungen!C137&gt;"a",Ausstellungen!D137&gt;"a",Ausstellungen!F137&gt;"a",OR(Ausstellungen!D137=Tabelle2!$C$19,Ausstellungen!D137=Tabelle2!$C$20)),MID(Ausstellungen!F137,1,2)&amp;"N",IF(AND(Ausstellungen!C137&gt;"a",Ausstellungen!D137&gt;"a",Ausstellungen!F137&gt;"a",Ausstellungen!D137&lt;&gt;Tabelle2!$C$19,Ausstellungen!D137&lt;&gt;Tabelle2!$C$20),MID(Ausstellungen!F137,1,2),"leer"))</f>
        <v>leer</v>
      </c>
      <c r="U137" s="180" t="str">
        <f>IF(OR(ISERROR(VLOOKUP($D137&amp;$G137,Tabelle2!$T$2:$U$17,2,0)),Ausstellungen!C137&lt;"a",Ausstellungen!D137&lt;"a",Ausstellungen!F137&lt;"a"),"leer",VLOOKUP($D137&amp;$G137,Tabelle2!$T$2:$U$17,2,0))</f>
        <v>leer</v>
      </c>
      <c r="V137" s="17" t="str">
        <f>IF(OR(ISERROR(VLOOKUP(Ausstellungen!G137,Tabelle2!$Z$2:$AA$7,2,0)),Ausstellungen!C137&lt;"a",Ausstellungen!D137&lt;"a",Ausstellungen!F137&lt;"a"),"leer",VLOOKUP(Ausstellungen!G137,Tabelle2!$Z$2:$AA$7,2,0))</f>
        <v>leer</v>
      </c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</row>
    <row r="138" spans="2:64" ht="20.85" customHeight="1" x14ac:dyDescent="0.2">
      <c r="B138" s="7"/>
      <c r="C138" s="134" t="s">
        <v>12</v>
      </c>
      <c r="D138" s="134" t="s">
        <v>12</v>
      </c>
      <c r="E138" s="140" t="str">
        <f>Tabelle1!$N138</f>
        <v/>
      </c>
      <c r="F138" s="134" t="s">
        <v>12</v>
      </c>
      <c r="G138" s="134" t="s">
        <v>12</v>
      </c>
      <c r="H138" s="134" t="s">
        <v>12</v>
      </c>
      <c r="I138" s="134" t="s">
        <v>12</v>
      </c>
      <c r="J138" s="116" t="str">
        <f>IF(AND(Ausstellungen!C138&lt;"a",Ausstellungen!D138&lt;"a",Ausstellungen!F138&lt;"a",Ausstellungen!G138&lt;"a",Ausstellungen!H138&lt;"a",Ausstellungen!I138&lt;"a")," ",Tabelle1!J138)</f>
        <v xml:space="preserve"> </v>
      </c>
      <c r="K138" s="12"/>
      <c r="M138" s="9"/>
      <c r="N138" s="9"/>
      <c r="O138" s="9"/>
      <c r="P138" s="45"/>
      <c r="Q138" t="str">
        <f>IF(Ausstellungen!C137&gt;"a","Tabelle3!$M$5:$M$"&amp;COUNTA(Teilnehmer!$C$6:$C$300)+5,"leer")</f>
        <v>leer</v>
      </c>
      <c r="R138" s="17" t="str">
        <f t="shared" si="5"/>
        <v>leer</v>
      </c>
      <c r="S138" s="17" t="str">
        <f t="shared" si="6"/>
        <v>leer</v>
      </c>
      <c r="T138" s="17" t="str">
        <f>IF(AND(Ausstellungen!C138&gt;"a",Ausstellungen!D138&gt;"a",Ausstellungen!F138&gt;"a",OR(Ausstellungen!D138=Tabelle2!$C$19,Ausstellungen!D138=Tabelle2!$C$20)),MID(Ausstellungen!F138,1,2)&amp;"N",IF(AND(Ausstellungen!C138&gt;"a",Ausstellungen!D138&gt;"a",Ausstellungen!F138&gt;"a",Ausstellungen!D138&lt;&gt;Tabelle2!$C$19,Ausstellungen!D138&lt;&gt;Tabelle2!$C$20),MID(Ausstellungen!F138,1,2),"leer"))</f>
        <v>leer</v>
      </c>
      <c r="U138" s="180" t="str">
        <f>IF(OR(ISERROR(VLOOKUP($D138&amp;$G138,Tabelle2!$T$2:$U$17,2,0)),Ausstellungen!C138&lt;"a",Ausstellungen!D138&lt;"a",Ausstellungen!F138&lt;"a"),"leer",VLOOKUP($D138&amp;$G138,Tabelle2!$T$2:$U$17,2,0))</f>
        <v>leer</v>
      </c>
      <c r="V138" s="17" t="str">
        <f>IF(OR(ISERROR(VLOOKUP(Ausstellungen!G138,Tabelle2!$Z$2:$AA$7,2,0)),Ausstellungen!C138&lt;"a",Ausstellungen!D138&lt;"a",Ausstellungen!F138&lt;"a"),"leer",VLOOKUP(Ausstellungen!G138,Tabelle2!$Z$2:$AA$7,2,0))</f>
        <v>leer</v>
      </c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</row>
    <row r="139" spans="2:64" ht="20.85" customHeight="1" x14ac:dyDescent="0.2">
      <c r="B139" s="7"/>
      <c r="C139" s="134" t="s">
        <v>12</v>
      </c>
      <c r="D139" s="134" t="s">
        <v>12</v>
      </c>
      <c r="E139" s="140" t="str">
        <f>Tabelle1!$N139</f>
        <v/>
      </c>
      <c r="F139" s="134" t="s">
        <v>12</v>
      </c>
      <c r="G139" s="134" t="s">
        <v>12</v>
      </c>
      <c r="H139" s="134" t="s">
        <v>12</v>
      </c>
      <c r="I139" s="134" t="s">
        <v>12</v>
      </c>
      <c r="J139" s="116" t="str">
        <f>IF(AND(Ausstellungen!C139&lt;"a",Ausstellungen!D139&lt;"a",Ausstellungen!F139&lt;"a",Ausstellungen!G139&lt;"a",Ausstellungen!H139&lt;"a",Ausstellungen!I139&lt;"a")," ",Tabelle1!J139)</f>
        <v xml:space="preserve"> </v>
      </c>
      <c r="K139" s="12"/>
      <c r="M139" s="9"/>
      <c r="N139" s="9"/>
      <c r="O139" s="9"/>
      <c r="P139" s="45"/>
      <c r="Q139" t="str">
        <f>IF(Ausstellungen!C138&gt;"a","Tabelle3!$M$5:$M$"&amp;COUNTA(Teilnehmer!$C$6:$C$300)+5,"leer")</f>
        <v>leer</v>
      </c>
      <c r="R139" s="17" t="str">
        <f t="shared" si="5"/>
        <v>leer</v>
      </c>
      <c r="S139" s="17" t="str">
        <f t="shared" si="6"/>
        <v>leer</v>
      </c>
      <c r="T139" s="17" t="str">
        <f>IF(AND(Ausstellungen!C139&gt;"a",Ausstellungen!D139&gt;"a",Ausstellungen!F139&gt;"a",OR(Ausstellungen!D139=Tabelle2!$C$19,Ausstellungen!D139=Tabelle2!$C$20)),MID(Ausstellungen!F139,1,2)&amp;"N",IF(AND(Ausstellungen!C139&gt;"a",Ausstellungen!D139&gt;"a",Ausstellungen!F139&gt;"a",Ausstellungen!D139&lt;&gt;Tabelle2!$C$19,Ausstellungen!D139&lt;&gt;Tabelle2!$C$20),MID(Ausstellungen!F139,1,2),"leer"))</f>
        <v>leer</v>
      </c>
      <c r="U139" s="180" t="str">
        <f>IF(OR(ISERROR(VLOOKUP($D139&amp;$G139,Tabelle2!$T$2:$U$17,2,0)),Ausstellungen!C139&lt;"a",Ausstellungen!D139&lt;"a",Ausstellungen!F139&lt;"a"),"leer",VLOOKUP($D139&amp;$G139,Tabelle2!$T$2:$U$17,2,0))</f>
        <v>leer</v>
      </c>
      <c r="V139" s="17" t="str">
        <f>IF(OR(ISERROR(VLOOKUP(Ausstellungen!G139,Tabelle2!$Z$2:$AA$7,2,0)),Ausstellungen!C139&lt;"a",Ausstellungen!D139&lt;"a",Ausstellungen!F139&lt;"a"),"leer",VLOOKUP(Ausstellungen!G139,Tabelle2!$Z$2:$AA$7,2,0))</f>
        <v>leer</v>
      </c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</row>
    <row r="140" spans="2:64" ht="20.85" customHeight="1" x14ac:dyDescent="0.2">
      <c r="B140" s="7"/>
      <c r="C140" s="134" t="s">
        <v>12</v>
      </c>
      <c r="D140" s="134" t="s">
        <v>12</v>
      </c>
      <c r="E140" s="140" t="str">
        <f>Tabelle1!$N140</f>
        <v/>
      </c>
      <c r="F140" s="134" t="s">
        <v>12</v>
      </c>
      <c r="G140" s="134" t="s">
        <v>12</v>
      </c>
      <c r="H140" s="134" t="s">
        <v>12</v>
      </c>
      <c r="I140" s="134" t="s">
        <v>12</v>
      </c>
      <c r="J140" s="116" t="str">
        <f>IF(AND(Ausstellungen!C140&lt;"a",Ausstellungen!D140&lt;"a",Ausstellungen!F140&lt;"a",Ausstellungen!G140&lt;"a",Ausstellungen!H140&lt;"a",Ausstellungen!I140&lt;"a")," ",Tabelle1!J140)</f>
        <v xml:space="preserve"> </v>
      </c>
      <c r="K140" s="12"/>
      <c r="M140" s="9"/>
      <c r="N140" s="9"/>
      <c r="O140" s="9"/>
      <c r="P140" s="45"/>
      <c r="Q140" t="str">
        <f>IF(Ausstellungen!C139&gt;"a","Tabelle3!$M$5:$M$"&amp;COUNTA(Teilnehmer!$C$6:$C$300)+5,"leer")</f>
        <v>leer</v>
      </c>
      <c r="R140" s="17" t="str">
        <f t="shared" si="5"/>
        <v>leer</v>
      </c>
      <c r="S140" s="17" t="str">
        <f t="shared" si="6"/>
        <v>leer</v>
      </c>
      <c r="T140" s="17" t="str">
        <f>IF(AND(Ausstellungen!C140&gt;"a",Ausstellungen!D140&gt;"a",Ausstellungen!F140&gt;"a",OR(Ausstellungen!D140=Tabelle2!$C$19,Ausstellungen!D140=Tabelle2!$C$20)),MID(Ausstellungen!F140,1,2)&amp;"N",IF(AND(Ausstellungen!C140&gt;"a",Ausstellungen!D140&gt;"a",Ausstellungen!F140&gt;"a",Ausstellungen!D140&lt;&gt;Tabelle2!$C$19,Ausstellungen!D140&lt;&gt;Tabelle2!$C$20),MID(Ausstellungen!F140,1,2),"leer"))</f>
        <v>leer</v>
      </c>
      <c r="U140" s="180" t="str">
        <f>IF(OR(ISERROR(VLOOKUP($D140&amp;$G140,Tabelle2!$T$2:$U$17,2,0)),Ausstellungen!C140&lt;"a",Ausstellungen!D140&lt;"a",Ausstellungen!F140&lt;"a"),"leer",VLOOKUP($D140&amp;$G140,Tabelle2!$T$2:$U$17,2,0))</f>
        <v>leer</v>
      </c>
      <c r="V140" s="17" t="str">
        <f>IF(OR(ISERROR(VLOOKUP(Ausstellungen!G140,Tabelle2!$Z$2:$AA$7,2,0)),Ausstellungen!C140&lt;"a",Ausstellungen!D140&lt;"a",Ausstellungen!F140&lt;"a"),"leer",VLOOKUP(Ausstellungen!G140,Tabelle2!$Z$2:$AA$7,2,0))</f>
        <v>leer</v>
      </c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</row>
    <row r="141" spans="2:64" ht="20.85" customHeight="1" x14ac:dyDescent="0.2">
      <c r="B141" s="7"/>
      <c r="C141" s="134" t="s">
        <v>12</v>
      </c>
      <c r="D141" s="134" t="s">
        <v>12</v>
      </c>
      <c r="E141" s="140" t="str">
        <f>Tabelle1!$N141</f>
        <v/>
      </c>
      <c r="F141" s="134" t="s">
        <v>12</v>
      </c>
      <c r="G141" s="134" t="s">
        <v>12</v>
      </c>
      <c r="H141" s="134" t="s">
        <v>12</v>
      </c>
      <c r="I141" s="134" t="s">
        <v>12</v>
      </c>
      <c r="J141" s="116" t="str">
        <f>IF(AND(Ausstellungen!C141&lt;"a",Ausstellungen!D141&lt;"a",Ausstellungen!F141&lt;"a",Ausstellungen!G141&lt;"a",Ausstellungen!H141&lt;"a",Ausstellungen!I141&lt;"a")," ",Tabelle1!J141)</f>
        <v xml:space="preserve"> </v>
      </c>
      <c r="K141" s="12"/>
      <c r="M141" s="9"/>
      <c r="N141" s="9"/>
      <c r="O141" s="9"/>
      <c r="P141" s="45"/>
      <c r="Q141" t="str">
        <f>IF(Ausstellungen!C140&gt;"a","Tabelle3!$M$5:$M$"&amp;COUNTA(Teilnehmer!$C$6:$C$300)+5,"leer")</f>
        <v>leer</v>
      </c>
      <c r="R141" s="17" t="str">
        <f t="shared" si="5"/>
        <v>leer</v>
      </c>
      <c r="S141" s="17" t="str">
        <f t="shared" si="6"/>
        <v>leer</v>
      </c>
      <c r="T141" s="17" t="str">
        <f>IF(AND(Ausstellungen!C141&gt;"a",Ausstellungen!D141&gt;"a",Ausstellungen!F141&gt;"a",OR(Ausstellungen!D141=Tabelle2!$C$19,Ausstellungen!D141=Tabelle2!$C$20)),MID(Ausstellungen!F141,1,2)&amp;"N",IF(AND(Ausstellungen!C141&gt;"a",Ausstellungen!D141&gt;"a",Ausstellungen!F141&gt;"a",Ausstellungen!D141&lt;&gt;Tabelle2!$C$19,Ausstellungen!D141&lt;&gt;Tabelle2!$C$20),MID(Ausstellungen!F141,1,2),"leer"))</f>
        <v>leer</v>
      </c>
      <c r="U141" s="180" t="str">
        <f>IF(OR(ISERROR(VLOOKUP($D141&amp;$G141,Tabelle2!$T$2:$U$17,2,0)),Ausstellungen!C141&lt;"a",Ausstellungen!D141&lt;"a",Ausstellungen!F141&lt;"a"),"leer",VLOOKUP($D141&amp;$G141,Tabelle2!$T$2:$U$17,2,0))</f>
        <v>leer</v>
      </c>
      <c r="V141" s="17" t="str">
        <f>IF(OR(ISERROR(VLOOKUP(Ausstellungen!G141,Tabelle2!$Z$2:$AA$7,2,0)),Ausstellungen!C141&lt;"a",Ausstellungen!D141&lt;"a",Ausstellungen!F141&lt;"a"),"leer",VLOOKUP(Ausstellungen!G141,Tabelle2!$Z$2:$AA$7,2,0))</f>
        <v>leer</v>
      </c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</row>
    <row r="142" spans="2:64" ht="20.85" customHeight="1" x14ac:dyDescent="0.2">
      <c r="B142" s="7"/>
      <c r="C142" s="134" t="s">
        <v>12</v>
      </c>
      <c r="D142" s="134" t="s">
        <v>12</v>
      </c>
      <c r="E142" s="140" t="str">
        <f>Tabelle1!$N142</f>
        <v/>
      </c>
      <c r="F142" s="134" t="s">
        <v>12</v>
      </c>
      <c r="G142" s="134" t="s">
        <v>12</v>
      </c>
      <c r="H142" s="134" t="s">
        <v>12</v>
      </c>
      <c r="I142" s="134" t="s">
        <v>12</v>
      </c>
      <c r="J142" s="116" t="str">
        <f>IF(AND(Ausstellungen!C142&lt;"a",Ausstellungen!D142&lt;"a",Ausstellungen!F142&lt;"a",Ausstellungen!G142&lt;"a",Ausstellungen!H142&lt;"a",Ausstellungen!I142&lt;"a")," ",Tabelle1!J142)</f>
        <v xml:space="preserve"> </v>
      </c>
      <c r="K142" s="12"/>
      <c r="M142" s="9"/>
      <c r="N142" s="9"/>
      <c r="O142" s="9"/>
      <c r="P142" s="45"/>
      <c r="Q142" t="str">
        <f>IF(Ausstellungen!C141&gt;"a","Tabelle3!$M$5:$M$"&amp;COUNTA(Teilnehmer!$C$6:$C$300)+5,"leer")</f>
        <v>leer</v>
      </c>
      <c r="R142" s="17" t="str">
        <f t="shared" si="5"/>
        <v>leer</v>
      </c>
      <c r="S142" s="17" t="str">
        <f t="shared" si="6"/>
        <v>leer</v>
      </c>
      <c r="T142" s="17" t="str">
        <f>IF(AND(Ausstellungen!C142&gt;"a",Ausstellungen!D142&gt;"a",Ausstellungen!F142&gt;"a",OR(Ausstellungen!D142=Tabelle2!$C$19,Ausstellungen!D142=Tabelle2!$C$20)),MID(Ausstellungen!F142,1,2)&amp;"N",IF(AND(Ausstellungen!C142&gt;"a",Ausstellungen!D142&gt;"a",Ausstellungen!F142&gt;"a",Ausstellungen!D142&lt;&gt;Tabelle2!$C$19,Ausstellungen!D142&lt;&gt;Tabelle2!$C$20),MID(Ausstellungen!F142,1,2),"leer"))</f>
        <v>leer</v>
      </c>
      <c r="U142" s="180" t="str">
        <f>IF(OR(ISERROR(VLOOKUP($D142&amp;$G142,Tabelle2!$T$2:$U$17,2,0)),Ausstellungen!C142&lt;"a",Ausstellungen!D142&lt;"a",Ausstellungen!F142&lt;"a"),"leer",VLOOKUP($D142&amp;$G142,Tabelle2!$T$2:$U$17,2,0))</f>
        <v>leer</v>
      </c>
      <c r="V142" s="17" t="str">
        <f>IF(OR(ISERROR(VLOOKUP(Ausstellungen!G142,Tabelle2!$Z$2:$AA$7,2,0)),Ausstellungen!C142&lt;"a",Ausstellungen!D142&lt;"a",Ausstellungen!F142&lt;"a"),"leer",VLOOKUP(Ausstellungen!G142,Tabelle2!$Z$2:$AA$7,2,0))</f>
        <v>leer</v>
      </c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</row>
    <row r="143" spans="2:64" ht="20.85" customHeight="1" x14ac:dyDescent="0.2">
      <c r="B143" s="7"/>
      <c r="C143" s="134" t="s">
        <v>12</v>
      </c>
      <c r="D143" s="134" t="s">
        <v>12</v>
      </c>
      <c r="E143" s="140" t="str">
        <f>Tabelle1!$N143</f>
        <v/>
      </c>
      <c r="F143" s="134" t="s">
        <v>12</v>
      </c>
      <c r="G143" s="134" t="s">
        <v>12</v>
      </c>
      <c r="H143" s="134" t="s">
        <v>12</v>
      </c>
      <c r="I143" s="134" t="s">
        <v>12</v>
      </c>
      <c r="J143" s="116" t="str">
        <f>IF(AND(Ausstellungen!C143&lt;"a",Ausstellungen!D143&lt;"a",Ausstellungen!F143&lt;"a",Ausstellungen!G143&lt;"a",Ausstellungen!H143&lt;"a",Ausstellungen!I143&lt;"a")," ",Tabelle1!J143)</f>
        <v xml:space="preserve"> </v>
      </c>
      <c r="K143" s="12"/>
      <c r="M143" s="9"/>
      <c r="N143" s="9"/>
      <c r="O143" s="9"/>
      <c r="P143" s="45"/>
      <c r="Q143" t="str">
        <f>IF(Ausstellungen!C142&gt;"a","Tabelle3!$M$5:$M$"&amp;COUNTA(Teilnehmer!$C$6:$C$300)+5,"leer")</f>
        <v>leer</v>
      </c>
      <c r="R143" s="17" t="str">
        <f t="shared" si="5"/>
        <v>leer</v>
      </c>
      <c r="S143" s="17" t="str">
        <f t="shared" si="6"/>
        <v>leer</v>
      </c>
      <c r="T143" s="17" t="str">
        <f>IF(AND(Ausstellungen!C143&gt;"a",Ausstellungen!D143&gt;"a",Ausstellungen!F143&gt;"a",OR(Ausstellungen!D143=Tabelle2!$C$19,Ausstellungen!D143=Tabelle2!$C$20)),MID(Ausstellungen!F143,1,2)&amp;"N",IF(AND(Ausstellungen!C143&gt;"a",Ausstellungen!D143&gt;"a",Ausstellungen!F143&gt;"a",Ausstellungen!D143&lt;&gt;Tabelle2!$C$19,Ausstellungen!D143&lt;&gt;Tabelle2!$C$20),MID(Ausstellungen!F143,1,2),"leer"))</f>
        <v>leer</v>
      </c>
      <c r="U143" s="180" t="str">
        <f>IF(OR(ISERROR(VLOOKUP($D143&amp;$G143,Tabelle2!$T$2:$U$17,2,0)),Ausstellungen!C143&lt;"a",Ausstellungen!D143&lt;"a",Ausstellungen!F143&lt;"a"),"leer",VLOOKUP($D143&amp;$G143,Tabelle2!$T$2:$U$17,2,0))</f>
        <v>leer</v>
      </c>
      <c r="V143" s="17" t="str">
        <f>IF(OR(ISERROR(VLOOKUP(Ausstellungen!G143,Tabelle2!$Z$2:$AA$7,2,0)),Ausstellungen!C143&lt;"a",Ausstellungen!D143&lt;"a",Ausstellungen!F143&lt;"a"),"leer",VLOOKUP(Ausstellungen!G143,Tabelle2!$Z$2:$AA$7,2,0))</f>
        <v>leer</v>
      </c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</row>
    <row r="144" spans="2:64" ht="20.85" customHeight="1" x14ac:dyDescent="0.2">
      <c r="B144" s="7"/>
      <c r="C144" s="134" t="s">
        <v>12</v>
      </c>
      <c r="D144" s="134" t="s">
        <v>12</v>
      </c>
      <c r="E144" s="140" t="str">
        <f>Tabelle1!$N144</f>
        <v/>
      </c>
      <c r="F144" s="134" t="s">
        <v>12</v>
      </c>
      <c r="G144" s="134" t="s">
        <v>12</v>
      </c>
      <c r="H144" s="134" t="s">
        <v>12</v>
      </c>
      <c r="I144" s="134" t="s">
        <v>12</v>
      </c>
      <c r="J144" s="116" t="str">
        <f>IF(AND(Ausstellungen!C144&lt;"a",Ausstellungen!D144&lt;"a",Ausstellungen!F144&lt;"a",Ausstellungen!G144&lt;"a",Ausstellungen!H144&lt;"a",Ausstellungen!I144&lt;"a")," ",Tabelle1!J144)</f>
        <v xml:space="preserve"> </v>
      </c>
      <c r="K144" s="12"/>
      <c r="M144" s="9"/>
      <c r="N144" s="9"/>
      <c r="O144" s="9"/>
      <c r="P144" s="45"/>
      <c r="Q144" t="str">
        <f>IF(Ausstellungen!C143&gt;"a","Tabelle3!$M$5:$M$"&amp;COUNTA(Teilnehmer!$C$6:$C$300)+5,"leer")</f>
        <v>leer</v>
      </c>
      <c r="R144" s="17" t="str">
        <f t="shared" si="5"/>
        <v>leer</v>
      </c>
      <c r="S144" s="17" t="str">
        <f t="shared" si="6"/>
        <v>leer</v>
      </c>
      <c r="T144" s="17" t="str">
        <f>IF(AND(Ausstellungen!C144&gt;"a",Ausstellungen!D144&gt;"a",Ausstellungen!F144&gt;"a",OR(Ausstellungen!D144=Tabelle2!$C$19,Ausstellungen!D144=Tabelle2!$C$20)),MID(Ausstellungen!F144,1,2)&amp;"N",IF(AND(Ausstellungen!C144&gt;"a",Ausstellungen!D144&gt;"a",Ausstellungen!F144&gt;"a",Ausstellungen!D144&lt;&gt;Tabelle2!$C$19,Ausstellungen!D144&lt;&gt;Tabelle2!$C$20),MID(Ausstellungen!F144,1,2),"leer"))</f>
        <v>leer</v>
      </c>
      <c r="U144" s="180" t="str">
        <f>IF(OR(ISERROR(VLOOKUP($D144&amp;$G144,Tabelle2!$T$2:$U$17,2,0)),Ausstellungen!C144&lt;"a",Ausstellungen!D144&lt;"a",Ausstellungen!F144&lt;"a"),"leer",VLOOKUP($D144&amp;$G144,Tabelle2!$T$2:$U$17,2,0))</f>
        <v>leer</v>
      </c>
      <c r="V144" s="17" t="str">
        <f>IF(OR(ISERROR(VLOOKUP(Ausstellungen!G144,Tabelle2!$Z$2:$AA$7,2,0)),Ausstellungen!C144&lt;"a",Ausstellungen!D144&lt;"a",Ausstellungen!F144&lt;"a"),"leer",VLOOKUP(Ausstellungen!G144,Tabelle2!$Z$2:$AA$7,2,0))</f>
        <v>leer</v>
      </c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</row>
    <row r="145" spans="2:64" ht="20.85" customHeight="1" x14ac:dyDescent="0.2">
      <c r="B145" s="7"/>
      <c r="C145" s="134" t="s">
        <v>12</v>
      </c>
      <c r="D145" s="134" t="s">
        <v>12</v>
      </c>
      <c r="E145" s="140" t="str">
        <f>Tabelle1!$N145</f>
        <v/>
      </c>
      <c r="F145" s="134" t="s">
        <v>12</v>
      </c>
      <c r="G145" s="134" t="s">
        <v>12</v>
      </c>
      <c r="H145" s="134" t="s">
        <v>12</v>
      </c>
      <c r="I145" s="134" t="s">
        <v>12</v>
      </c>
      <c r="J145" s="116" t="str">
        <f>IF(AND(Ausstellungen!C145&lt;"a",Ausstellungen!D145&lt;"a",Ausstellungen!F145&lt;"a",Ausstellungen!G145&lt;"a",Ausstellungen!H145&lt;"a",Ausstellungen!I145&lt;"a")," ",Tabelle1!J145)</f>
        <v xml:space="preserve"> </v>
      </c>
      <c r="K145" s="12"/>
      <c r="M145" s="9"/>
      <c r="N145" s="9"/>
      <c r="O145" s="9"/>
      <c r="P145" s="45"/>
      <c r="Q145" t="str">
        <f>IF(Ausstellungen!C144&gt;"a","Tabelle3!$M$5:$M$"&amp;COUNTA(Teilnehmer!$C$6:$C$300)+5,"leer")</f>
        <v>leer</v>
      </c>
      <c r="R145" s="17" t="str">
        <f t="shared" si="5"/>
        <v>leer</v>
      </c>
      <c r="S145" s="17" t="str">
        <f t="shared" si="6"/>
        <v>leer</v>
      </c>
      <c r="T145" s="17" t="str">
        <f>IF(AND(Ausstellungen!C145&gt;"a",Ausstellungen!D145&gt;"a",Ausstellungen!F145&gt;"a",OR(Ausstellungen!D145=Tabelle2!$C$19,Ausstellungen!D145=Tabelle2!$C$20)),MID(Ausstellungen!F145,1,2)&amp;"N",IF(AND(Ausstellungen!C145&gt;"a",Ausstellungen!D145&gt;"a",Ausstellungen!F145&gt;"a",Ausstellungen!D145&lt;&gt;Tabelle2!$C$19,Ausstellungen!D145&lt;&gt;Tabelle2!$C$20),MID(Ausstellungen!F145,1,2),"leer"))</f>
        <v>leer</v>
      </c>
      <c r="U145" s="180" t="str">
        <f>IF(OR(ISERROR(VLOOKUP($D145&amp;$G145,Tabelle2!$T$2:$U$17,2,0)),Ausstellungen!C145&lt;"a",Ausstellungen!D145&lt;"a",Ausstellungen!F145&lt;"a"),"leer",VLOOKUP($D145&amp;$G145,Tabelle2!$T$2:$U$17,2,0))</f>
        <v>leer</v>
      </c>
      <c r="V145" s="17" t="str">
        <f>IF(OR(ISERROR(VLOOKUP(Ausstellungen!G145,Tabelle2!$Z$2:$AA$7,2,0)),Ausstellungen!C145&lt;"a",Ausstellungen!D145&lt;"a",Ausstellungen!F145&lt;"a"),"leer",VLOOKUP(Ausstellungen!G145,Tabelle2!$Z$2:$AA$7,2,0))</f>
        <v>leer</v>
      </c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</row>
    <row r="146" spans="2:64" ht="20.85" customHeight="1" x14ac:dyDescent="0.2">
      <c r="B146" s="7"/>
      <c r="C146" s="134" t="s">
        <v>12</v>
      </c>
      <c r="D146" s="134" t="s">
        <v>12</v>
      </c>
      <c r="E146" s="140" t="str">
        <f>Tabelle1!$N146</f>
        <v/>
      </c>
      <c r="F146" s="134" t="s">
        <v>12</v>
      </c>
      <c r="G146" s="134" t="s">
        <v>12</v>
      </c>
      <c r="H146" s="134" t="s">
        <v>12</v>
      </c>
      <c r="I146" s="134" t="s">
        <v>12</v>
      </c>
      <c r="J146" s="116" t="str">
        <f>IF(AND(Ausstellungen!C146&lt;"a",Ausstellungen!D146&lt;"a",Ausstellungen!F146&lt;"a",Ausstellungen!G146&lt;"a",Ausstellungen!H146&lt;"a",Ausstellungen!I146&lt;"a")," ",Tabelle1!J146)</f>
        <v xml:space="preserve"> </v>
      </c>
      <c r="K146" s="12"/>
      <c r="M146" s="9"/>
      <c r="N146" s="9"/>
      <c r="O146" s="9"/>
      <c r="P146" s="45"/>
      <c r="Q146" t="str">
        <f>IF(Ausstellungen!C145&gt;"a","Tabelle3!$M$5:$M$"&amp;COUNTA(Teilnehmer!$C$6:$C$300)+5,"leer")</f>
        <v>leer</v>
      </c>
      <c r="R146" s="17" t="str">
        <f t="shared" si="5"/>
        <v>leer</v>
      </c>
      <c r="S146" s="17" t="str">
        <f t="shared" si="6"/>
        <v>leer</v>
      </c>
      <c r="T146" s="17" t="str">
        <f>IF(AND(Ausstellungen!C146&gt;"a",Ausstellungen!D146&gt;"a",Ausstellungen!F146&gt;"a",OR(Ausstellungen!D146=Tabelle2!$C$19,Ausstellungen!D146=Tabelle2!$C$20)),MID(Ausstellungen!F146,1,2)&amp;"N",IF(AND(Ausstellungen!C146&gt;"a",Ausstellungen!D146&gt;"a",Ausstellungen!F146&gt;"a",Ausstellungen!D146&lt;&gt;Tabelle2!$C$19,Ausstellungen!D146&lt;&gt;Tabelle2!$C$20),MID(Ausstellungen!F146,1,2),"leer"))</f>
        <v>leer</v>
      </c>
      <c r="U146" s="180" t="str">
        <f>IF(OR(ISERROR(VLOOKUP($D146&amp;$G146,Tabelle2!$T$2:$U$17,2,0)),Ausstellungen!C146&lt;"a",Ausstellungen!D146&lt;"a",Ausstellungen!F146&lt;"a"),"leer",VLOOKUP($D146&amp;$G146,Tabelle2!$T$2:$U$17,2,0))</f>
        <v>leer</v>
      </c>
      <c r="V146" s="17" t="str">
        <f>IF(OR(ISERROR(VLOOKUP(Ausstellungen!G146,Tabelle2!$Z$2:$AA$7,2,0)),Ausstellungen!C146&lt;"a",Ausstellungen!D146&lt;"a",Ausstellungen!F146&lt;"a"),"leer",VLOOKUP(Ausstellungen!G146,Tabelle2!$Z$2:$AA$7,2,0))</f>
        <v>leer</v>
      </c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</row>
    <row r="147" spans="2:64" ht="20.85" customHeight="1" x14ac:dyDescent="0.2">
      <c r="B147" s="7"/>
      <c r="C147" s="134" t="s">
        <v>12</v>
      </c>
      <c r="D147" s="134" t="s">
        <v>12</v>
      </c>
      <c r="E147" s="140" t="str">
        <f>Tabelle1!$N147</f>
        <v/>
      </c>
      <c r="F147" s="134" t="s">
        <v>12</v>
      </c>
      <c r="G147" s="134" t="s">
        <v>12</v>
      </c>
      <c r="H147" s="134" t="s">
        <v>12</v>
      </c>
      <c r="I147" s="134" t="s">
        <v>12</v>
      </c>
      <c r="J147" s="116" t="str">
        <f>IF(AND(Ausstellungen!C147&lt;"a",Ausstellungen!D147&lt;"a",Ausstellungen!F147&lt;"a",Ausstellungen!G147&lt;"a",Ausstellungen!H147&lt;"a",Ausstellungen!I147&lt;"a")," ",Tabelle1!J147)</f>
        <v xml:space="preserve"> </v>
      </c>
      <c r="K147" s="12"/>
      <c r="M147" s="9"/>
      <c r="N147" s="9"/>
      <c r="O147" s="9"/>
      <c r="P147" s="45"/>
      <c r="Q147" t="str">
        <f>IF(Ausstellungen!C146&gt;"a","Tabelle3!$M$5:$M$"&amp;COUNTA(Teilnehmer!$C$6:$C$300)+5,"leer")</f>
        <v>leer</v>
      </c>
      <c r="R147" s="17" t="str">
        <f t="shared" si="5"/>
        <v>leer</v>
      </c>
      <c r="S147" s="17" t="str">
        <f t="shared" si="6"/>
        <v>leer</v>
      </c>
      <c r="T147" s="17" t="str">
        <f>IF(AND(Ausstellungen!C147&gt;"a",Ausstellungen!D147&gt;"a",Ausstellungen!F147&gt;"a",OR(Ausstellungen!D147=Tabelle2!$C$19,Ausstellungen!D147=Tabelle2!$C$20)),MID(Ausstellungen!F147,1,2)&amp;"N",IF(AND(Ausstellungen!C147&gt;"a",Ausstellungen!D147&gt;"a",Ausstellungen!F147&gt;"a",Ausstellungen!D147&lt;&gt;Tabelle2!$C$19,Ausstellungen!D147&lt;&gt;Tabelle2!$C$20),MID(Ausstellungen!F147,1,2),"leer"))</f>
        <v>leer</v>
      </c>
      <c r="U147" s="180" t="str">
        <f>IF(OR(ISERROR(VLOOKUP($D147&amp;$G147,Tabelle2!$T$2:$U$17,2,0)),Ausstellungen!C147&lt;"a",Ausstellungen!D147&lt;"a",Ausstellungen!F147&lt;"a"),"leer",VLOOKUP($D147&amp;$G147,Tabelle2!$T$2:$U$17,2,0))</f>
        <v>leer</v>
      </c>
      <c r="V147" s="17" t="str">
        <f>IF(OR(ISERROR(VLOOKUP(Ausstellungen!G147,Tabelle2!$Z$2:$AA$7,2,0)),Ausstellungen!C147&lt;"a",Ausstellungen!D147&lt;"a",Ausstellungen!F147&lt;"a"),"leer",VLOOKUP(Ausstellungen!G147,Tabelle2!$Z$2:$AA$7,2,0))</f>
        <v>leer</v>
      </c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</row>
    <row r="148" spans="2:64" ht="20.85" customHeight="1" x14ac:dyDescent="0.2">
      <c r="B148" s="7"/>
      <c r="C148" s="134" t="s">
        <v>12</v>
      </c>
      <c r="D148" s="134" t="s">
        <v>12</v>
      </c>
      <c r="E148" s="140" t="str">
        <f>Tabelle1!$N148</f>
        <v/>
      </c>
      <c r="F148" s="134" t="s">
        <v>12</v>
      </c>
      <c r="G148" s="134" t="s">
        <v>12</v>
      </c>
      <c r="H148" s="134" t="s">
        <v>12</v>
      </c>
      <c r="I148" s="134" t="s">
        <v>12</v>
      </c>
      <c r="J148" s="116" t="str">
        <f>IF(AND(Ausstellungen!C148&lt;"a",Ausstellungen!D148&lt;"a",Ausstellungen!F148&lt;"a",Ausstellungen!G148&lt;"a",Ausstellungen!H148&lt;"a",Ausstellungen!I148&lt;"a")," ",Tabelle1!J148)</f>
        <v xml:space="preserve"> </v>
      </c>
      <c r="K148" s="12"/>
      <c r="M148" s="9"/>
      <c r="N148" s="9"/>
      <c r="O148" s="9"/>
      <c r="P148" s="45"/>
      <c r="Q148" t="str">
        <f>IF(Ausstellungen!C147&gt;"a","Tabelle3!$M$5:$M$"&amp;COUNTA(Teilnehmer!$C$6:$C$300)+5,"leer")</f>
        <v>leer</v>
      </c>
      <c r="R148" s="17" t="str">
        <f t="shared" si="5"/>
        <v>leer</v>
      </c>
      <c r="S148" s="17" t="str">
        <f t="shared" si="6"/>
        <v>leer</v>
      </c>
      <c r="T148" s="17" t="str">
        <f>IF(AND(Ausstellungen!C148&gt;"a",Ausstellungen!D148&gt;"a",Ausstellungen!F148&gt;"a",OR(Ausstellungen!D148=Tabelle2!$C$19,Ausstellungen!D148=Tabelle2!$C$20)),MID(Ausstellungen!F148,1,2)&amp;"N",IF(AND(Ausstellungen!C148&gt;"a",Ausstellungen!D148&gt;"a",Ausstellungen!F148&gt;"a",Ausstellungen!D148&lt;&gt;Tabelle2!$C$19,Ausstellungen!D148&lt;&gt;Tabelle2!$C$20),MID(Ausstellungen!F148,1,2),"leer"))</f>
        <v>leer</v>
      </c>
      <c r="U148" s="180" t="str">
        <f>IF(OR(ISERROR(VLOOKUP($D148&amp;$G148,Tabelle2!$T$2:$U$17,2,0)),Ausstellungen!C148&lt;"a",Ausstellungen!D148&lt;"a",Ausstellungen!F148&lt;"a"),"leer",VLOOKUP($D148&amp;$G148,Tabelle2!$T$2:$U$17,2,0))</f>
        <v>leer</v>
      </c>
      <c r="V148" s="17" t="str">
        <f>IF(OR(ISERROR(VLOOKUP(Ausstellungen!G148,Tabelle2!$Z$2:$AA$7,2,0)),Ausstellungen!C148&lt;"a",Ausstellungen!D148&lt;"a",Ausstellungen!F148&lt;"a"),"leer",VLOOKUP(Ausstellungen!G148,Tabelle2!$Z$2:$AA$7,2,0))</f>
        <v>leer</v>
      </c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</row>
    <row r="149" spans="2:64" ht="20.85" customHeight="1" x14ac:dyDescent="0.2">
      <c r="B149" s="7"/>
      <c r="C149" s="134" t="s">
        <v>12</v>
      </c>
      <c r="D149" s="134" t="s">
        <v>12</v>
      </c>
      <c r="E149" s="140" t="str">
        <f>Tabelle1!$N149</f>
        <v/>
      </c>
      <c r="F149" s="134" t="s">
        <v>12</v>
      </c>
      <c r="G149" s="134" t="s">
        <v>12</v>
      </c>
      <c r="H149" s="134" t="s">
        <v>12</v>
      </c>
      <c r="I149" s="134" t="s">
        <v>12</v>
      </c>
      <c r="J149" s="116" t="str">
        <f>IF(AND(Ausstellungen!C149&lt;"a",Ausstellungen!D149&lt;"a",Ausstellungen!F149&lt;"a",Ausstellungen!G149&lt;"a",Ausstellungen!H149&lt;"a",Ausstellungen!I149&lt;"a")," ",Tabelle1!J149)</f>
        <v xml:space="preserve"> </v>
      </c>
      <c r="K149" s="12"/>
      <c r="M149" s="9"/>
      <c r="N149" s="9"/>
      <c r="O149" s="9"/>
      <c r="P149" s="45"/>
      <c r="Q149" t="str">
        <f>IF(Ausstellungen!C148&gt;"a","Tabelle3!$M$5:$M$"&amp;COUNTA(Teilnehmer!$C$6:$C$300)+5,"leer")</f>
        <v>leer</v>
      </c>
      <c r="R149" s="17" t="str">
        <f t="shared" si="5"/>
        <v>leer</v>
      </c>
      <c r="S149" s="17" t="str">
        <f t="shared" si="6"/>
        <v>leer</v>
      </c>
      <c r="T149" s="17" t="str">
        <f>IF(AND(Ausstellungen!C149&gt;"a",Ausstellungen!D149&gt;"a",Ausstellungen!F149&gt;"a",OR(Ausstellungen!D149=Tabelle2!$C$19,Ausstellungen!D149=Tabelle2!$C$20)),MID(Ausstellungen!F149,1,2)&amp;"N",IF(AND(Ausstellungen!C149&gt;"a",Ausstellungen!D149&gt;"a",Ausstellungen!F149&gt;"a",Ausstellungen!D149&lt;&gt;Tabelle2!$C$19,Ausstellungen!D149&lt;&gt;Tabelle2!$C$20),MID(Ausstellungen!F149,1,2),"leer"))</f>
        <v>leer</v>
      </c>
      <c r="U149" s="180" t="str">
        <f>IF(OR(ISERROR(VLOOKUP($D149&amp;$G149,Tabelle2!$T$2:$U$17,2,0)),Ausstellungen!C149&lt;"a",Ausstellungen!D149&lt;"a",Ausstellungen!F149&lt;"a"),"leer",VLOOKUP($D149&amp;$G149,Tabelle2!$T$2:$U$17,2,0))</f>
        <v>leer</v>
      </c>
      <c r="V149" s="17" t="str">
        <f>IF(OR(ISERROR(VLOOKUP(Ausstellungen!G149,Tabelle2!$Z$2:$AA$7,2,0)),Ausstellungen!C149&lt;"a",Ausstellungen!D149&lt;"a",Ausstellungen!F149&lt;"a"),"leer",VLOOKUP(Ausstellungen!G149,Tabelle2!$Z$2:$AA$7,2,0))</f>
        <v>leer</v>
      </c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</row>
    <row r="150" spans="2:64" ht="20.85" customHeight="1" x14ac:dyDescent="0.2">
      <c r="B150" s="7"/>
      <c r="C150" s="134" t="s">
        <v>12</v>
      </c>
      <c r="D150" s="134" t="s">
        <v>12</v>
      </c>
      <c r="E150" s="140" t="str">
        <f>Tabelle1!$N150</f>
        <v/>
      </c>
      <c r="F150" s="134" t="s">
        <v>12</v>
      </c>
      <c r="G150" s="134" t="s">
        <v>12</v>
      </c>
      <c r="H150" s="134" t="s">
        <v>12</v>
      </c>
      <c r="I150" s="134" t="s">
        <v>12</v>
      </c>
      <c r="J150" s="116" t="str">
        <f>IF(AND(Ausstellungen!C150&lt;"a",Ausstellungen!D150&lt;"a",Ausstellungen!F150&lt;"a",Ausstellungen!G150&lt;"a",Ausstellungen!H150&lt;"a",Ausstellungen!I150&lt;"a")," ",Tabelle1!J150)</f>
        <v xml:space="preserve"> </v>
      </c>
      <c r="K150" s="12"/>
      <c r="M150" s="9"/>
      <c r="N150" s="9"/>
      <c r="O150" s="9"/>
      <c r="P150" s="45"/>
      <c r="Q150" t="str">
        <f>IF(Ausstellungen!C149&gt;"a","Tabelle3!$M$5:$M$"&amp;COUNTA(Teilnehmer!$C$6:$C$300)+5,"leer")</f>
        <v>leer</v>
      </c>
      <c r="R150" s="17" t="str">
        <f t="shared" si="5"/>
        <v>leer</v>
      </c>
      <c r="S150" s="17" t="str">
        <f t="shared" si="6"/>
        <v>leer</v>
      </c>
      <c r="T150" s="17" t="str">
        <f>IF(AND(Ausstellungen!C150&gt;"a",Ausstellungen!D150&gt;"a",Ausstellungen!F150&gt;"a",OR(Ausstellungen!D150=Tabelle2!$C$19,Ausstellungen!D150=Tabelle2!$C$20)),MID(Ausstellungen!F150,1,2)&amp;"N",IF(AND(Ausstellungen!C150&gt;"a",Ausstellungen!D150&gt;"a",Ausstellungen!F150&gt;"a",Ausstellungen!D150&lt;&gt;Tabelle2!$C$19,Ausstellungen!D150&lt;&gt;Tabelle2!$C$20),MID(Ausstellungen!F150,1,2),"leer"))</f>
        <v>leer</v>
      </c>
      <c r="U150" s="180" t="str">
        <f>IF(OR(ISERROR(VLOOKUP($D150&amp;$G150,Tabelle2!$T$2:$U$17,2,0)),Ausstellungen!C150&lt;"a",Ausstellungen!D150&lt;"a",Ausstellungen!F150&lt;"a"),"leer",VLOOKUP($D150&amp;$G150,Tabelle2!$T$2:$U$17,2,0))</f>
        <v>leer</v>
      </c>
      <c r="V150" s="17" t="str">
        <f>IF(OR(ISERROR(VLOOKUP(Ausstellungen!G150,Tabelle2!$Z$2:$AA$7,2,0)),Ausstellungen!C150&lt;"a",Ausstellungen!D150&lt;"a",Ausstellungen!F150&lt;"a"),"leer",VLOOKUP(Ausstellungen!G150,Tabelle2!$Z$2:$AA$7,2,0))</f>
        <v>leer</v>
      </c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</row>
    <row r="151" spans="2:64" ht="20.85" customHeight="1" x14ac:dyDescent="0.2">
      <c r="B151" s="7"/>
      <c r="C151" s="134" t="s">
        <v>12</v>
      </c>
      <c r="D151" s="134" t="s">
        <v>12</v>
      </c>
      <c r="E151" s="140" t="str">
        <f>Tabelle1!$N151</f>
        <v/>
      </c>
      <c r="F151" s="134" t="s">
        <v>12</v>
      </c>
      <c r="G151" s="134" t="s">
        <v>12</v>
      </c>
      <c r="H151" s="134" t="s">
        <v>12</v>
      </c>
      <c r="I151" s="134" t="s">
        <v>12</v>
      </c>
      <c r="J151" s="116" t="str">
        <f>IF(AND(Ausstellungen!C151&lt;"a",Ausstellungen!D151&lt;"a",Ausstellungen!F151&lt;"a",Ausstellungen!G151&lt;"a",Ausstellungen!H151&lt;"a",Ausstellungen!I151&lt;"a")," ",Tabelle1!J151)</f>
        <v xml:space="preserve"> </v>
      </c>
      <c r="K151" s="12"/>
      <c r="M151" s="9"/>
      <c r="N151" s="9"/>
      <c r="O151" s="9"/>
      <c r="P151" s="45"/>
      <c r="Q151" t="str">
        <f>IF(Ausstellungen!C150&gt;"a","Tabelle3!$M$5:$M$"&amp;COUNTA(Teilnehmer!$C$6:$C$300)+5,"leer")</f>
        <v>leer</v>
      </c>
      <c r="R151" s="17" t="str">
        <f t="shared" si="5"/>
        <v>leer</v>
      </c>
      <c r="S151" s="17" t="str">
        <f t="shared" si="6"/>
        <v>leer</v>
      </c>
      <c r="T151" s="17" t="str">
        <f>IF(AND(Ausstellungen!C151&gt;"a",Ausstellungen!D151&gt;"a",Ausstellungen!F151&gt;"a",OR(Ausstellungen!D151=Tabelle2!$C$19,Ausstellungen!D151=Tabelle2!$C$20)),MID(Ausstellungen!F151,1,2)&amp;"N",IF(AND(Ausstellungen!C151&gt;"a",Ausstellungen!D151&gt;"a",Ausstellungen!F151&gt;"a",Ausstellungen!D151&lt;&gt;Tabelle2!$C$19,Ausstellungen!D151&lt;&gt;Tabelle2!$C$20),MID(Ausstellungen!F151,1,2),"leer"))</f>
        <v>leer</v>
      </c>
      <c r="U151" s="180" t="str">
        <f>IF(OR(ISERROR(VLOOKUP($D151&amp;$G151,Tabelle2!$T$2:$U$17,2,0)),Ausstellungen!C151&lt;"a",Ausstellungen!D151&lt;"a",Ausstellungen!F151&lt;"a"),"leer",VLOOKUP($D151&amp;$G151,Tabelle2!$T$2:$U$17,2,0))</f>
        <v>leer</v>
      </c>
      <c r="V151" s="17" t="str">
        <f>IF(OR(ISERROR(VLOOKUP(Ausstellungen!G151,Tabelle2!$Z$2:$AA$7,2,0)),Ausstellungen!C151&lt;"a",Ausstellungen!D151&lt;"a",Ausstellungen!F151&lt;"a"),"leer",VLOOKUP(Ausstellungen!G151,Tabelle2!$Z$2:$AA$7,2,0))</f>
        <v>leer</v>
      </c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</row>
    <row r="152" spans="2:64" ht="20.85" customHeight="1" x14ac:dyDescent="0.2">
      <c r="B152" s="7"/>
      <c r="C152" s="134" t="s">
        <v>12</v>
      </c>
      <c r="D152" s="134" t="s">
        <v>12</v>
      </c>
      <c r="E152" s="140" t="str">
        <f>Tabelle1!$N152</f>
        <v/>
      </c>
      <c r="F152" s="134" t="s">
        <v>12</v>
      </c>
      <c r="G152" s="134" t="s">
        <v>12</v>
      </c>
      <c r="H152" s="134" t="s">
        <v>12</v>
      </c>
      <c r="I152" s="134" t="s">
        <v>12</v>
      </c>
      <c r="J152" s="116" t="str">
        <f>IF(AND(Ausstellungen!C152&lt;"a",Ausstellungen!D152&lt;"a",Ausstellungen!F152&lt;"a",Ausstellungen!G152&lt;"a",Ausstellungen!H152&lt;"a",Ausstellungen!I152&lt;"a")," ",Tabelle1!J152)</f>
        <v xml:space="preserve"> </v>
      </c>
      <c r="K152" s="12"/>
      <c r="M152" s="9"/>
      <c r="N152" s="9"/>
      <c r="O152" s="9"/>
      <c r="P152" s="45"/>
      <c r="Q152" t="str">
        <f>IF(Ausstellungen!C151&gt;"a","Tabelle3!$M$5:$M$"&amp;COUNTA(Teilnehmer!$C$6:$C$300)+5,"leer")</f>
        <v>leer</v>
      </c>
      <c r="R152" s="17" t="str">
        <f t="shared" si="5"/>
        <v>leer</v>
      </c>
      <c r="S152" s="17" t="str">
        <f t="shared" si="6"/>
        <v>leer</v>
      </c>
      <c r="T152" s="17" t="str">
        <f>IF(AND(Ausstellungen!C152&gt;"a",Ausstellungen!D152&gt;"a",Ausstellungen!F152&gt;"a",OR(Ausstellungen!D152=Tabelle2!$C$19,Ausstellungen!D152=Tabelle2!$C$20)),MID(Ausstellungen!F152,1,2)&amp;"N",IF(AND(Ausstellungen!C152&gt;"a",Ausstellungen!D152&gt;"a",Ausstellungen!F152&gt;"a",Ausstellungen!D152&lt;&gt;Tabelle2!$C$19,Ausstellungen!D152&lt;&gt;Tabelle2!$C$20),MID(Ausstellungen!F152,1,2),"leer"))</f>
        <v>leer</v>
      </c>
      <c r="U152" s="180" t="str">
        <f>IF(OR(ISERROR(VLOOKUP($D152&amp;$G152,Tabelle2!$T$2:$U$17,2,0)),Ausstellungen!C152&lt;"a",Ausstellungen!D152&lt;"a",Ausstellungen!F152&lt;"a"),"leer",VLOOKUP($D152&amp;$G152,Tabelle2!$T$2:$U$17,2,0))</f>
        <v>leer</v>
      </c>
      <c r="V152" s="17" t="str">
        <f>IF(OR(ISERROR(VLOOKUP(Ausstellungen!G152,Tabelle2!$Z$2:$AA$7,2,0)),Ausstellungen!C152&lt;"a",Ausstellungen!D152&lt;"a",Ausstellungen!F152&lt;"a"),"leer",VLOOKUP(Ausstellungen!G152,Tabelle2!$Z$2:$AA$7,2,0))</f>
        <v>leer</v>
      </c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</row>
    <row r="153" spans="2:64" ht="20.85" customHeight="1" x14ac:dyDescent="0.2">
      <c r="B153" s="7"/>
      <c r="C153" s="134" t="s">
        <v>12</v>
      </c>
      <c r="D153" s="134" t="s">
        <v>12</v>
      </c>
      <c r="E153" s="140" t="str">
        <f>Tabelle1!$N153</f>
        <v/>
      </c>
      <c r="F153" s="134" t="s">
        <v>12</v>
      </c>
      <c r="G153" s="134" t="s">
        <v>12</v>
      </c>
      <c r="H153" s="134" t="s">
        <v>12</v>
      </c>
      <c r="I153" s="134" t="s">
        <v>12</v>
      </c>
      <c r="J153" s="116" t="str">
        <f>IF(AND(Ausstellungen!C153&lt;"a",Ausstellungen!D153&lt;"a",Ausstellungen!F153&lt;"a",Ausstellungen!G153&lt;"a",Ausstellungen!H153&lt;"a",Ausstellungen!I153&lt;"a")," ",Tabelle1!J153)</f>
        <v xml:space="preserve"> </v>
      </c>
      <c r="K153" s="12"/>
      <c r="M153" s="9"/>
      <c r="N153" s="9"/>
      <c r="O153" s="9"/>
      <c r="P153" s="45"/>
      <c r="Q153" t="str">
        <f>IF(Ausstellungen!C152&gt;"a","Tabelle3!$M$5:$M$"&amp;COUNTA(Teilnehmer!$C$6:$C$300)+5,"leer")</f>
        <v>leer</v>
      </c>
      <c r="R153" s="17" t="str">
        <f t="shared" si="5"/>
        <v>leer</v>
      </c>
      <c r="S153" s="17" t="str">
        <f t="shared" si="6"/>
        <v>leer</v>
      </c>
      <c r="T153" s="17" t="str">
        <f>IF(AND(Ausstellungen!C153&gt;"a",Ausstellungen!D153&gt;"a",Ausstellungen!F153&gt;"a",OR(Ausstellungen!D153=Tabelle2!$C$19,Ausstellungen!D153=Tabelle2!$C$20)),MID(Ausstellungen!F153,1,2)&amp;"N",IF(AND(Ausstellungen!C153&gt;"a",Ausstellungen!D153&gt;"a",Ausstellungen!F153&gt;"a",Ausstellungen!D153&lt;&gt;Tabelle2!$C$19,Ausstellungen!D153&lt;&gt;Tabelle2!$C$20),MID(Ausstellungen!F153,1,2),"leer"))</f>
        <v>leer</v>
      </c>
      <c r="U153" s="180" t="str">
        <f>IF(OR(ISERROR(VLOOKUP($D153&amp;$G153,Tabelle2!$T$2:$U$17,2,0)),Ausstellungen!C153&lt;"a",Ausstellungen!D153&lt;"a",Ausstellungen!F153&lt;"a"),"leer",VLOOKUP($D153&amp;$G153,Tabelle2!$T$2:$U$17,2,0))</f>
        <v>leer</v>
      </c>
      <c r="V153" s="17" t="str">
        <f>IF(OR(ISERROR(VLOOKUP(Ausstellungen!G153,Tabelle2!$Z$2:$AA$7,2,0)),Ausstellungen!C153&lt;"a",Ausstellungen!D153&lt;"a",Ausstellungen!F153&lt;"a"),"leer",VLOOKUP(Ausstellungen!G153,Tabelle2!$Z$2:$AA$7,2,0))</f>
        <v>leer</v>
      </c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</row>
    <row r="154" spans="2:64" ht="20.85" customHeight="1" x14ac:dyDescent="0.2">
      <c r="B154" s="7"/>
      <c r="C154" s="134" t="s">
        <v>12</v>
      </c>
      <c r="D154" s="134" t="s">
        <v>12</v>
      </c>
      <c r="E154" s="140" t="str">
        <f>Tabelle1!$N154</f>
        <v/>
      </c>
      <c r="F154" s="134" t="s">
        <v>12</v>
      </c>
      <c r="G154" s="134" t="s">
        <v>12</v>
      </c>
      <c r="H154" s="134" t="s">
        <v>12</v>
      </c>
      <c r="I154" s="134" t="s">
        <v>12</v>
      </c>
      <c r="J154" s="116" t="str">
        <f>IF(AND(Ausstellungen!C154&lt;"a",Ausstellungen!D154&lt;"a",Ausstellungen!F154&lt;"a",Ausstellungen!G154&lt;"a",Ausstellungen!H154&lt;"a",Ausstellungen!I154&lt;"a")," ",Tabelle1!J154)</f>
        <v xml:space="preserve"> </v>
      </c>
      <c r="K154" s="12"/>
      <c r="M154" s="9"/>
      <c r="N154" s="9"/>
      <c r="O154" s="9"/>
      <c r="P154" s="45"/>
      <c r="Q154" t="str">
        <f>IF(Ausstellungen!C153&gt;"a","Tabelle3!$M$5:$M$"&amp;COUNTA(Teilnehmer!$C$6:$C$300)+5,"leer")</f>
        <v>leer</v>
      </c>
      <c r="R154" s="17" t="str">
        <f t="shared" si="5"/>
        <v>leer</v>
      </c>
      <c r="S154" s="17" t="str">
        <f t="shared" si="6"/>
        <v>leer</v>
      </c>
      <c r="T154" s="17" t="str">
        <f>IF(AND(Ausstellungen!C154&gt;"a",Ausstellungen!D154&gt;"a",Ausstellungen!F154&gt;"a",OR(Ausstellungen!D154=Tabelle2!$C$19,Ausstellungen!D154=Tabelle2!$C$20)),MID(Ausstellungen!F154,1,2)&amp;"N",IF(AND(Ausstellungen!C154&gt;"a",Ausstellungen!D154&gt;"a",Ausstellungen!F154&gt;"a",Ausstellungen!D154&lt;&gt;Tabelle2!$C$19,Ausstellungen!D154&lt;&gt;Tabelle2!$C$20),MID(Ausstellungen!F154,1,2),"leer"))</f>
        <v>leer</v>
      </c>
      <c r="U154" s="180" t="str">
        <f>IF(OR(ISERROR(VLOOKUP($D154&amp;$G154,Tabelle2!$T$2:$U$17,2,0)),Ausstellungen!C154&lt;"a",Ausstellungen!D154&lt;"a",Ausstellungen!F154&lt;"a"),"leer",VLOOKUP($D154&amp;$G154,Tabelle2!$T$2:$U$17,2,0))</f>
        <v>leer</v>
      </c>
      <c r="V154" s="17" t="str">
        <f>IF(OR(ISERROR(VLOOKUP(Ausstellungen!G154,Tabelle2!$Z$2:$AA$7,2,0)),Ausstellungen!C154&lt;"a",Ausstellungen!D154&lt;"a",Ausstellungen!F154&lt;"a"),"leer",VLOOKUP(Ausstellungen!G154,Tabelle2!$Z$2:$AA$7,2,0))</f>
        <v>leer</v>
      </c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</row>
    <row r="155" spans="2:64" ht="20.85" customHeight="1" x14ac:dyDescent="0.2">
      <c r="B155" s="7"/>
      <c r="C155" s="134" t="s">
        <v>12</v>
      </c>
      <c r="D155" s="134" t="s">
        <v>12</v>
      </c>
      <c r="E155" s="140" t="str">
        <f>Tabelle1!$N155</f>
        <v/>
      </c>
      <c r="F155" s="134" t="s">
        <v>12</v>
      </c>
      <c r="G155" s="134" t="s">
        <v>12</v>
      </c>
      <c r="H155" s="134" t="s">
        <v>12</v>
      </c>
      <c r="I155" s="134" t="s">
        <v>12</v>
      </c>
      <c r="J155" s="116" t="str">
        <f>IF(AND(Ausstellungen!C155&lt;"a",Ausstellungen!D155&lt;"a",Ausstellungen!F155&lt;"a",Ausstellungen!G155&lt;"a",Ausstellungen!H155&lt;"a",Ausstellungen!I155&lt;"a")," ",Tabelle1!J155)</f>
        <v xml:space="preserve"> </v>
      </c>
      <c r="K155" s="12"/>
      <c r="M155" s="9"/>
      <c r="N155" s="9"/>
      <c r="O155" s="9"/>
      <c r="P155" s="45"/>
      <c r="Q155" t="str">
        <f>IF(Ausstellungen!C154&gt;"a","Tabelle3!$M$5:$M$"&amp;COUNTA(Teilnehmer!$C$6:$C$300)+5,"leer")</f>
        <v>leer</v>
      </c>
      <c r="R155" s="17" t="str">
        <f t="shared" si="5"/>
        <v>leer</v>
      </c>
      <c r="S155" s="17" t="str">
        <f t="shared" si="6"/>
        <v>leer</v>
      </c>
      <c r="T155" s="17" t="str">
        <f>IF(AND(Ausstellungen!C155&gt;"a",Ausstellungen!D155&gt;"a",Ausstellungen!F155&gt;"a",OR(Ausstellungen!D155=Tabelle2!$C$19,Ausstellungen!D155=Tabelle2!$C$20)),MID(Ausstellungen!F155,1,2)&amp;"N",IF(AND(Ausstellungen!C155&gt;"a",Ausstellungen!D155&gt;"a",Ausstellungen!F155&gt;"a",Ausstellungen!D155&lt;&gt;Tabelle2!$C$19,Ausstellungen!D155&lt;&gt;Tabelle2!$C$20),MID(Ausstellungen!F155,1,2),"leer"))</f>
        <v>leer</v>
      </c>
      <c r="U155" s="180" t="str">
        <f>IF(OR(ISERROR(VLOOKUP($D155&amp;$G155,Tabelle2!$T$2:$U$17,2,0)),Ausstellungen!C155&lt;"a",Ausstellungen!D155&lt;"a",Ausstellungen!F155&lt;"a"),"leer",VLOOKUP($D155&amp;$G155,Tabelle2!$T$2:$U$17,2,0))</f>
        <v>leer</v>
      </c>
      <c r="V155" s="17" t="str">
        <f>IF(OR(ISERROR(VLOOKUP(Ausstellungen!G155,Tabelle2!$Z$2:$AA$7,2,0)),Ausstellungen!C155&lt;"a",Ausstellungen!D155&lt;"a",Ausstellungen!F155&lt;"a"),"leer",VLOOKUP(Ausstellungen!G155,Tabelle2!$Z$2:$AA$7,2,0))</f>
        <v>leer</v>
      </c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</row>
    <row r="156" spans="2:64" ht="20.85" customHeight="1" x14ac:dyDescent="0.2">
      <c r="B156" s="7"/>
      <c r="C156" s="134" t="s">
        <v>12</v>
      </c>
      <c r="D156" s="134" t="s">
        <v>12</v>
      </c>
      <c r="E156" s="140" t="str">
        <f>Tabelle1!$N156</f>
        <v/>
      </c>
      <c r="F156" s="134" t="s">
        <v>12</v>
      </c>
      <c r="G156" s="134" t="s">
        <v>12</v>
      </c>
      <c r="H156" s="134" t="s">
        <v>12</v>
      </c>
      <c r="I156" s="134" t="s">
        <v>12</v>
      </c>
      <c r="J156" s="116" t="str">
        <f>IF(AND(Ausstellungen!C156&lt;"a",Ausstellungen!D156&lt;"a",Ausstellungen!F156&lt;"a",Ausstellungen!G156&lt;"a",Ausstellungen!H156&lt;"a",Ausstellungen!I156&lt;"a")," ",Tabelle1!J156)</f>
        <v xml:space="preserve"> </v>
      </c>
      <c r="K156" s="12"/>
      <c r="M156" s="9"/>
      <c r="N156" s="9"/>
      <c r="O156" s="9"/>
      <c r="P156" s="45"/>
      <c r="Q156" t="str">
        <f>IF(Ausstellungen!C155&gt;"a","Tabelle3!$M$5:$M$"&amp;COUNTA(Teilnehmer!$C$6:$C$300)+5,"leer")</f>
        <v>leer</v>
      </c>
      <c r="R156" s="17" t="str">
        <f t="shared" si="5"/>
        <v>leer</v>
      </c>
      <c r="S156" s="17" t="str">
        <f t="shared" si="6"/>
        <v>leer</v>
      </c>
      <c r="T156" s="17" t="str">
        <f>IF(AND(Ausstellungen!C156&gt;"a",Ausstellungen!D156&gt;"a",Ausstellungen!F156&gt;"a",OR(Ausstellungen!D156=Tabelle2!$C$19,Ausstellungen!D156=Tabelle2!$C$20)),MID(Ausstellungen!F156,1,2)&amp;"N",IF(AND(Ausstellungen!C156&gt;"a",Ausstellungen!D156&gt;"a",Ausstellungen!F156&gt;"a",Ausstellungen!D156&lt;&gt;Tabelle2!$C$19,Ausstellungen!D156&lt;&gt;Tabelle2!$C$20),MID(Ausstellungen!F156,1,2),"leer"))</f>
        <v>leer</v>
      </c>
      <c r="U156" s="180" t="str">
        <f>IF(OR(ISERROR(VLOOKUP($D156&amp;$G156,Tabelle2!$T$2:$U$17,2,0)),Ausstellungen!C156&lt;"a",Ausstellungen!D156&lt;"a",Ausstellungen!F156&lt;"a"),"leer",VLOOKUP($D156&amp;$G156,Tabelle2!$T$2:$U$17,2,0))</f>
        <v>leer</v>
      </c>
      <c r="V156" s="17" t="str">
        <f>IF(OR(ISERROR(VLOOKUP(Ausstellungen!G156,Tabelle2!$Z$2:$AA$7,2,0)),Ausstellungen!C156&lt;"a",Ausstellungen!D156&lt;"a",Ausstellungen!F156&lt;"a"),"leer",VLOOKUP(Ausstellungen!G156,Tabelle2!$Z$2:$AA$7,2,0))</f>
        <v>leer</v>
      </c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</row>
    <row r="157" spans="2:64" ht="20.85" customHeight="1" x14ac:dyDescent="0.2">
      <c r="B157" s="7"/>
      <c r="C157" s="134" t="s">
        <v>12</v>
      </c>
      <c r="D157" s="134" t="s">
        <v>12</v>
      </c>
      <c r="E157" s="140" t="str">
        <f>Tabelle1!$N157</f>
        <v/>
      </c>
      <c r="F157" s="134" t="s">
        <v>12</v>
      </c>
      <c r="G157" s="134" t="s">
        <v>12</v>
      </c>
      <c r="H157" s="134" t="s">
        <v>12</v>
      </c>
      <c r="I157" s="134" t="s">
        <v>12</v>
      </c>
      <c r="J157" s="116" t="str">
        <f>IF(AND(Ausstellungen!C157&lt;"a",Ausstellungen!D157&lt;"a",Ausstellungen!F157&lt;"a",Ausstellungen!G157&lt;"a",Ausstellungen!H157&lt;"a",Ausstellungen!I157&lt;"a")," ",Tabelle1!J157)</f>
        <v xml:space="preserve"> </v>
      </c>
      <c r="K157" s="12"/>
      <c r="M157" s="9"/>
      <c r="N157" s="9"/>
      <c r="O157" s="9"/>
      <c r="P157" s="45"/>
      <c r="Q157" t="str">
        <f>IF(Ausstellungen!C156&gt;"a","Tabelle3!$M$5:$M$"&amp;COUNTA(Teilnehmer!$C$6:$C$300)+5,"leer")</f>
        <v>leer</v>
      </c>
      <c r="R157" s="17" t="str">
        <f t="shared" si="5"/>
        <v>leer</v>
      </c>
      <c r="S157" s="17" t="str">
        <f t="shared" si="6"/>
        <v>leer</v>
      </c>
      <c r="T157" s="17" t="str">
        <f>IF(AND(Ausstellungen!C157&gt;"a",Ausstellungen!D157&gt;"a",Ausstellungen!F157&gt;"a",OR(Ausstellungen!D157=Tabelle2!$C$19,Ausstellungen!D157=Tabelle2!$C$20)),MID(Ausstellungen!F157,1,2)&amp;"N",IF(AND(Ausstellungen!C157&gt;"a",Ausstellungen!D157&gt;"a",Ausstellungen!F157&gt;"a",Ausstellungen!D157&lt;&gt;Tabelle2!$C$19,Ausstellungen!D157&lt;&gt;Tabelle2!$C$20),MID(Ausstellungen!F157,1,2),"leer"))</f>
        <v>leer</v>
      </c>
      <c r="U157" s="180" t="str">
        <f>IF(OR(ISERROR(VLOOKUP($D157&amp;$G157,Tabelle2!$T$2:$U$17,2,0)),Ausstellungen!C157&lt;"a",Ausstellungen!D157&lt;"a",Ausstellungen!F157&lt;"a"),"leer",VLOOKUP($D157&amp;$G157,Tabelle2!$T$2:$U$17,2,0))</f>
        <v>leer</v>
      </c>
      <c r="V157" s="17" t="str">
        <f>IF(OR(ISERROR(VLOOKUP(Ausstellungen!G157,Tabelle2!$Z$2:$AA$7,2,0)),Ausstellungen!C157&lt;"a",Ausstellungen!D157&lt;"a",Ausstellungen!F157&lt;"a"),"leer",VLOOKUP(Ausstellungen!G157,Tabelle2!$Z$2:$AA$7,2,0))</f>
        <v>leer</v>
      </c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</row>
    <row r="158" spans="2:64" ht="20.85" customHeight="1" x14ac:dyDescent="0.2">
      <c r="B158" s="7"/>
      <c r="C158" s="134" t="s">
        <v>12</v>
      </c>
      <c r="D158" s="134" t="s">
        <v>12</v>
      </c>
      <c r="E158" s="140" t="str">
        <f>Tabelle1!$N158</f>
        <v/>
      </c>
      <c r="F158" s="134" t="s">
        <v>12</v>
      </c>
      <c r="G158" s="134" t="s">
        <v>12</v>
      </c>
      <c r="H158" s="134" t="s">
        <v>12</v>
      </c>
      <c r="I158" s="134" t="s">
        <v>12</v>
      </c>
      <c r="J158" s="116" t="str">
        <f>IF(AND(Ausstellungen!C158&lt;"a",Ausstellungen!D158&lt;"a",Ausstellungen!F158&lt;"a",Ausstellungen!G158&lt;"a",Ausstellungen!H158&lt;"a",Ausstellungen!I158&lt;"a")," ",Tabelle1!J158)</f>
        <v xml:space="preserve"> </v>
      </c>
      <c r="K158" s="12"/>
      <c r="M158" s="9"/>
      <c r="N158" s="9"/>
      <c r="O158" s="9"/>
      <c r="P158" s="45"/>
      <c r="Q158" t="str">
        <f>IF(Ausstellungen!C157&gt;"a","Tabelle3!$M$5:$M$"&amp;COUNTA(Teilnehmer!$C$6:$C$300)+5,"leer")</f>
        <v>leer</v>
      </c>
      <c r="R158" s="17" t="str">
        <f t="shared" si="5"/>
        <v>leer</v>
      </c>
      <c r="S158" s="17" t="str">
        <f t="shared" si="6"/>
        <v>leer</v>
      </c>
      <c r="T158" s="17" t="str">
        <f>IF(AND(Ausstellungen!C158&gt;"a",Ausstellungen!D158&gt;"a",Ausstellungen!F158&gt;"a",OR(Ausstellungen!D158=Tabelle2!$C$19,Ausstellungen!D158=Tabelle2!$C$20)),MID(Ausstellungen!F158,1,2)&amp;"N",IF(AND(Ausstellungen!C158&gt;"a",Ausstellungen!D158&gt;"a",Ausstellungen!F158&gt;"a",Ausstellungen!D158&lt;&gt;Tabelle2!$C$19,Ausstellungen!D158&lt;&gt;Tabelle2!$C$20),MID(Ausstellungen!F158,1,2),"leer"))</f>
        <v>leer</v>
      </c>
      <c r="U158" s="180" t="str">
        <f>IF(OR(ISERROR(VLOOKUP($D158&amp;$G158,Tabelle2!$T$2:$U$17,2,0)),Ausstellungen!C158&lt;"a",Ausstellungen!D158&lt;"a",Ausstellungen!F158&lt;"a"),"leer",VLOOKUP($D158&amp;$G158,Tabelle2!$T$2:$U$17,2,0))</f>
        <v>leer</v>
      </c>
      <c r="V158" s="17" t="str">
        <f>IF(OR(ISERROR(VLOOKUP(Ausstellungen!G158,Tabelle2!$Z$2:$AA$7,2,0)),Ausstellungen!C158&lt;"a",Ausstellungen!D158&lt;"a",Ausstellungen!F158&lt;"a"),"leer",VLOOKUP(Ausstellungen!G158,Tabelle2!$Z$2:$AA$7,2,0))</f>
        <v>leer</v>
      </c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</row>
    <row r="159" spans="2:64" ht="20.85" customHeight="1" x14ac:dyDescent="0.2">
      <c r="B159" s="7"/>
      <c r="C159" s="134" t="s">
        <v>12</v>
      </c>
      <c r="D159" s="134" t="s">
        <v>12</v>
      </c>
      <c r="E159" s="140" t="str">
        <f>Tabelle1!$N159</f>
        <v/>
      </c>
      <c r="F159" s="134" t="s">
        <v>12</v>
      </c>
      <c r="G159" s="134" t="s">
        <v>12</v>
      </c>
      <c r="H159" s="134" t="s">
        <v>12</v>
      </c>
      <c r="I159" s="134" t="s">
        <v>12</v>
      </c>
      <c r="J159" s="116" t="str">
        <f>IF(AND(Ausstellungen!C159&lt;"a",Ausstellungen!D159&lt;"a",Ausstellungen!F159&lt;"a",Ausstellungen!G159&lt;"a",Ausstellungen!H159&lt;"a",Ausstellungen!I159&lt;"a")," ",Tabelle1!J159)</f>
        <v xml:space="preserve"> </v>
      </c>
      <c r="K159" s="12"/>
      <c r="M159" s="9"/>
      <c r="N159" s="9"/>
      <c r="O159" s="9"/>
      <c r="P159" s="45"/>
      <c r="Q159" t="str">
        <f>IF(Ausstellungen!C158&gt;"a","Tabelle3!$M$5:$M$"&amp;COUNTA(Teilnehmer!$C$6:$C$300)+5,"leer")</f>
        <v>leer</v>
      </c>
      <c r="R159" s="17" t="str">
        <f t="shared" si="5"/>
        <v>leer</v>
      </c>
      <c r="S159" s="17" t="str">
        <f t="shared" si="6"/>
        <v>leer</v>
      </c>
      <c r="T159" s="17" t="str">
        <f>IF(AND(Ausstellungen!C159&gt;"a",Ausstellungen!D159&gt;"a",Ausstellungen!F159&gt;"a",OR(Ausstellungen!D159=Tabelle2!$C$19,Ausstellungen!D159=Tabelle2!$C$20)),MID(Ausstellungen!F159,1,2)&amp;"N",IF(AND(Ausstellungen!C159&gt;"a",Ausstellungen!D159&gt;"a",Ausstellungen!F159&gt;"a",Ausstellungen!D159&lt;&gt;Tabelle2!$C$19,Ausstellungen!D159&lt;&gt;Tabelle2!$C$20),MID(Ausstellungen!F159,1,2),"leer"))</f>
        <v>leer</v>
      </c>
      <c r="U159" s="180" t="str">
        <f>IF(OR(ISERROR(VLOOKUP($D159&amp;$G159,Tabelle2!$T$2:$U$17,2,0)),Ausstellungen!C159&lt;"a",Ausstellungen!D159&lt;"a",Ausstellungen!F159&lt;"a"),"leer",VLOOKUP($D159&amp;$G159,Tabelle2!$T$2:$U$17,2,0))</f>
        <v>leer</v>
      </c>
      <c r="V159" s="17" t="str">
        <f>IF(OR(ISERROR(VLOOKUP(Ausstellungen!G159,Tabelle2!$Z$2:$AA$7,2,0)),Ausstellungen!C159&lt;"a",Ausstellungen!D159&lt;"a",Ausstellungen!F159&lt;"a"),"leer",VLOOKUP(Ausstellungen!G159,Tabelle2!$Z$2:$AA$7,2,0))</f>
        <v>leer</v>
      </c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</row>
    <row r="160" spans="2:64" ht="20.85" customHeight="1" x14ac:dyDescent="0.2">
      <c r="B160" s="7"/>
      <c r="C160" s="134" t="s">
        <v>12</v>
      </c>
      <c r="D160" s="134" t="s">
        <v>12</v>
      </c>
      <c r="E160" s="140" t="str">
        <f>Tabelle1!$N160</f>
        <v/>
      </c>
      <c r="F160" s="134" t="s">
        <v>12</v>
      </c>
      <c r="G160" s="134" t="s">
        <v>12</v>
      </c>
      <c r="H160" s="134" t="s">
        <v>12</v>
      </c>
      <c r="I160" s="134" t="s">
        <v>12</v>
      </c>
      <c r="J160" s="116" t="str">
        <f>IF(AND(Ausstellungen!C160&lt;"a",Ausstellungen!D160&lt;"a",Ausstellungen!F160&lt;"a",Ausstellungen!G160&lt;"a",Ausstellungen!H160&lt;"a",Ausstellungen!I160&lt;"a")," ",Tabelle1!J160)</f>
        <v xml:space="preserve"> </v>
      </c>
      <c r="K160" s="12"/>
      <c r="M160" s="9"/>
      <c r="N160" s="9"/>
      <c r="O160" s="9"/>
      <c r="P160" s="45"/>
      <c r="Q160" t="str">
        <f>IF(Ausstellungen!C159&gt;"a","Tabelle3!$M$5:$M$"&amp;COUNTA(Teilnehmer!$C$6:$C$300)+5,"leer")</f>
        <v>leer</v>
      </c>
      <c r="R160" s="17" t="str">
        <f t="shared" si="5"/>
        <v>leer</v>
      </c>
      <c r="S160" s="17" t="str">
        <f t="shared" si="6"/>
        <v>leer</v>
      </c>
      <c r="T160" s="17" t="str">
        <f>IF(AND(Ausstellungen!C160&gt;"a",Ausstellungen!D160&gt;"a",Ausstellungen!F160&gt;"a",OR(Ausstellungen!D160=Tabelle2!$C$19,Ausstellungen!D160=Tabelle2!$C$20)),MID(Ausstellungen!F160,1,2)&amp;"N",IF(AND(Ausstellungen!C160&gt;"a",Ausstellungen!D160&gt;"a",Ausstellungen!F160&gt;"a",Ausstellungen!D160&lt;&gt;Tabelle2!$C$19,Ausstellungen!D160&lt;&gt;Tabelle2!$C$20),MID(Ausstellungen!F160,1,2),"leer"))</f>
        <v>leer</v>
      </c>
      <c r="U160" s="180" t="str">
        <f>IF(OR(ISERROR(VLOOKUP($D160&amp;$G160,Tabelle2!$T$2:$U$17,2,0)),Ausstellungen!C160&lt;"a",Ausstellungen!D160&lt;"a",Ausstellungen!F160&lt;"a"),"leer",VLOOKUP($D160&amp;$G160,Tabelle2!$T$2:$U$17,2,0))</f>
        <v>leer</v>
      </c>
      <c r="V160" s="17" t="str">
        <f>IF(OR(ISERROR(VLOOKUP(Ausstellungen!G160,Tabelle2!$Z$2:$AA$7,2,0)),Ausstellungen!C160&lt;"a",Ausstellungen!D160&lt;"a",Ausstellungen!F160&lt;"a"),"leer",VLOOKUP(Ausstellungen!G160,Tabelle2!$Z$2:$AA$7,2,0))</f>
        <v>leer</v>
      </c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</row>
    <row r="161" spans="2:64" ht="20.85" customHeight="1" x14ac:dyDescent="0.2">
      <c r="B161" s="7"/>
      <c r="C161" s="134" t="s">
        <v>12</v>
      </c>
      <c r="D161" s="134" t="s">
        <v>12</v>
      </c>
      <c r="E161" s="140" t="str">
        <f>Tabelle1!$N161</f>
        <v/>
      </c>
      <c r="F161" s="134" t="s">
        <v>12</v>
      </c>
      <c r="G161" s="134" t="s">
        <v>12</v>
      </c>
      <c r="H161" s="134" t="s">
        <v>12</v>
      </c>
      <c r="I161" s="134" t="s">
        <v>12</v>
      </c>
      <c r="J161" s="116" t="str">
        <f>IF(AND(Ausstellungen!C161&lt;"a",Ausstellungen!D161&lt;"a",Ausstellungen!F161&lt;"a",Ausstellungen!G161&lt;"a",Ausstellungen!H161&lt;"a",Ausstellungen!I161&lt;"a")," ",Tabelle1!J161)</f>
        <v xml:space="preserve"> </v>
      </c>
      <c r="K161" s="12"/>
      <c r="M161" s="9"/>
      <c r="N161" s="9"/>
      <c r="O161" s="9"/>
      <c r="P161" s="45"/>
      <c r="Q161" t="str">
        <f>IF(Ausstellungen!C160&gt;"a","Tabelle3!$M$5:$M$"&amp;COUNTA(Teilnehmer!$C$6:$C$300)+5,"leer")</f>
        <v>leer</v>
      </c>
      <c r="R161" s="17" t="str">
        <f t="shared" si="5"/>
        <v>leer</v>
      </c>
      <c r="S161" s="17" t="str">
        <f t="shared" si="6"/>
        <v>leer</v>
      </c>
      <c r="T161" s="17" t="str">
        <f>IF(AND(Ausstellungen!C161&gt;"a",Ausstellungen!D161&gt;"a",Ausstellungen!F161&gt;"a",OR(Ausstellungen!D161=Tabelle2!$C$19,Ausstellungen!D161=Tabelle2!$C$20)),MID(Ausstellungen!F161,1,2)&amp;"N",IF(AND(Ausstellungen!C161&gt;"a",Ausstellungen!D161&gt;"a",Ausstellungen!F161&gt;"a",Ausstellungen!D161&lt;&gt;Tabelle2!$C$19,Ausstellungen!D161&lt;&gt;Tabelle2!$C$20),MID(Ausstellungen!F161,1,2),"leer"))</f>
        <v>leer</v>
      </c>
      <c r="U161" s="180" t="str">
        <f>IF(OR(ISERROR(VLOOKUP($D161&amp;$G161,Tabelle2!$T$2:$U$17,2,0)),Ausstellungen!C161&lt;"a",Ausstellungen!D161&lt;"a",Ausstellungen!F161&lt;"a"),"leer",VLOOKUP($D161&amp;$G161,Tabelle2!$T$2:$U$17,2,0))</f>
        <v>leer</v>
      </c>
      <c r="V161" s="17" t="str">
        <f>IF(OR(ISERROR(VLOOKUP(Ausstellungen!G161,Tabelle2!$Z$2:$AA$7,2,0)),Ausstellungen!C161&lt;"a",Ausstellungen!D161&lt;"a",Ausstellungen!F161&lt;"a"),"leer",VLOOKUP(Ausstellungen!G161,Tabelle2!$Z$2:$AA$7,2,0))</f>
        <v>leer</v>
      </c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</row>
    <row r="162" spans="2:64" ht="20.85" customHeight="1" x14ac:dyDescent="0.2">
      <c r="B162" s="7"/>
      <c r="C162" s="134" t="s">
        <v>12</v>
      </c>
      <c r="D162" s="134" t="s">
        <v>12</v>
      </c>
      <c r="E162" s="140" t="str">
        <f>Tabelle1!$N162</f>
        <v/>
      </c>
      <c r="F162" s="134" t="s">
        <v>12</v>
      </c>
      <c r="G162" s="134" t="s">
        <v>12</v>
      </c>
      <c r="H162" s="134" t="s">
        <v>12</v>
      </c>
      <c r="I162" s="134" t="s">
        <v>12</v>
      </c>
      <c r="J162" s="116" t="str">
        <f>IF(AND(Ausstellungen!C162&lt;"a",Ausstellungen!D162&lt;"a",Ausstellungen!F162&lt;"a",Ausstellungen!G162&lt;"a",Ausstellungen!H162&lt;"a",Ausstellungen!I162&lt;"a")," ",Tabelle1!J162)</f>
        <v xml:space="preserve"> </v>
      </c>
      <c r="K162" s="12"/>
      <c r="M162" s="9"/>
      <c r="N162" s="9"/>
      <c r="O162" s="9"/>
      <c r="P162" s="45"/>
      <c r="Q162" t="str">
        <f>IF(Ausstellungen!C161&gt;"a","Tabelle3!$M$5:$M$"&amp;COUNTA(Teilnehmer!$C$6:$C$300)+5,"leer")</f>
        <v>leer</v>
      </c>
      <c r="R162" s="17" t="str">
        <f t="shared" si="5"/>
        <v>leer</v>
      </c>
      <c r="S162" s="17" t="str">
        <f t="shared" si="6"/>
        <v>leer</v>
      </c>
      <c r="T162" s="17" t="str">
        <f>IF(AND(Ausstellungen!C162&gt;"a",Ausstellungen!D162&gt;"a",Ausstellungen!F162&gt;"a",OR(Ausstellungen!D162=Tabelle2!$C$19,Ausstellungen!D162=Tabelle2!$C$20)),MID(Ausstellungen!F162,1,2)&amp;"N",IF(AND(Ausstellungen!C162&gt;"a",Ausstellungen!D162&gt;"a",Ausstellungen!F162&gt;"a",Ausstellungen!D162&lt;&gt;Tabelle2!$C$19,Ausstellungen!D162&lt;&gt;Tabelle2!$C$20),MID(Ausstellungen!F162,1,2),"leer"))</f>
        <v>leer</v>
      </c>
      <c r="U162" s="180" t="str">
        <f>IF(OR(ISERROR(VLOOKUP($D162&amp;$G162,Tabelle2!$T$2:$U$17,2,0)),Ausstellungen!C162&lt;"a",Ausstellungen!D162&lt;"a",Ausstellungen!F162&lt;"a"),"leer",VLOOKUP($D162&amp;$G162,Tabelle2!$T$2:$U$17,2,0))</f>
        <v>leer</v>
      </c>
      <c r="V162" s="17" t="str">
        <f>IF(OR(ISERROR(VLOOKUP(Ausstellungen!G162,Tabelle2!$Z$2:$AA$7,2,0)),Ausstellungen!C162&lt;"a",Ausstellungen!D162&lt;"a",Ausstellungen!F162&lt;"a"),"leer",VLOOKUP(Ausstellungen!G162,Tabelle2!$Z$2:$AA$7,2,0))</f>
        <v>leer</v>
      </c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</row>
    <row r="163" spans="2:64" ht="20.85" customHeight="1" x14ac:dyDescent="0.2">
      <c r="B163" s="7"/>
      <c r="C163" s="134" t="s">
        <v>12</v>
      </c>
      <c r="D163" s="134" t="s">
        <v>12</v>
      </c>
      <c r="E163" s="140" t="str">
        <f>Tabelle1!$N163</f>
        <v/>
      </c>
      <c r="F163" s="134" t="s">
        <v>12</v>
      </c>
      <c r="G163" s="134" t="s">
        <v>12</v>
      </c>
      <c r="H163" s="134" t="s">
        <v>12</v>
      </c>
      <c r="I163" s="134" t="s">
        <v>12</v>
      </c>
      <c r="J163" s="116" t="str">
        <f>IF(AND(Ausstellungen!C163&lt;"a",Ausstellungen!D163&lt;"a",Ausstellungen!F163&lt;"a",Ausstellungen!G163&lt;"a",Ausstellungen!H163&lt;"a",Ausstellungen!I163&lt;"a")," ",Tabelle1!J163)</f>
        <v xml:space="preserve"> </v>
      </c>
      <c r="K163" s="12"/>
      <c r="M163" s="9"/>
      <c r="N163" s="9"/>
      <c r="O163" s="9"/>
      <c r="P163" s="45"/>
      <c r="Q163" t="str">
        <f>IF(Ausstellungen!C162&gt;"a","Tabelle3!$M$5:$M$"&amp;COUNTA(Teilnehmer!$C$6:$C$300)+5,"leer")</f>
        <v>leer</v>
      </c>
      <c r="R163" s="17" t="str">
        <f t="shared" si="5"/>
        <v>leer</v>
      </c>
      <c r="S163" s="17" t="str">
        <f t="shared" si="6"/>
        <v>leer</v>
      </c>
      <c r="T163" s="17" t="str">
        <f>IF(AND(Ausstellungen!C163&gt;"a",Ausstellungen!D163&gt;"a",Ausstellungen!F163&gt;"a",OR(Ausstellungen!D163=Tabelle2!$C$19,Ausstellungen!D163=Tabelle2!$C$20)),MID(Ausstellungen!F163,1,2)&amp;"N",IF(AND(Ausstellungen!C163&gt;"a",Ausstellungen!D163&gt;"a",Ausstellungen!F163&gt;"a",Ausstellungen!D163&lt;&gt;Tabelle2!$C$19,Ausstellungen!D163&lt;&gt;Tabelle2!$C$20),MID(Ausstellungen!F163,1,2),"leer"))</f>
        <v>leer</v>
      </c>
      <c r="U163" s="180" t="str">
        <f>IF(OR(ISERROR(VLOOKUP($D163&amp;$G163,Tabelle2!$T$2:$U$17,2,0)),Ausstellungen!C163&lt;"a",Ausstellungen!D163&lt;"a",Ausstellungen!F163&lt;"a"),"leer",VLOOKUP($D163&amp;$G163,Tabelle2!$T$2:$U$17,2,0))</f>
        <v>leer</v>
      </c>
      <c r="V163" s="17" t="str">
        <f>IF(OR(ISERROR(VLOOKUP(Ausstellungen!G163,Tabelle2!$Z$2:$AA$7,2,0)),Ausstellungen!C163&lt;"a",Ausstellungen!D163&lt;"a",Ausstellungen!F163&lt;"a"),"leer",VLOOKUP(Ausstellungen!G163,Tabelle2!$Z$2:$AA$7,2,0))</f>
        <v>leer</v>
      </c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</row>
    <row r="164" spans="2:64" ht="20.85" customHeight="1" x14ac:dyDescent="0.2">
      <c r="B164" s="7"/>
      <c r="C164" s="134" t="s">
        <v>12</v>
      </c>
      <c r="D164" s="134" t="s">
        <v>12</v>
      </c>
      <c r="E164" s="140" t="str">
        <f>Tabelle1!$N164</f>
        <v/>
      </c>
      <c r="F164" s="134" t="s">
        <v>12</v>
      </c>
      <c r="G164" s="134" t="s">
        <v>12</v>
      </c>
      <c r="H164" s="134" t="s">
        <v>12</v>
      </c>
      <c r="I164" s="134" t="s">
        <v>12</v>
      </c>
      <c r="J164" s="116" t="str">
        <f>IF(AND(Ausstellungen!C164&lt;"a",Ausstellungen!D164&lt;"a",Ausstellungen!F164&lt;"a",Ausstellungen!G164&lt;"a",Ausstellungen!H164&lt;"a",Ausstellungen!I164&lt;"a")," ",Tabelle1!J164)</f>
        <v xml:space="preserve"> </v>
      </c>
      <c r="K164" s="12"/>
      <c r="M164" s="9"/>
      <c r="N164" s="9"/>
      <c r="O164" s="9"/>
      <c r="P164" s="45"/>
      <c r="Q164" t="str">
        <f>IF(Ausstellungen!C163&gt;"a","Tabelle3!$M$5:$M$"&amp;COUNTA(Teilnehmer!$C$6:$C$300)+5,"leer")</f>
        <v>leer</v>
      </c>
      <c r="R164" s="17" t="str">
        <f t="shared" si="5"/>
        <v>leer</v>
      </c>
      <c r="S164" s="17" t="str">
        <f t="shared" si="6"/>
        <v>leer</v>
      </c>
      <c r="T164" s="17" t="str">
        <f>IF(AND(Ausstellungen!C164&gt;"a",Ausstellungen!D164&gt;"a",Ausstellungen!F164&gt;"a",OR(Ausstellungen!D164=Tabelle2!$C$19,Ausstellungen!D164=Tabelle2!$C$20)),MID(Ausstellungen!F164,1,2)&amp;"N",IF(AND(Ausstellungen!C164&gt;"a",Ausstellungen!D164&gt;"a",Ausstellungen!F164&gt;"a",Ausstellungen!D164&lt;&gt;Tabelle2!$C$19,Ausstellungen!D164&lt;&gt;Tabelle2!$C$20),MID(Ausstellungen!F164,1,2),"leer"))</f>
        <v>leer</v>
      </c>
      <c r="U164" s="180" t="str">
        <f>IF(OR(ISERROR(VLOOKUP($D164&amp;$G164,Tabelle2!$T$2:$U$17,2,0)),Ausstellungen!C164&lt;"a",Ausstellungen!D164&lt;"a",Ausstellungen!F164&lt;"a"),"leer",VLOOKUP($D164&amp;$G164,Tabelle2!$T$2:$U$17,2,0))</f>
        <v>leer</v>
      </c>
      <c r="V164" s="17" t="str">
        <f>IF(OR(ISERROR(VLOOKUP(Ausstellungen!G164,Tabelle2!$Z$2:$AA$7,2,0)),Ausstellungen!C164&lt;"a",Ausstellungen!D164&lt;"a",Ausstellungen!F164&lt;"a"),"leer",VLOOKUP(Ausstellungen!G164,Tabelle2!$Z$2:$AA$7,2,0))</f>
        <v>leer</v>
      </c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</row>
    <row r="165" spans="2:64" ht="20.85" customHeight="1" x14ac:dyDescent="0.2">
      <c r="B165" s="7"/>
      <c r="C165" s="134" t="s">
        <v>12</v>
      </c>
      <c r="D165" s="134" t="s">
        <v>12</v>
      </c>
      <c r="E165" s="140" t="str">
        <f>Tabelle1!$N165</f>
        <v/>
      </c>
      <c r="F165" s="134" t="s">
        <v>12</v>
      </c>
      <c r="G165" s="134" t="s">
        <v>12</v>
      </c>
      <c r="H165" s="134" t="s">
        <v>12</v>
      </c>
      <c r="I165" s="134" t="s">
        <v>12</v>
      </c>
      <c r="J165" s="116" t="str">
        <f>IF(AND(Ausstellungen!C165&lt;"a",Ausstellungen!D165&lt;"a",Ausstellungen!F165&lt;"a",Ausstellungen!G165&lt;"a",Ausstellungen!H165&lt;"a",Ausstellungen!I165&lt;"a")," ",Tabelle1!J165)</f>
        <v xml:space="preserve"> </v>
      </c>
      <c r="K165" s="12"/>
      <c r="M165" s="9"/>
      <c r="N165" s="9"/>
      <c r="O165" s="9"/>
      <c r="P165" s="45"/>
      <c r="Q165" t="str">
        <f>IF(Ausstellungen!C164&gt;"a","Tabelle3!$M$5:$M$"&amp;COUNTA(Teilnehmer!$C$6:$C$300)+5,"leer")</f>
        <v>leer</v>
      </c>
      <c r="R165" s="17" t="str">
        <f t="shared" si="5"/>
        <v>leer</v>
      </c>
      <c r="S165" s="17" t="str">
        <f t="shared" si="6"/>
        <v>leer</v>
      </c>
      <c r="T165" s="17" t="str">
        <f>IF(AND(Ausstellungen!C165&gt;"a",Ausstellungen!D165&gt;"a",Ausstellungen!F165&gt;"a",OR(Ausstellungen!D165=Tabelle2!$C$19,Ausstellungen!D165=Tabelle2!$C$20)),MID(Ausstellungen!F165,1,2)&amp;"N",IF(AND(Ausstellungen!C165&gt;"a",Ausstellungen!D165&gt;"a",Ausstellungen!F165&gt;"a",Ausstellungen!D165&lt;&gt;Tabelle2!$C$19,Ausstellungen!D165&lt;&gt;Tabelle2!$C$20),MID(Ausstellungen!F165,1,2),"leer"))</f>
        <v>leer</v>
      </c>
      <c r="U165" s="180" t="str">
        <f>IF(OR(ISERROR(VLOOKUP($D165&amp;$G165,Tabelle2!$T$2:$U$17,2,0)),Ausstellungen!C165&lt;"a",Ausstellungen!D165&lt;"a",Ausstellungen!F165&lt;"a"),"leer",VLOOKUP($D165&amp;$G165,Tabelle2!$T$2:$U$17,2,0))</f>
        <v>leer</v>
      </c>
      <c r="V165" s="17" t="str">
        <f>IF(OR(ISERROR(VLOOKUP(Ausstellungen!G165,Tabelle2!$Z$2:$AA$7,2,0)),Ausstellungen!C165&lt;"a",Ausstellungen!D165&lt;"a",Ausstellungen!F165&lt;"a"),"leer",VLOOKUP(Ausstellungen!G165,Tabelle2!$Z$2:$AA$7,2,0))</f>
        <v>leer</v>
      </c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</row>
    <row r="166" spans="2:64" ht="20.85" customHeight="1" x14ac:dyDescent="0.2">
      <c r="B166" s="7"/>
      <c r="C166" s="134" t="s">
        <v>12</v>
      </c>
      <c r="D166" s="134" t="s">
        <v>12</v>
      </c>
      <c r="E166" s="140" t="str">
        <f>Tabelle1!$N166</f>
        <v/>
      </c>
      <c r="F166" s="134" t="s">
        <v>12</v>
      </c>
      <c r="G166" s="134" t="s">
        <v>12</v>
      </c>
      <c r="H166" s="134" t="s">
        <v>12</v>
      </c>
      <c r="I166" s="134" t="s">
        <v>12</v>
      </c>
      <c r="J166" s="116" t="str">
        <f>IF(AND(Ausstellungen!C166&lt;"a",Ausstellungen!D166&lt;"a",Ausstellungen!F166&lt;"a",Ausstellungen!G166&lt;"a",Ausstellungen!H166&lt;"a",Ausstellungen!I166&lt;"a")," ",Tabelle1!J166)</f>
        <v xml:space="preserve"> </v>
      </c>
      <c r="K166" s="12"/>
      <c r="M166" s="9"/>
      <c r="N166" s="9"/>
      <c r="O166" s="9"/>
      <c r="P166" s="45"/>
      <c r="Q166" t="str">
        <f>IF(Ausstellungen!C165&gt;"a","Tabelle3!$M$5:$M$"&amp;COUNTA(Teilnehmer!$C$6:$C$300)+5,"leer")</f>
        <v>leer</v>
      </c>
      <c r="R166" s="17" t="str">
        <f t="shared" si="5"/>
        <v>leer</v>
      </c>
      <c r="S166" s="17" t="str">
        <f t="shared" si="6"/>
        <v>leer</v>
      </c>
      <c r="T166" s="17" t="str">
        <f>IF(AND(Ausstellungen!C166&gt;"a",Ausstellungen!D166&gt;"a",Ausstellungen!F166&gt;"a",OR(Ausstellungen!D166=Tabelle2!$C$19,Ausstellungen!D166=Tabelle2!$C$20)),MID(Ausstellungen!F166,1,2)&amp;"N",IF(AND(Ausstellungen!C166&gt;"a",Ausstellungen!D166&gt;"a",Ausstellungen!F166&gt;"a",Ausstellungen!D166&lt;&gt;Tabelle2!$C$19,Ausstellungen!D166&lt;&gt;Tabelle2!$C$20),MID(Ausstellungen!F166,1,2),"leer"))</f>
        <v>leer</v>
      </c>
      <c r="U166" s="180" t="str">
        <f>IF(OR(ISERROR(VLOOKUP($D166&amp;$G166,Tabelle2!$T$2:$U$17,2,0)),Ausstellungen!C166&lt;"a",Ausstellungen!D166&lt;"a",Ausstellungen!F166&lt;"a"),"leer",VLOOKUP($D166&amp;$G166,Tabelle2!$T$2:$U$17,2,0))</f>
        <v>leer</v>
      </c>
      <c r="V166" s="17" t="str">
        <f>IF(OR(ISERROR(VLOOKUP(Ausstellungen!G166,Tabelle2!$Z$2:$AA$7,2,0)),Ausstellungen!C166&lt;"a",Ausstellungen!D166&lt;"a",Ausstellungen!F166&lt;"a"),"leer",VLOOKUP(Ausstellungen!G166,Tabelle2!$Z$2:$AA$7,2,0))</f>
        <v>leer</v>
      </c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</row>
    <row r="167" spans="2:64" ht="20.85" customHeight="1" x14ac:dyDescent="0.2">
      <c r="B167" s="7"/>
      <c r="C167" s="134" t="s">
        <v>12</v>
      </c>
      <c r="D167" s="134" t="s">
        <v>12</v>
      </c>
      <c r="E167" s="140" t="str">
        <f>Tabelle1!$N167</f>
        <v/>
      </c>
      <c r="F167" s="134" t="s">
        <v>12</v>
      </c>
      <c r="G167" s="134" t="s">
        <v>12</v>
      </c>
      <c r="H167" s="134" t="s">
        <v>12</v>
      </c>
      <c r="I167" s="134" t="s">
        <v>12</v>
      </c>
      <c r="J167" s="116" t="str">
        <f>IF(AND(Ausstellungen!C167&lt;"a",Ausstellungen!D167&lt;"a",Ausstellungen!F167&lt;"a",Ausstellungen!G167&lt;"a",Ausstellungen!H167&lt;"a",Ausstellungen!I167&lt;"a")," ",Tabelle1!J167)</f>
        <v xml:space="preserve"> </v>
      </c>
      <c r="K167" s="12"/>
      <c r="M167" s="9"/>
      <c r="N167" s="9"/>
      <c r="O167" s="9"/>
      <c r="P167" s="45"/>
      <c r="Q167" t="str">
        <f>IF(Ausstellungen!C166&gt;"a","Tabelle3!$M$5:$M$"&amp;COUNTA(Teilnehmer!$C$6:$C$300)+5,"leer")</f>
        <v>leer</v>
      </c>
      <c r="R167" s="17" t="str">
        <f t="shared" si="5"/>
        <v>leer</v>
      </c>
      <c r="S167" s="17" t="str">
        <f t="shared" si="6"/>
        <v>leer</v>
      </c>
      <c r="T167" s="17" t="str">
        <f>IF(AND(Ausstellungen!C167&gt;"a",Ausstellungen!D167&gt;"a",Ausstellungen!F167&gt;"a",OR(Ausstellungen!D167=Tabelle2!$C$19,Ausstellungen!D167=Tabelle2!$C$20)),MID(Ausstellungen!F167,1,2)&amp;"N",IF(AND(Ausstellungen!C167&gt;"a",Ausstellungen!D167&gt;"a",Ausstellungen!F167&gt;"a",Ausstellungen!D167&lt;&gt;Tabelle2!$C$19,Ausstellungen!D167&lt;&gt;Tabelle2!$C$20),MID(Ausstellungen!F167,1,2),"leer"))</f>
        <v>leer</v>
      </c>
      <c r="U167" s="180" t="str">
        <f>IF(OR(ISERROR(VLOOKUP($D167&amp;$G167,Tabelle2!$T$2:$U$17,2,0)),Ausstellungen!C167&lt;"a",Ausstellungen!D167&lt;"a",Ausstellungen!F167&lt;"a"),"leer",VLOOKUP($D167&amp;$G167,Tabelle2!$T$2:$U$17,2,0))</f>
        <v>leer</v>
      </c>
      <c r="V167" s="17" t="str">
        <f>IF(OR(ISERROR(VLOOKUP(Ausstellungen!G167,Tabelle2!$Z$2:$AA$7,2,0)),Ausstellungen!C167&lt;"a",Ausstellungen!D167&lt;"a",Ausstellungen!F167&lt;"a"),"leer",VLOOKUP(Ausstellungen!G167,Tabelle2!$Z$2:$AA$7,2,0))</f>
        <v>leer</v>
      </c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</row>
    <row r="168" spans="2:64" ht="20.85" customHeight="1" x14ac:dyDescent="0.2">
      <c r="B168" s="7"/>
      <c r="C168" s="134" t="s">
        <v>12</v>
      </c>
      <c r="D168" s="134" t="s">
        <v>12</v>
      </c>
      <c r="E168" s="140" t="str">
        <f>Tabelle1!$N168</f>
        <v/>
      </c>
      <c r="F168" s="134" t="s">
        <v>12</v>
      </c>
      <c r="G168" s="134" t="s">
        <v>12</v>
      </c>
      <c r="H168" s="134" t="s">
        <v>12</v>
      </c>
      <c r="I168" s="134" t="s">
        <v>12</v>
      </c>
      <c r="J168" s="116" t="str">
        <f>IF(AND(Ausstellungen!C168&lt;"a",Ausstellungen!D168&lt;"a",Ausstellungen!F168&lt;"a",Ausstellungen!G168&lt;"a",Ausstellungen!H168&lt;"a",Ausstellungen!I168&lt;"a")," ",Tabelle1!J168)</f>
        <v xml:space="preserve"> </v>
      </c>
      <c r="K168" s="12"/>
      <c r="M168" s="9"/>
      <c r="N168" s="9"/>
      <c r="O168" s="9"/>
      <c r="P168" s="45"/>
      <c r="Q168" t="str">
        <f>IF(Ausstellungen!C167&gt;"a","Tabelle3!$M$5:$M$"&amp;COUNTA(Teilnehmer!$C$6:$C$300)+5,"leer")</f>
        <v>leer</v>
      </c>
      <c r="R168" s="17" t="str">
        <f t="shared" si="5"/>
        <v>leer</v>
      </c>
      <c r="S168" s="17" t="str">
        <f t="shared" si="6"/>
        <v>leer</v>
      </c>
      <c r="T168" s="17" t="str">
        <f>IF(AND(Ausstellungen!C168&gt;"a",Ausstellungen!D168&gt;"a",Ausstellungen!F168&gt;"a",OR(Ausstellungen!D168=Tabelle2!$C$19,Ausstellungen!D168=Tabelle2!$C$20)),MID(Ausstellungen!F168,1,2)&amp;"N",IF(AND(Ausstellungen!C168&gt;"a",Ausstellungen!D168&gt;"a",Ausstellungen!F168&gt;"a",Ausstellungen!D168&lt;&gt;Tabelle2!$C$19,Ausstellungen!D168&lt;&gt;Tabelle2!$C$20),MID(Ausstellungen!F168,1,2),"leer"))</f>
        <v>leer</v>
      </c>
      <c r="U168" s="180" t="str">
        <f>IF(OR(ISERROR(VLOOKUP($D168&amp;$G168,Tabelle2!$T$2:$U$17,2,0)),Ausstellungen!C168&lt;"a",Ausstellungen!D168&lt;"a",Ausstellungen!F168&lt;"a"),"leer",VLOOKUP($D168&amp;$G168,Tabelle2!$T$2:$U$17,2,0))</f>
        <v>leer</v>
      </c>
      <c r="V168" s="17" t="str">
        <f>IF(OR(ISERROR(VLOOKUP(Ausstellungen!G168,Tabelle2!$Z$2:$AA$7,2,0)),Ausstellungen!C168&lt;"a",Ausstellungen!D168&lt;"a",Ausstellungen!F168&lt;"a"),"leer",VLOOKUP(Ausstellungen!G168,Tabelle2!$Z$2:$AA$7,2,0))</f>
        <v>leer</v>
      </c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</row>
    <row r="169" spans="2:64" ht="20.85" customHeight="1" x14ac:dyDescent="0.2">
      <c r="B169" s="7"/>
      <c r="C169" s="134" t="s">
        <v>12</v>
      </c>
      <c r="D169" s="134" t="s">
        <v>12</v>
      </c>
      <c r="E169" s="140" t="str">
        <f>Tabelle1!$N169</f>
        <v/>
      </c>
      <c r="F169" s="134" t="s">
        <v>12</v>
      </c>
      <c r="G169" s="134" t="s">
        <v>12</v>
      </c>
      <c r="H169" s="134" t="s">
        <v>12</v>
      </c>
      <c r="I169" s="134" t="s">
        <v>12</v>
      </c>
      <c r="J169" s="116" t="str">
        <f>IF(AND(Ausstellungen!C169&lt;"a",Ausstellungen!D169&lt;"a",Ausstellungen!F169&lt;"a",Ausstellungen!G169&lt;"a",Ausstellungen!H169&lt;"a",Ausstellungen!I169&lt;"a")," ",Tabelle1!J169)</f>
        <v xml:space="preserve"> </v>
      </c>
      <c r="K169" s="12"/>
      <c r="M169" s="9"/>
      <c r="N169" s="9"/>
      <c r="O169" s="9"/>
      <c r="P169" s="45"/>
      <c r="Q169" t="str">
        <f>IF(Ausstellungen!C168&gt;"a","Tabelle3!$M$5:$M$"&amp;COUNTA(Teilnehmer!$C$6:$C$300)+5,"leer")</f>
        <v>leer</v>
      </c>
      <c r="R169" s="17" t="str">
        <f t="shared" si="5"/>
        <v>leer</v>
      </c>
      <c r="S169" s="17" t="str">
        <f t="shared" si="6"/>
        <v>leer</v>
      </c>
      <c r="T169" s="17" t="str">
        <f>IF(AND(Ausstellungen!C169&gt;"a",Ausstellungen!D169&gt;"a",Ausstellungen!F169&gt;"a",OR(Ausstellungen!D169=Tabelle2!$C$19,Ausstellungen!D169=Tabelle2!$C$20)),MID(Ausstellungen!F169,1,2)&amp;"N",IF(AND(Ausstellungen!C169&gt;"a",Ausstellungen!D169&gt;"a",Ausstellungen!F169&gt;"a",Ausstellungen!D169&lt;&gt;Tabelle2!$C$19,Ausstellungen!D169&lt;&gt;Tabelle2!$C$20),MID(Ausstellungen!F169,1,2),"leer"))</f>
        <v>leer</v>
      </c>
      <c r="U169" s="180" t="str">
        <f>IF(OR(ISERROR(VLOOKUP($D169&amp;$G169,Tabelle2!$T$2:$U$17,2,0)),Ausstellungen!C169&lt;"a",Ausstellungen!D169&lt;"a",Ausstellungen!F169&lt;"a"),"leer",VLOOKUP($D169&amp;$G169,Tabelle2!$T$2:$U$17,2,0))</f>
        <v>leer</v>
      </c>
      <c r="V169" s="17" t="str">
        <f>IF(OR(ISERROR(VLOOKUP(Ausstellungen!G169,Tabelle2!$Z$2:$AA$7,2,0)),Ausstellungen!C169&lt;"a",Ausstellungen!D169&lt;"a",Ausstellungen!F169&lt;"a"),"leer",VLOOKUP(Ausstellungen!G169,Tabelle2!$Z$2:$AA$7,2,0))</f>
        <v>leer</v>
      </c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</row>
    <row r="170" spans="2:64" ht="20.85" customHeight="1" x14ac:dyDescent="0.2">
      <c r="B170" s="7"/>
      <c r="C170" s="134" t="s">
        <v>12</v>
      </c>
      <c r="D170" s="134" t="s">
        <v>12</v>
      </c>
      <c r="E170" s="140" t="str">
        <f>Tabelle1!$N170</f>
        <v/>
      </c>
      <c r="F170" s="134" t="s">
        <v>12</v>
      </c>
      <c r="G170" s="134" t="s">
        <v>12</v>
      </c>
      <c r="H170" s="134" t="s">
        <v>12</v>
      </c>
      <c r="I170" s="134" t="s">
        <v>12</v>
      </c>
      <c r="J170" s="116" t="str">
        <f>IF(AND(Ausstellungen!C170&lt;"a",Ausstellungen!D170&lt;"a",Ausstellungen!F170&lt;"a",Ausstellungen!G170&lt;"a",Ausstellungen!H170&lt;"a",Ausstellungen!I170&lt;"a")," ",Tabelle1!J170)</f>
        <v xml:space="preserve"> </v>
      </c>
      <c r="K170" s="12"/>
      <c r="M170" s="9"/>
      <c r="N170" s="9"/>
      <c r="O170" s="9"/>
      <c r="P170" s="45"/>
      <c r="Q170" t="str">
        <f>IF(Ausstellungen!C169&gt;"a","Tabelle3!$M$5:$M$"&amp;COUNTA(Teilnehmer!$C$6:$C$300)+5,"leer")</f>
        <v>leer</v>
      </c>
      <c r="R170" s="17" t="str">
        <f t="shared" si="5"/>
        <v>leer</v>
      </c>
      <c r="S170" s="17" t="str">
        <f t="shared" si="6"/>
        <v>leer</v>
      </c>
      <c r="T170" s="17" t="str">
        <f>IF(AND(Ausstellungen!C170&gt;"a",Ausstellungen!D170&gt;"a",Ausstellungen!F170&gt;"a",OR(Ausstellungen!D170=Tabelle2!$C$19,Ausstellungen!D170=Tabelle2!$C$20)),MID(Ausstellungen!F170,1,2)&amp;"N",IF(AND(Ausstellungen!C170&gt;"a",Ausstellungen!D170&gt;"a",Ausstellungen!F170&gt;"a",Ausstellungen!D170&lt;&gt;Tabelle2!$C$19,Ausstellungen!D170&lt;&gt;Tabelle2!$C$20),MID(Ausstellungen!F170,1,2),"leer"))</f>
        <v>leer</v>
      </c>
      <c r="U170" s="180" t="str">
        <f>IF(OR(ISERROR(VLOOKUP($D170&amp;$G170,Tabelle2!$T$2:$U$17,2,0)),Ausstellungen!C170&lt;"a",Ausstellungen!D170&lt;"a",Ausstellungen!F170&lt;"a"),"leer",VLOOKUP($D170&amp;$G170,Tabelle2!$T$2:$U$17,2,0))</f>
        <v>leer</v>
      </c>
      <c r="V170" s="17" t="str">
        <f>IF(OR(ISERROR(VLOOKUP(Ausstellungen!G170,Tabelle2!$Z$2:$AA$7,2,0)),Ausstellungen!C170&lt;"a",Ausstellungen!D170&lt;"a",Ausstellungen!F170&lt;"a"),"leer",VLOOKUP(Ausstellungen!G170,Tabelle2!$Z$2:$AA$7,2,0))</f>
        <v>leer</v>
      </c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</row>
    <row r="171" spans="2:64" ht="20.85" customHeight="1" x14ac:dyDescent="0.2">
      <c r="B171" s="7"/>
      <c r="C171" s="134" t="s">
        <v>12</v>
      </c>
      <c r="D171" s="134" t="s">
        <v>12</v>
      </c>
      <c r="E171" s="140" t="str">
        <f>Tabelle1!$N171</f>
        <v/>
      </c>
      <c r="F171" s="134" t="s">
        <v>12</v>
      </c>
      <c r="G171" s="134" t="s">
        <v>12</v>
      </c>
      <c r="H171" s="134" t="s">
        <v>12</v>
      </c>
      <c r="I171" s="134" t="s">
        <v>12</v>
      </c>
      <c r="J171" s="116" t="str">
        <f>IF(AND(Ausstellungen!C171&lt;"a",Ausstellungen!D171&lt;"a",Ausstellungen!F171&lt;"a",Ausstellungen!G171&lt;"a",Ausstellungen!H171&lt;"a",Ausstellungen!I171&lt;"a")," ",Tabelle1!J171)</f>
        <v xml:space="preserve"> </v>
      </c>
      <c r="K171" s="12"/>
      <c r="M171" s="9"/>
      <c r="N171" s="9"/>
      <c r="O171" s="9"/>
      <c r="P171" s="45"/>
      <c r="Q171" t="str">
        <f>IF(Ausstellungen!C170&gt;"a","Tabelle3!$M$5:$M$"&amp;COUNTA(Teilnehmer!$C$6:$C$300)+5,"leer")</f>
        <v>leer</v>
      </c>
      <c r="R171" s="17" t="str">
        <f t="shared" si="5"/>
        <v>leer</v>
      </c>
      <c r="S171" s="17" t="str">
        <f t="shared" si="6"/>
        <v>leer</v>
      </c>
      <c r="T171" s="17" t="str">
        <f>IF(AND(Ausstellungen!C171&gt;"a",Ausstellungen!D171&gt;"a",Ausstellungen!F171&gt;"a",OR(Ausstellungen!D171=Tabelle2!$C$19,Ausstellungen!D171=Tabelle2!$C$20)),MID(Ausstellungen!F171,1,2)&amp;"N",IF(AND(Ausstellungen!C171&gt;"a",Ausstellungen!D171&gt;"a",Ausstellungen!F171&gt;"a",Ausstellungen!D171&lt;&gt;Tabelle2!$C$19,Ausstellungen!D171&lt;&gt;Tabelle2!$C$20),MID(Ausstellungen!F171,1,2),"leer"))</f>
        <v>leer</v>
      </c>
      <c r="U171" s="180" t="str">
        <f>IF(OR(ISERROR(VLOOKUP($D171&amp;$G171,Tabelle2!$T$2:$U$17,2,0)),Ausstellungen!C171&lt;"a",Ausstellungen!D171&lt;"a",Ausstellungen!F171&lt;"a"),"leer",VLOOKUP($D171&amp;$G171,Tabelle2!$T$2:$U$17,2,0))</f>
        <v>leer</v>
      </c>
      <c r="V171" s="17" t="str">
        <f>IF(OR(ISERROR(VLOOKUP(Ausstellungen!G171,Tabelle2!$Z$2:$AA$7,2,0)),Ausstellungen!C171&lt;"a",Ausstellungen!D171&lt;"a",Ausstellungen!F171&lt;"a"),"leer",VLOOKUP(Ausstellungen!G171,Tabelle2!$Z$2:$AA$7,2,0))</f>
        <v>leer</v>
      </c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</row>
    <row r="172" spans="2:64" ht="20.85" customHeight="1" x14ac:dyDescent="0.2">
      <c r="B172" s="7"/>
      <c r="C172" s="134" t="s">
        <v>12</v>
      </c>
      <c r="D172" s="134" t="s">
        <v>12</v>
      </c>
      <c r="E172" s="140" t="str">
        <f>Tabelle1!$N172</f>
        <v/>
      </c>
      <c r="F172" s="134" t="s">
        <v>12</v>
      </c>
      <c r="G172" s="134" t="s">
        <v>12</v>
      </c>
      <c r="H172" s="134" t="s">
        <v>12</v>
      </c>
      <c r="I172" s="134" t="s">
        <v>12</v>
      </c>
      <c r="J172" s="116" t="str">
        <f>IF(AND(Ausstellungen!C172&lt;"a",Ausstellungen!D172&lt;"a",Ausstellungen!F172&lt;"a",Ausstellungen!G172&lt;"a",Ausstellungen!H172&lt;"a",Ausstellungen!I172&lt;"a")," ",Tabelle1!J172)</f>
        <v xml:space="preserve"> </v>
      </c>
      <c r="K172" s="12"/>
      <c r="M172" s="9"/>
      <c r="N172" s="9"/>
      <c r="O172" s="9"/>
      <c r="P172" s="45"/>
      <c r="Q172" t="str">
        <f>IF(Ausstellungen!C171&gt;"a","Tabelle3!$M$5:$M$"&amp;COUNTA(Teilnehmer!$C$6:$C$300)+5,"leer")</f>
        <v>leer</v>
      </c>
      <c r="R172" s="17" t="str">
        <f t="shared" si="5"/>
        <v>leer</v>
      </c>
      <c r="S172" s="17" t="str">
        <f t="shared" si="6"/>
        <v>leer</v>
      </c>
      <c r="T172" s="17" t="str">
        <f>IF(AND(Ausstellungen!C172&gt;"a",Ausstellungen!D172&gt;"a",Ausstellungen!F172&gt;"a",OR(Ausstellungen!D172=Tabelle2!$C$19,Ausstellungen!D172=Tabelle2!$C$20)),MID(Ausstellungen!F172,1,2)&amp;"N",IF(AND(Ausstellungen!C172&gt;"a",Ausstellungen!D172&gt;"a",Ausstellungen!F172&gt;"a",Ausstellungen!D172&lt;&gt;Tabelle2!$C$19,Ausstellungen!D172&lt;&gt;Tabelle2!$C$20),MID(Ausstellungen!F172,1,2),"leer"))</f>
        <v>leer</v>
      </c>
      <c r="U172" s="180" t="str">
        <f>IF(OR(ISERROR(VLOOKUP($D172&amp;$G172,Tabelle2!$T$2:$U$17,2,0)),Ausstellungen!C172&lt;"a",Ausstellungen!D172&lt;"a",Ausstellungen!F172&lt;"a"),"leer",VLOOKUP($D172&amp;$G172,Tabelle2!$T$2:$U$17,2,0))</f>
        <v>leer</v>
      </c>
      <c r="V172" s="17" t="str">
        <f>IF(OR(ISERROR(VLOOKUP(Ausstellungen!G172,Tabelle2!$Z$2:$AA$7,2,0)),Ausstellungen!C172&lt;"a",Ausstellungen!D172&lt;"a",Ausstellungen!F172&lt;"a"),"leer",VLOOKUP(Ausstellungen!G172,Tabelle2!$Z$2:$AA$7,2,0))</f>
        <v>leer</v>
      </c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</row>
    <row r="173" spans="2:64" ht="20.85" customHeight="1" x14ac:dyDescent="0.2">
      <c r="B173" s="7"/>
      <c r="C173" s="134" t="s">
        <v>12</v>
      </c>
      <c r="D173" s="134" t="s">
        <v>12</v>
      </c>
      <c r="E173" s="140" t="str">
        <f>Tabelle1!$N173</f>
        <v/>
      </c>
      <c r="F173" s="134" t="s">
        <v>12</v>
      </c>
      <c r="G173" s="134" t="s">
        <v>12</v>
      </c>
      <c r="H173" s="134" t="s">
        <v>12</v>
      </c>
      <c r="I173" s="134" t="s">
        <v>12</v>
      </c>
      <c r="J173" s="116" t="str">
        <f>IF(AND(Ausstellungen!C173&lt;"a",Ausstellungen!D173&lt;"a",Ausstellungen!F173&lt;"a",Ausstellungen!G173&lt;"a",Ausstellungen!H173&lt;"a",Ausstellungen!I173&lt;"a")," ",Tabelle1!J173)</f>
        <v xml:space="preserve"> </v>
      </c>
      <c r="K173" s="12"/>
      <c r="M173" s="9"/>
      <c r="N173" s="9"/>
      <c r="O173" s="9"/>
      <c r="P173" s="45"/>
      <c r="Q173" t="str">
        <f>IF(Ausstellungen!C172&gt;"a","Tabelle3!$M$5:$M$"&amp;COUNTA(Teilnehmer!$C$6:$C$300)+5,"leer")</f>
        <v>leer</v>
      </c>
      <c r="R173" s="17" t="str">
        <f t="shared" si="5"/>
        <v>leer</v>
      </c>
      <c r="S173" s="17" t="str">
        <f t="shared" si="6"/>
        <v>leer</v>
      </c>
      <c r="T173" s="17" t="str">
        <f>IF(AND(Ausstellungen!C173&gt;"a",Ausstellungen!D173&gt;"a",Ausstellungen!F173&gt;"a",OR(Ausstellungen!D173=Tabelle2!$C$19,Ausstellungen!D173=Tabelle2!$C$20)),MID(Ausstellungen!F173,1,2)&amp;"N",IF(AND(Ausstellungen!C173&gt;"a",Ausstellungen!D173&gt;"a",Ausstellungen!F173&gt;"a",Ausstellungen!D173&lt;&gt;Tabelle2!$C$19,Ausstellungen!D173&lt;&gt;Tabelle2!$C$20),MID(Ausstellungen!F173,1,2),"leer"))</f>
        <v>leer</v>
      </c>
      <c r="U173" s="180" t="str">
        <f>IF(OR(ISERROR(VLOOKUP($D173&amp;$G173,Tabelle2!$T$2:$U$17,2,0)),Ausstellungen!C173&lt;"a",Ausstellungen!D173&lt;"a",Ausstellungen!F173&lt;"a"),"leer",VLOOKUP($D173&amp;$G173,Tabelle2!$T$2:$U$17,2,0))</f>
        <v>leer</v>
      </c>
      <c r="V173" s="17" t="str">
        <f>IF(OR(ISERROR(VLOOKUP(Ausstellungen!G173,Tabelle2!$Z$2:$AA$7,2,0)),Ausstellungen!C173&lt;"a",Ausstellungen!D173&lt;"a",Ausstellungen!F173&lt;"a"),"leer",VLOOKUP(Ausstellungen!G173,Tabelle2!$Z$2:$AA$7,2,0))</f>
        <v>leer</v>
      </c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</row>
    <row r="174" spans="2:64" ht="20.85" customHeight="1" x14ac:dyDescent="0.2">
      <c r="B174" s="7"/>
      <c r="C174" s="134" t="s">
        <v>12</v>
      </c>
      <c r="D174" s="134" t="s">
        <v>12</v>
      </c>
      <c r="E174" s="140" t="str">
        <f>Tabelle1!$N174</f>
        <v/>
      </c>
      <c r="F174" s="134" t="s">
        <v>12</v>
      </c>
      <c r="G174" s="134" t="s">
        <v>12</v>
      </c>
      <c r="H174" s="134" t="s">
        <v>12</v>
      </c>
      <c r="I174" s="134" t="s">
        <v>12</v>
      </c>
      <c r="J174" s="116" t="str">
        <f>IF(AND(Ausstellungen!C174&lt;"a",Ausstellungen!D174&lt;"a",Ausstellungen!F174&lt;"a",Ausstellungen!G174&lt;"a",Ausstellungen!H174&lt;"a",Ausstellungen!I174&lt;"a")," ",Tabelle1!J174)</f>
        <v xml:space="preserve"> </v>
      </c>
      <c r="K174" s="12"/>
      <c r="M174" s="9"/>
      <c r="N174" s="9"/>
      <c r="O174" s="9"/>
      <c r="P174" s="45"/>
      <c r="Q174" t="str">
        <f>IF(Ausstellungen!C173&gt;"a","Tabelle3!$M$5:$M$"&amp;COUNTA(Teilnehmer!$C$6:$C$300)+5,"leer")</f>
        <v>leer</v>
      </c>
      <c r="R174" s="17" t="str">
        <f t="shared" si="5"/>
        <v>leer</v>
      </c>
      <c r="S174" s="17" t="str">
        <f t="shared" si="6"/>
        <v>leer</v>
      </c>
      <c r="T174" s="17" t="str">
        <f>IF(AND(Ausstellungen!C174&gt;"a",Ausstellungen!D174&gt;"a",Ausstellungen!F174&gt;"a",OR(Ausstellungen!D174=Tabelle2!$C$19,Ausstellungen!D174=Tabelle2!$C$20)),MID(Ausstellungen!F174,1,2)&amp;"N",IF(AND(Ausstellungen!C174&gt;"a",Ausstellungen!D174&gt;"a",Ausstellungen!F174&gt;"a",Ausstellungen!D174&lt;&gt;Tabelle2!$C$19,Ausstellungen!D174&lt;&gt;Tabelle2!$C$20),MID(Ausstellungen!F174,1,2),"leer"))</f>
        <v>leer</v>
      </c>
      <c r="U174" s="180" t="str">
        <f>IF(OR(ISERROR(VLOOKUP($D174&amp;$G174,Tabelle2!$T$2:$U$17,2,0)),Ausstellungen!C174&lt;"a",Ausstellungen!D174&lt;"a",Ausstellungen!F174&lt;"a"),"leer",VLOOKUP($D174&amp;$G174,Tabelle2!$T$2:$U$17,2,0))</f>
        <v>leer</v>
      </c>
      <c r="V174" s="17" t="str">
        <f>IF(OR(ISERROR(VLOOKUP(Ausstellungen!G174,Tabelle2!$Z$2:$AA$7,2,0)),Ausstellungen!C174&lt;"a",Ausstellungen!D174&lt;"a",Ausstellungen!F174&lt;"a"),"leer",VLOOKUP(Ausstellungen!G174,Tabelle2!$Z$2:$AA$7,2,0))</f>
        <v>leer</v>
      </c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</row>
    <row r="175" spans="2:64" ht="20.85" customHeight="1" x14ac:dyDescent="0.2">
      <c r="B175" s="7"/>
      <c r="C175" s="134" t="s">
        <v>12</v>
      </c>
      <c r="D175" s="134" t="s">
        <v>12</v>
      </c>
      <c r="E175" s="140" t="str">
        <f>Tabelle1!$N175</f>
        <v/>
      </c>
      <c r="F175" s="134" t="s">
        <v>12</v>
      </c>
      <c r="G175" s="134" t="s">
        <v>12</v>
      </c>
      <c r="H175" s="134" t="s">
        <v>12</v>
      </c>
      <c r="I175" s="134" t="s">
        <v>12</v>
      </c>
      <c r="J175" s="116" t="str">
        <f>IF(AND(Ausstellungen!C175&lt;"a",Ausstellungen!D175&lt;"a",Ausstellungen!F175&lt;"a",Ausstellungen!G175&lt;"a",Ausstellungen!H175&lt;"a",Ausstellungen!I175&lt;"a")," ",Tabelle1!J175)</f>
        <v xml:space="preserve"> </v>
      </c>
      <c r="K175" s="12"/>
      <c r="M175" s="9"/>
      <c r="N175" s="9"/>
      <c r="O175" s="9"/>
      <c r="P175" s="45"/>
      <c r="Q175" t="str">
        <f>IF(Ausstellungen!C174&gt;"a","Tabelle3!$M$5:$M$"&amp;COUNTA(Teilnehmer!$C$6:$C$300)+5,"leer")</f>
        <v>leer</v>
      </c>
      <c r="R175" s="17" t="str">
        <f t="shared" si="5"/>
        <v>leer</v>
      </c>
      <c r="S175" s="17" t="str">
        <f t="shared" si="6"/>
        <v>leer</v>
      </c>
      <c r="T175" s="17" t="str">
        <f>IF(AND(Ausstellungen!C175&gt;"a",Ausstellungen!D175&gt;"a",Ausstellungen!F175&gt;"a",OR(Ausstellungen!D175=Tabelle2!$C$19,Ausstellungen!D175=Tabelle2!$C$20)),MID(Ausstellungen!F175,1,2)&amp;"N",IF(AND(Ausstellungen!C175&gt;"a",Ausstellungen!D175&gt;"a",Ausstellungen!F175&gt;"a",Ausstellungen!D175&lt;&gt;Tabelle2!$C$19,Ausstellungen!D175&lt;&gt;Tabelle2!$C$20),MID(Ausstellungen!F175,1,2),"leer"))</f>
        <v>leer</v>
      </c>
      <c r="U175" s="180" t="str">
        <f>IF(OR(ISERROR(VLOOKUP($D175&amp;$G175,Tabelle2!$T$2:$U$17,2,0)),Ausstellungen!C175&lt;"a",Ausstellungen!D175&lt;"a",Ausstellungen!F175&lt;"a"),"leer",VLOOKUP($D175&amp;$G175,Tabelle2!$T$2:$U$17,2,0))</f>
        <v>leer</v>
      </c>
      <c r="V175" s="17" t="str">
        <f>IF(OR(ISERROR(VLOOKUP(Ausstellungen!G175,Tabelle2!$Z$2:$AA$7,2,0)),Ausstellungen!C175&lt;"a",Ausstellungen!D175&lt;"a",Ausstellungen!F175&lt;"a"),"leer",VLOOKUP(Ausstellungen!G175,Tabelle2!$Z$2:$AA$7,2,0))</f>
        <v>leer</v>
      </c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</row>
    <row r="176" spans="2:64" ht="20.85" customHeight="1" x14ac:dyDescent="0.2">
      <c r="B176" s="7"/>
      <c r="C176" s="134" t="s">
        <v>12</v>
      </c>
      <c r="D176" s="134" t="s">
        <v>12</v>
      </c>
      <c r="E176" s="140" t="str">
        <f>Tabelle1!$N176</f>
        <v/>
      </c>
      <c r="F176" s="134" t="s">
        <v>12</v>
      </c>
      <c r="G176" s="134" t="s">
        <v>12</v>
      </c>
      <c r="H176" s="134" t="s">
        <v>12</v>
      </c>
      <c r="I176" s="134" t="s">
        <v>12</v>
      </c>
      <c r="J176" s="116" t="str">
        <f>IF(AND(Ausstellungen!C176&lt;"a",Ausstellungen!D176&lt;"a",Ausstellungen!F176&lt;"a",Ausstellungen!G176&lt;"a",Ausstellungen!H176&lt;"a",Ausstellungen!I176&lt;"a")," ",Tabelle1!J176)</f>
        <v xml:space="preserve"> </v>
      </c>
      <c r="K176" s="12"/>
      <c r="M176" s="9"/>
      <c r="N176" s="9"/>
      <c r="O176" s="9"/>
      <c r="P176" s="45"/>
      <c r="Q176" t="str">
        <f>IF(Ausstellungen!C175&gt;"a","Tabelle3!$M$5:$M$"&amp;COUNTA(Teilnehmer!$C$6:$C$300)+5,"leer")</f>
        <v>leer</v>
      </c>
      <c r="R176" s="17" t="str">
        <f t="shared" si="5"/>
        <v>leer</v>
      </c>
      <c r="S176" s="17" t="str">
        <f t="shared" si="6"/>
        <v>leer</v>
      </c>
      <c r="T176" s="17" t="str">
        <f>IF(AND(Ausstellungen!C176&gt;"a",Ausstellungen!D176&gt;"a",Ausstellungen!F176&gt;"a",OR(Ausstellungen!D176=Tabelle2!$C$19,Ausstellungen!D176=Tabelle2!$C$20)),MID(Ausstellungen!F176,1,2)&amp;"N",IF(AND(Ausstellungen!C176&gt;"a",Ausstellungen!D176&gt;"a",Ausstellungen!F176&gt;"a",Ausstellungen!D176&lt;&gt;Tabelle2!$C$19,Ausstellungen!D176&lt;&gt;Tabelle2!$C$20),MID(Ausstellungen!F176,1,2),"leer"))</f>
        <v>leer</v>
      </c>
      <c r="U176" s="180" t="str">
        <f>IF(OR(ISERROR(VLOOKUP($D176&amp;$G176,Tabelle2!$T$2:$U$17,2,0)),Ausstellungen!C176&lt;"a",Ausstellungen!D176&lt;"a",Ausstellungen!F176&lt;"a"),"leer",VLOOKUP($D176&amp;$G176,Tabelle2!$T$2:$U$17,2,0))</f>
        <v>leer</v>
      </c>
      <c r="V176" s="17" t="str">
        <f>IF(OR(ISERROR(VLOOKUP(Ausstellungen!G176,Tabelle2!$Z$2:$AA$7,2,0)),Ausstellungen!C176&lt;"a",Ausstellungen!D176&lt;"a",Ausstellungen!F176&lt;"a"),"leer",VLOOKUP(Ausstellungen!G176,Tabelle2!$Z$2:$AA$7,2,0))</f>
        <v>leer</v>
      </c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</row>
    <row r="177" spans="2:64" ht="20.85" customHeight="1" x14ac:dyDescent="0.2">
      <c r="B177" s="7"/>
      <c r="C177" s="134" t="s">
        <v>12</v>
      </c>
      <c r="D177" s="134" t="s">
        <v>12</v>
      </c>
      <c r="E177" s="140" t="str">
        <f>Tabelle1!$N177</f>
        <v/>
      </c>
      <c r="F177" s="134" t="s">
        <v>12</v>
      </c>
      <c r="G177" s="134" t="s">
        <v>12</v>
      </c>
      <c r="H177" s="134" t="s">
        <v>12</v>
      </c>
      <c r="I177" s="134" t="s">
        <v>12</v>
      </c>
      <c r="J177" s="116" t="str">
        <f>IF(AND(Ausstellungen!C177&lt;"a",Ausstellungen!D177&lt;"a",Ausstellungen!F177&lt;"a",Ausstellungen!G177&lt;"a",Ausstellungen!H177&lt;"a",Ausstellungen!I177&lt;"a")," ",Tabelle1!J177)</f>
        <v xml:space="preserve"> </v>
      </c>
      <c r="K177" s="12"/>
      <c r="M177" s="9"/>
      <c r="N177" s="9"/>
      <c r="O177" s="9"/>
      <c r="P177" s="45"/>
      <c r="Q177" t="str">
        <f>IF(Ausstellungen!C176&gt;"a","Tabelle3!$M$5:$M$"&amp;COUNTA(Teilnehmer!$C$6:$C$300)+5,"leer")</f>
        <v>leer</v>
      </c>
      <c r="R177" s="17" t="str">
        <f t="shared" si="5"/>
        <v>leer</v>
      </c>
      <c r="S177" s="17" t="str">
        <f t="shared" si="6"/>
        <v>leer</v>
      </c>
      <c r="T177" s="17" t="str">
        <f>IF(AND(Ausstellungen!C177&gt;"a",Ausstellungen!D177&gt;"a",Ausstellungen!F177&gt;"a",OR(Ausstellungen!D177=Tabelle2!$C$19,Ausstellungen!D177=Tabelle2!$C$20)),MID(Ausstellungen!F177,1,2)&amp;"N",IF(AND(Ausstellungen!C177&gt;"a",Ausstellungen!D177&gt;"a",Ausstellungen!F177&gt;"a",Ausstellungen!D177&lt;&gt;Tabelle2!$C$19,Ausstellungen!D177&lt;&gt;Tabelle2!$C$20),MID(Ausstellungen!F177,1,2),"leer"))</f>
        <v>leer</v>
      </c>
      <c r="U177" s="180" t="str">
        <f>IF(OR(ISERROR(VLOOKUP($D177&amp;$G177,Tabelle2!$T$2:$U$17,2,0)),Ausstellungen!C177&lt;"a",Ausstellungen!D177&lt;"a",Ausstellungen!F177&lt;"a"),"leer",VLOOKUP($D177&amp;$G177,Tabelle2!$T$2:$U$17,2,0))</f>
        <v>leer</v>
      </c>
      <c r="V177" s="17" t="str">
        <f>IF(OR(ISERROR(VLOOKUP(Ausstellungen!G177,Tabelle2!$Z$2:$AA$7,2,0)),Ausstellungen!C177&lt;"a",Ausstellungen!D177&lt;"a",Ausstellungen!F177&lt;"a"),"leer",VLOOKUP(Ausstellungen!G177,Tabelle2!$Z$2:$AA$7,2,0))</f>
        <v>leer</v>
      </c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</row>
    <row r="178" spans="2:64" ht="20.85" customHeight="1" x14ac:dyDescent="0.2">
      <c r="B178" s="7"/>
      <c r="C178" s="134" t="s">
        <v>12</v>
      </c>
      <c r="D178" s="134" t="s">
        <v>12</v>
      </c>
      <c r="E178" s="140" t="str">
        <f>Tabelle1!$N178</f>
        <v/>
      </c>
      <c r="F178" s="134" t="s">
        <v>12</v>
      </c>
      <c r="G178" s="134" t="s">
        <v>12</v>
      </c>
      <c r="H178" s="134" t="s">
        <v>12</v>
      </c>
      <c r="I178" s="134" t="s">
        <v>12</v>
      </c>
      <c r="J178" s="116" t="str">
        <f>IF(AND(Ausstellungen!C178&lt;"a",Ausstellungen!D178&lt;"a",Ausstellungen!F178&lt;"a",Ausstellungen!G178&lt;"a",Ausstellungen!H178&lt;"a",Ausstellungen!I178&lt;"a")," ",Tabelle1!J178)</f>
        <v xml:space="preserve"> </v>
      </c>
      <c r="K178" s="12"/>
      <c r="M178" s="9"/>
      <c r="N178" s="9"/>
      <c r="O178" s="9"/>
      <c r="P178" s="45"/>
      <c r="Q178" t="str">
        <f>IF(Ausstellungen!C177&gt;"a","Tabelle3!$M$5:$M$"&amp;COUNTA(Teilnehmer!$C$6:$C$300)+5,"leer")</f>
        <v>leer</v>
      </c>
      <c r="R178" s="17" t="str">
        <f t="shared" si="5"/>
        <v>leer</v>
      </c>
      <c r="S178" s="17" t="str">
        <f t="shared" si="6"/>
        <v>leer</v>
      </c>
      <c r="T178" s="17" t="str">
        <f>IF(AND(Ausstellungen!C178&gt;"a",Ausstellungen!D178&gt;"a",Ausstellungen!F178&gt;"a",OR(Ausstellungen!D178=Tabelle2!$C$19,Ausstellungen!D178=Tabelle2!$C$20)),MID(Ausstellungen!F178,1,2)&amp;"N",IF(AND(Ausstellungen!C178&gt;"a",Ausstellungen!D178&gt;"a",Ausstellungen!F178&gt;"a",Ausstellungen!D178&lt;&gt;Tabelle2!$C$19,Ausstellungen!D178&lt;&gt;Tabelle2!$C$20),MID(Ausstellungen!F178,1,2),"leer"))</f>
        <v>leer</v>
      </c>
      <c r="U178" s="180" t="str">
        <f>IF(OR(ISERROR(VLOOKUP($D178&amp;$G178,Tabelle2!$T$2:$U$17,2,0)),Ausstellungen!C178&lt;"a",Ausstellungen!D178&lt;"a",Ausstellungen!F178&lt;"a"),"leer",VLOOKUP($D178&amp;$G178,Tabelle2!$T$2:$U$17,2,0))</f>
        <v>leer</v>
      </c>
      <c r="V178" s="17" t="str">
        <f>IF(OR(ISERROR(VLOOKUP(Ausstellungen!G178,Tabelle2!$Z$2:$AA$7,2,0)),Ausstellungen!C178&lt;"a",Ausstellungen!D178&lt;"a",Ausstellungen!F178&lt;"a"),"leer",VLOOKUP(Ausstellungen!G178,Tabelle2!$Z$2:$AA$7,2,0))</f>
        <v>leer</v>
      </c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</row>
    <row r="179" spans="2:64" ht="20.85" customHeight="1" x14ac:dyDescent="0.2">
      <c r="B179" s="7"/>
      <c r="C179" s="134" t="s">
        <v>12</v>
      </c>
      <c r="D179" s="134" t="s">
        <v>12</v>
      </c>
      <c r="E179" s="140" t="str">
        <f>Tabelle1!$N179</f>
        <v/>
      </c>
      <c r="F179" s="134" t="s">
        <v>12</v>
      </c>
      <c r="G179" s="134" t="s">
        <v>12</v>
      </c>
      <c r="H179" s="134" t="s">
        <v>12</v>
      </c>
      <c r="I179" s="134" t="s">
        <v>12</v>
      </c>
      <c r="J179" s="116" t="str">
        <f>IF(AND(Ausstellungen!C179&lt;"a",Ausstellungen!D179&lt;"a",Ausstellungen!F179&lt;"a",Ausstellungen!G179&lt;"a",Ausstellungen!H179&lt;"a",Ausstellungen!I179&lt;"a")," ",Tabelle1!J179)</f>
        <v xml:space="preserve"> </v>
      </c>
      <c r="K179" s="12"/>
      <c r="M179" s="9"/>
      <c r="N179" s="9"/>
      <c r="O179" s="9"/>
      <c r="P179" s="45"/>
      <c r="Q179" t="str">
        <f>IF(Ausstellungen!C178&gt;"a","Tabelle3!$M$5:$M$"&amp;COUNTA(Teilnehmer!$C$6:$C$300)+5,"leer")</f>
        <v>leer</v>
      </c>
      <c r="R179" s="17" t="str">
        <f t="shared" si="5"/>
        <v>leer</v>
      </c>
      <c r="S179" s="17" t="str">
        <f t="shared" si="6"/>
        <v>leer</v>
      </c>
      <c r="T179" s="17" t="str">
        <f>IF(AND(Ausstellungen!C179&gt;"a",Ausstellungen!D179&gt;"a",Ausstellungen!F179&gt;"a",OR(Ausstellungen!D179=Tabelle2!$C$19,Ausstellungen!D179=Tabelle2!$C$20)),MID(Ausstellungen!F179,1,2)&amp;"N",IF(AND(Ausstellungen!C179&gt;"a",Ausstellungen!D179&gt;"a",Ausstellungen!F179&gt;"a",Ausstellungen!D179&lt;&gt;Tabelle2!$C$19,Ausstellungen!D179&lt;&gt;Tabelle2!$C$20),MID(Ausstellungen!F179,1,2),"leer"))</f>
        <v>leer</v>
      </c>
      <c r="U179" s="180" t="str">
        <f>IF(OR(ISERROR(VLOOKUP($D179&amp;$G179,Tabelle2!$T$2:$U$17,2,0)),Ausstellungen!C179&lt;"a",Ausstellungen!D179&lt;"a",Ausstellungen!F179&lt;"a"),"leer",VLOOKUP($D179&amp;$G179,Tabelle2!$T$2:$U$17,2,0))</f>
        <v>leer</v>
      </c>
      <c r="V179" s="17" t="str">
        <f>IF(OR(ISERROR(VLOOKUP(Ausstellungen!G179,Tabelle2!$Z$2:$AA$7,2,0)),Ausstellungen!C179&lt;"a",Ausstellungen!D179&lt;"a",Ausstellungen!F179&lt;"a"),"leer",VLOOKUP(Ausstellungen!G179,Tabelle2!$Z$2:$AA$7,2,0))</f>
        <v>leer</v>
      </c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</row>
    <row r="180" spans="2:64" ht="20.85" customHeight="1" x14ac:dyDescent="0.2">
      <c r="B180" s="7"/>
      <c r="C180" s="134" t="s">
        <v>12</v>
      </c>
      <c r="D180" s="134" t="s">
        <v>12</v>
      </c>
      <c r="E180" s="140" t="str">
        <f>Tabelle1!$N180</f>
        <v/>
      </c>
      <c r="F180" s="134" t="s">
        <v>12</v>
      </c>
      <c r="G180" s="134" t="s">
        <v>12</v>
      </c>
      <c r="H180" s="134" t="s">
        <v>12</v>
      </c>
      <c r="I180" s="134" t="s">
        <v>12</v>
      </c>
      <c r="J180" s="116" t="str">
        <f>IF(AND(Ausstellungen!C180&lt;"a",Ausstellungen!D180&lt;"a",Ausstellungen!F180&lt;"a",Ausstellungen!G180&lt;"a",Ausstellungen!H180&lt;"a",Ausstellungen!I180&lt;"a")," ",Tabelle1!J180)</f>
        <v xml:space="preserve"> </v>
      </c>
      <c r="K180" s="12"/>
      <c r="M180" s="9"/>
      <c r="N180" s="9"/>
      <c r="O180" s="9"/>
      <c r="P180" s="45"/>
      <c r="Q180" t="str">
        <f>IF(Ausstellungen!C179&gt;"a","Tabelle3!$M$5:$M$"&amp;COUNTA(Teilnehmer!$C$6:$C$300)+5,"leer")</f>
        <v>leer</v>
      </c>
      <c r="R180" s="17" t="str">
        <f t="shared" si="5"/>
        <v>leer</v>
      </c>
      <c r="S180" s="17" t="str">
        <f t="shared" si="6"/>
        <v>leer</v>
      </c>
      <c r="T180" s="17" t="str">
        <f>IF(AND(Ausstellungen!C180&gt;"a",Ausstellungen!D180&gt;"a",Ausstellungen!F180&gt;"a",OR(Ausstellungen!D180=Tabelle2!$C$19,Ausstellungen!D180=Tabelle2!$C$20)),MID(Ausstellungen!F180,1,2)&amp;"N",IF(AND(Ausstellungen!C180&gt;"a",Ausstellungen!D180&gt;"a",Ausstellungen!F180&gt;"a",Ausstellungen!D180&lt;&gt;Tabelle2!$C$19,Ausstellungen!D180&lt;&gt;Tabelle2!$C$20),MID(Ausstellungen!F180,1,2),"leer"))</f>
        <v>leer</v>
      </c>
      <c r="U180" s="180" t="str">
        <f>IF(OR(ISERROR(VLOOKUP($D180&amp;$G180,Tabelle2!$T$2:$U$17,2,0)),Ausstellungen!C180&lt;"a",Ausstellungen!D180&lt;"a",Ausstellungen!F180&lt;"a"),"leer",VLOOKUP($D180&amp;$G180,Tabelle2!$T$2:$U$17,2,0))</f>
        <v>leer</v>
      </c>
      <c r="V180" s="17" t="str">
        <f>IF(OR(ISERROR(VLOOKUP(Ausstellungen!G180,Tabelle2!$Z$2:$AA$7,2,0)),Ausstellungen!C180&lt;"a",Ausstellungen!D180&lt;"a",Ausstellungen!F180&lt;"a"),"leer",VLOOKUP(Ausstellungen!G180,Tabelle2!$Z$2:$AA$7,2,0))</f>
        <v>leer</v>
      </c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</row>
    <row r="181" spans="2:64" ht="20.85" customHeight="1" x14ac:dyDescent="0.2">
      <c r="B181" s="7"/>
      <c r="C181" s="134" t="s">
        <v>12</v>
      </c>
      <c r="D181" s="134" t="s">
        <v>12</v>
      </c>
      <c r="E181" s="140" t="str">
        <f>Tabelle1!$N181</f>
        <v/>
      </c>
      <c r="F181" s="134" t="s">
        <v>12</v>
      </c>
      <c r="G181" s="134" t="s">
        <v>12</v>
      </c>
      <c r="H181" s="134" t="s">
        <v>12</v>
      </c>
      <c r="I181" s="134" t="s">
        <v>12</v>
      </c>
      <c r="J181" s="116" t="str">
        <f>IF(AND(Ausstellungen!C181&lt;"a",Ausstellungen!D181&lt;"a",Ausstellungen!F181&lt;"a",Ausstellungen!G181&lt;"a",Ausstellungen!H181&lt;"a",Ausstellungen!I181&lt;"a")," ",Tabelle1!J181)</f>
        <v xml:space="preserve"> </v>
      </c>
      <c r="K181" s="12"/>
      <c r="M181" s="9"/>
      <c r="N181" s="9"/>
      <c r="O181" s="9"/>
      <c r="P181" s="45"/>
      <c r="Q181" t="str">
        <f>IF(Ausstellungen!C180&gt;"a","Tabelle3!$M$5:$M$"&amp;COUNTA(Teilnehmer!$C$6:$C$300)+5,"leer")</f>
        <v>leer</v>
      </c>
      <c r="R181" s="17" t="str">
        <f t="shared" si="5"/>
        <v>leer</v>
      </c>
      <c r="S181" s="17" t="str">
        <f t="shared" si="6"/>
        <v>leer</v>
      </c>
      <c r="T181" s="17" t="str">
        <f>IF(AND(Ausstellungen!C181&gt;"a",Ausstellungen!D181&gt;"a",Ausstellungen!F181&gt;"a",OR(Ausstellungen!D181=Tabelle2!$C$19,Ausstellungen!D181=Tabelle2!$C$20)),MID(Ausstellungen!F181,1,2)&amp;"N",IF(AND(Ausstellungen!C181&gt;"a",Ausstellungen!D181&gt;"a",Ausstellungen!F181&gt;"a",Ausstellungen!D181&lt;&gt;Tabelle2!$C$19,Ausstellungen!D181&lt;&gt;Tabelle2!$C$20),MID(Ausstellungen!F181,1,2),"leer"))</f>
        <v>leer</v>
      </c>
      <c r="U181" s="180" t="str">
        <f>IF(OR(ISERROR(VLOOKUP($D181&amp;$G181,Tabelle2!$T$2:$U$17,2,0)),Ausstellungen!C181&lt;"a",Ausstellungen!D181&lt;"a",Ausstellungen!F181&lt;"a"),"leer",VLOOKUP($D181&amp;$G181,Tabelle2!$T$2:$U$17,2,0))</f>
        <v>leer</v>
      </c>
      <c r="V181" s="17" t="str">
        <f>IF(OR(ISERROR(VLOOKUP(Ausstellungen!G181,Tabelle2!$Z$2:$AA$7,2,0)),Ausstellungen!C181&lt;"a",Ausstellungen!D181&lt;"a",Ausstellungen!F181&lt;"a"),"leer",VLOOKUP(Ausstellungen!G181,Tabelle2!$Z$2:$AA$7,2,0))</f>
        <v>leer</v>
      </c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</row>
    <row r="182" spans="2:64" ht="20.85" customHeight="1" x14ac:dyDescent="0.2">
      <c r="B182" s="7"/>
      <c r="C182" s="134" t="s">
        <v>12</v>
      </c>
      <c r="D182" s="134" t="s">
        <v>12</v>
      </c>
      <c r="E182" s="140" t="str">
        <f>Tabelle1!$N182</f>
        <v/>
      </c>
      <c r="F182" s="134" t="s">
        <v>12</v>
      </c>
      <c r="G182" s="134" t="s">
        <v>12</v>
      </c>
      <c r="H182" s="134" t="s">
        <v>12</v>
      </c>
      <c r="I182" s="134" t="s">
        <v>12</v>
      </c>
      <c r="J182" s="116" t="str">
        <f>IF(AND(Ausstellungen!C182&lt;"a",Ausstellungen!D182&lt;"a",Ausstellungen!F182&lt;"a",Ausstellungen!G182&lt;"a",Ausstellungen!H182&lt;"a",Ausstellungen!I182&lt;"a")," ",Tabelle1!J182)</f>
        <v xml:space="preserve"> </v>
      </c>
      <c r="K182" s="12"/>
      <c r="M182" s="9"/>
      <c r="N182" s="9"/>
      <c r="O182" s="9"/>
      <c r="P182" s="45"/>
      <c r="Q182" t="str">
        <f>IF(Ausstellungen!C181&gt;"a","Tabelle3!$M$5:$M$"&amp;COUNTA(Teilnehmer!$C$6:$C$300)+5,"leer")</f>
        <v>leer</v>
      </c>
      <c r="R182" s="17" t="str">
        <f t="shared" si="5"/>
        <v>leer</v>
      </c>
      <c r="S182" s="17" t="str">
        <f t="shared" si="6"/>
        <v>leer</v>
      </c>
      <c r="T182" s="17" t="str">
        <f>IF(AND(Ausstellungen!C182&gt;"a",Ausstellungen!D182&gt;"a",Ausstellungen!F182&gt;"a",OR(Ausstellungen!D182=Tabelle2!$C$19,Ausstellungen!D182=Tabelle2!$C$20)),MID(Ausstellungen!F182,1,2)&amp;"N",IF(AND(Ausstellungen!C182&gt;"a",Ausstellungen!D182&gt;"a",Ausstellungen!F182&gt;"a",Ausstellungen!D182&lt;&gt;Tabelle2!$C$19,Ausstellungen!D182&lt;&gt;Tabelle2!$C$20),MID(Ausstellungen!F182,1,2),"leer"))</f>
        <v>leer</v>
      </c>
      <c r="U182" s="180" t="str">
        <f>IF(OR(ISERROR(VLOOKUP($D182&amp;$G182,Tabelle2!$T$2:$U$17,2,0)),Ausstellungen!C182&lt;"a",Ausstellungen!D182&lt;"a",Ausstellungen!F182&lt;"a"),"leer",VLOOKUP($D182&amp;$G182,Tabelle2!$T$2:$U$17,2,0))</f>
        <v>leer</v>
      </c>
      <c r="V182" s="17" t="str">
        <f>IF(OR(ISERROR(VLOOKUP(Ausstellungen!G182,Tabelle2!$Z$2:$AA$7,2,0)),Ausstellungen!C182&lt;"a",Ausstellungen!D182&lt;"a",Ausstellungen!F182&lt;"a"),"leer",VLOOKUP(Ausstellungen!G182,Tabelle2!$Z$2:$AA$7,2,0))</f>
        <v>leer</v>
      </c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</row>
    <row r="183" spans="2:64" ht="20.85" customHeight="1" x14ac:dyDescent="0.2">
      <c r="B183" s="7"/>
      <c r="C183" s="134" t="s">
        <v>12</v>
      </c>
      <c r="D183" s="134" t="s">
        <v>12</v>
      </c>
      <c r="E183" s="140" t="str">
        <f>Tabelle1!$N183</f>
        <v/>
      </c>
      <c r="F183" s="134" t="s">
        <v>12</v>
      </c>
      <c r="G183" s="134" t="s">
        <v>12</v>
      </c>
      <c r="H183" s="134" t="s">
        <v>12</v>
      </c>
      <c r="I183" s="134" t="s">
        <v>12</v>
      </c>
      <c r="J183" s="116" t="str">
        <f>IF(AND(Ausstellungen!C183&lt;"a",Ausstellungen!D183&lt;"a",Ausstellungen!F183&lt;"a",Ausstellungen!G183&lt;"a",Ausstellungen!H183&lt;"a",Ausstellungen!I183&lt;"a")," ",Tabelle1!J183)</f>
        <v xml:space="preserve"> </v>
      </c>
      <c r="K183" s="12"/>
      <c r="M183" s="9"/>
      <c r="N183" s="9"/>
      <c r="O183" s="9"/>
      <c r="P183" s="45"/>
      <c r="Q183" t="str">
        <f>IF(Ausstellungen!C182&gt;"a","Tabelle3!$M$5:$M$"&amp;COUNTA(Teilnehmer!$C$6:$C$300)+5,"leer")</f>
        <v>leer</v>
      </c>
      <c r="R183" s="17" t="str">
        <f t="shared" si="5"/>
        <v>leer</v>
      </c>
      <c r="S183" s="17" t="str">
        <f t="shared" si="6"/>
        <v>leer</v>
      </c>
      <c r="T183" s="17" t="str">
        <f>IF(AND(Ausstellungen!C183&gt;"a",Ausstellungen!D183&gt;"a",Ausstellungen!F183&gt;"a",OR(Ausstellungen!D183=Tabelle2!$C$19,Ausstellungen!D183=Tabelle2!$C$20)),MID(Ausstellungen!F183,1,2)&amp;"N",IF(AND(Ausstellungen!C183&gt;"a",Ausstellungen!D183&gt;"a",Ausstellungen!F183&gt;"a",Ausstellungen!D183&lt;&gt;Tabelle2!$C$19,Ausstellungen!D183&lt;&gt;Tabelle2!$C$20),MID(Ausstellungen!F183,1,2),"leer"))</f>
        <v>leer</v>
      </c>
      <c r="U183" s="180" t="str">
        <f>IF(OR(ISERROR(VLOOKUP($D183&amp;$G183,Tabelle2!$T$2:$U$17,2,0)),Ausstellungen!C183&lt;"a",Ausstellungen!D183&lt;"a",Ausstellungen!F183&lt;"a"),"leer",VLOOKUP($D183&amp;$G183,Tabelle2!$T$2:$U$17,2,0))</f>
        <v>leer</v>
      </c>
      <c r="V183" s="17" t="str">
        <f>IF(OR(ISERROR(VLOOKUP(Ausstellungen!G183,Tabelle2!$Z$2:$AA$7,2,0)),Ausstellungen!C183&lt;"a",Ausstellungen!D183&lt;"a",Ausstellungen!F183&lt;"a"),"leer",VLOOKUP(Ausstellungen!G183,Tabelle2!$Z$2:$AA$7,2,0))</f>
        <v>leer</v>
      </c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</row>
    <row r="184" spans="2:64" ht="20.85" customHeight="1" x14ac:dyDescent="0.2">
      <c r="B184" s="7"/>
      <c r="C184" s="134" t="s">
        <v>12</v>
      </c>
      <c r="D184" s="134" t="s">
        <v>12</v>
      </c>
      <c r="E184" s="140" t="str">
        <f>Tabelle1!$N184</f>
        <v/>
      </c>
      <c r="F184" s="134" t="s">
        <v>12</v>
      </c>
      <c r="G184" s="134" t="s">
        <v>12</v>
      </c>
      <c r="H184" s="134" t="s">
        <v>12</v>
      </c>
      <c r="I184" s="134" t="s">
        <v>12</v>
      </c>
      <c r="J184" s="116" t="str">
        <f>IF(AND(Ausstellungen!C184&lt;"a",Ausstellungen!D184&lt;"a",Ausstellungen!F184&lt;"a",Ausstellungen!G184&lt;"a",Ausstellungen!H184&lt;"a",Ausstellungen!I184&lt;"a")," ",Tabelle1!J184)</f>
        <v xml:space="preserve"> </v>
      </c>
      <c r="K184" s="12"/>
      <c r="M184" s="9"/>
      <c r="N184" s="9"/>
      <c r="O184" s="9"/>
      <c r="P184" s="45"/>
      <c r="Q184" t="str">
        <f>IF(Ausstellungen!C183&gt;"a","Tabelle3!$M$5:$M$"&amp;COUNTA(Teilnehmer!$C$6:$C$300)+5,"leer")</f>
        <v>leer</v>
      </c>
      <c r="R184" s="17" t="str">
        <f t="shared" si="5"/>
        <v>leer</v>
      </c>
      <c r="S184" s="17" t="str">
        <f t="shared" si="6"/>
        <v>leer</v>
      </c>
      <c r="T184" s="17" t="str">
        <f>IF(AND(Ausstellungen!C184&gt;"a",Ausstellungen!D184&gt;"a",Ausstellungen!F184&gt;"a",OR(Ausstellungen!D184=Tabelle2!$C$19,Ausstellungen!D184=Tabelle2!$C$20)),MID(Ausstellungen!F184,1,2)&amp;"N",IF(AND(Ausstellungen!C184&gt;"a",Ausstellungen!D184&gt;"a",Ausstellungen!F184&gt;"a",Ausstellungen!D184&lt;&gt;Tabelle2!$C$19,Ausstellungen!D184&lt;&gt;Tabelle2!$C$20),MID(Ausstellungen!F184,1,2),"leer"))</f>
        <v>leer</v>
      </c>
      <c r="U184" s="180" t="str">
        <f>IF(OR(ISERROR(VLOOKUP($D184&amp;$G184,Tabelle2!$T$2:$U$17,2,0)),Ausstellungen!C184&lt;"a",Ausstellungen!D184&lt;"a",Ausstellungen!F184&lt;"a"),"leer",VLOOKUP($D184&amp;$G184,Tabelle2!$T$2:$U$17,2,0))</f>
        <v>leer</v>
      </c>
      <c r="V184" s="17" t="str">
        <f>IF(OR(ISERROR(VLOOKUP(Ausstellungen!G184,Tabelle2!$Z$2:$AA$7,2,0)),Ausstellungen!C184&lt;"a",Ausstellungen!D184&lt;"a",Ausstellungen!F184&lt;"a"),"leer",VLOOKUP(Ausstellungen!G184,Tabelle2!$Z$2:$AA$7,2,0))</f>
        <v>leer</v>
      </c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</row>
    <row r="185" spans="2:64" ht="20.85" customHeight="1" x14ac:dyDescent="0.2">
      <c r="B185" s="7"/>
      <c r="C185" s="134" t="s">
        <v>12</v>
      </c>
      <c r="D185" s="134" t="s">
        <v>12</v>
      </c>
      <c r="E185" s="140" t="str">
        <f>Tabelle1!$N185</f>
        <v/>
      </c>
      <c r="F185" s="134" t="s">
        <v>12</v>
      </c>
      <c r="G185" s="134" t="s">
        <v>12</v>
      </c>
      <c r="H185" s="134" t="s">
        <v>12</v>
      </c>
      <c r="I185" s="134" t="s">
        <v>12</v>
      </c>
      <c r="J185" s="116" t="str">
        <f>IF(AND(Ausstellungen!C185&lt;"a",Ausstellungen!D185&lt;"a",Ausstellungen!F185&lt;"a",Ausstellungen!G185&lt;"a",Ausstellungen!H185&lt;"a",Ausstellungen!I185&lt;"a")," ",Tabelle1!J185)</f>
        <v xml:space="preserve"> </v>
      </c>
      <c r="K185" s="12"/>
      <c r="M185" s="9"/>
      <c r="N185" s="9"/>
      <c r="O185" s="9"/>
      <c r="P185" s="45"/>
      <c r="Q185" t="str">
        <f>IF(Ausstellungen!C184&gt;"a","Tabelle3!$M$5:$M$"&amp;COUNTA(Teilnehmer!$C$6:$C$300)+5,"leer")</f>
        <v>leer</v>
      </c>
      <c r="R185" s="17" t="str">
        <f t="shared" si="5"/>
        <v>leer</v>
      </c>
      <c r="S185" s="17" t="str">
        <f t="shared" si="6"/>
        <v>leer</v>
      </c>
      <c r="T185" s="17" t="str">
        <f>IF(AND(Ausstellungen!C185&gt;"a",Ausstellungen!D185&gt;"a",Ausstellungen!F185&gt;"a",OR(Ausstellungen!D185=Tabelle2!$C$19,Ausstellungen!D185=Tabelle2!$C$20)),MID(Ausstellungen!F185,1,2)&amp;"N",IF(AND(Ausstellungen!C185&gt;"a",Ausstellungen!D185&gt;"a",Ausstellungen!F185&gt;"a",Ausstellungen!D185&lt;&gt;Tabelle2!$C$19,Ausstellungen!D185&lt;&gt;Tabelle2!$C$20),MID(Ausstellungen!F185,1,2),"leer"))</f>
        <v>leer</v>
      </c>
      <c r="U185" s="180" t="str">
        <f>IF(OR(ISERROR(VLOOKUP($D185&amp;$G185,Tabelle2!$T$2:$U$17,2,0)),Ausstellungen!C185&lt;"a",Ausstellungen!D185&lt;"a",Ausstellungen!F185&lt;"a"),"leer",VLOOKUP($D185&amp;$G185,Tabelle2!$T$2:$U$17,2,0))</f>
        <v>leer</v>
      </c>
      <c r="V185" s="17" t="str">
        <f>IF(OR(ISERROR(VLOOKUP(Ausstellungen!G185,Tabelle2!$Z$2:$AA$7,2,0)),Ausstellungen!C185&lt;"a",Ausstellungen!D185&lt;"a",Ausstellungen!F185&lt;"a"),"leer",VLOOKUP(Ausstellungen!G185,Tabelle2!$Z$2:$AA$7,2,0))</f>
        <v>leer</v>
      </c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</row>
    <row r="186" spans="2:64" ht="20.85" customHeight="1" x14ac:dyDescent="0.2">
      <c r="B186" s="7"/>
      <c r="C186" s="134" t="s">
        <v>12</v>
      </c>
      <c r="D186" s="134" t="s">
        <v>12</v>
      </c>
      <c r="E186" s="140" t="str">
        <f>Tabelle1!$N186</f>
        <v/>
      </c>
      <c r="F186" s="134" t="s">
        <v>12</v>
      </c>
      <c r="G186" s="134" t="s">
        <v>12</v>
      </c>
      <c r="H186" s="134" t="s">
        <v>12</v>
      </c>
      <c r="I186" s="134" t="s">
        <v>12</v>
      </c>
      <c r="J186" s="116" t="str">
        <f>IF(AND(Ausstellungen!C186&lt;"a",Ausstellungen!D186&lt;"a",Ausstellungen!F186&lt;"a",Ausstellungen!G186&lt;"a",Ausstellungen!H186&lt;"a",Ausstellungen!I186&lt;"a")," ",Tabelle1!J186)</f>
        <v xml:space="preserve"> </v>
      </c>
      <c r="K186" s="12"/>
      <c r="M186" s="9"/>
      <c r="N186" s="9"/>
      <c r="O186" s="9"/>
      <c r="P186" s="45"/>
      <c r="Q186" t="str">
        <f>IF(Ausstellungen!C185&gt;"a","Tabelle3!$M$5:$M$"&amp;COUNTA(Teilnehmer!$C$6:$C$300)+5,"leer")</f>
        <v>leer</v>
      </c>
      <c r="R186" s="17" t="str">
        <f t="shared" si="5"/>
        <v>leer</v>
      </c>
      <c r="S186" s="17" t="str">
        <f t="shared" si="6"/>
        <v>leer</v>
      </c>
      <c r="T186" s="17" t="str">
        <f>IF(AND(Ausstellungen!C186&gt;"a",Ausstellungen!D186&gt;"a",Ausstellungen!F186&gt;"a",OR(Ausstellungen!D186=Tabelle2!$C$19,Ausstellungen!D186=Tabelle2!$C$20)),MID(Ausstellungen!F186,1,2)&amp;"N",IF(AND(Ausstellungen!C186&gt;"a",Ausstellungen!D186&gt;"a",Ausstellungen!F186&gt;"a",Ausstellungen!D186&lt;&gt;Tabelle2!$C$19,Ausstellungen!D186&lt;&gt;Tabelle2!$C$20),MID(Ausstellungen!F186,1,2),"leer"))</f>
        <v>leer</v>
      </c>
      <c r="U186" s="180" t="str">
        <f>IF(OR(ISERROR(VLOOKUP($D186&amp;$G186,Tabelle2!$T$2:$U$17,2,0)),Ausstellungen!C186&lt;"a",Ausstellungen!D186&lt;"a",Ausstellungen!F186&lt;"a"),"leer",VLOOKUP($D186&amp;$G186,Tabelle2!$T$2:$U$17,2,0))</f>
        <v>leer</v>
      </c>
      <c r="V186" s="17" t="str">
        <f>IF(OR(ISERROR(VLOOKUP(Ausstellungen!G186,Tabelle2!$Z$2:$AA$7,2,0)),Ausstellungen!C186&lt;"a",Ausstellungen!D186&lt;"a",Ausstellungen!F186&lt;"a"),"leer",VLOOKUP(Ausstellungen!G186,Tabelle2!$Z$2:$AA$7,2,0))</f>
        <v>leer</v>
      </c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</row>
    <row r="187" spans="2:64" ht="20.85" customHeight="1" x14ac:dyDescent="0.2">
      <c r="B187" s="7"/>
      <c r="C187" s="134" t="s">
        <v>12</v>
      </c>
      <c r="D187" s="134" t="s">
        <v>12</v>
      </c>
      <c r="E187" s="140" t="str">
        <f>Tabelle1!$N187</f>
        <v/>
      </c>
      <c r="F187" s="134" t="s">
        <v>12</v>
      </c>
      <c r="G187" s="134" t="s">
        <v>12</v>
      </c>
      <c r="H187" s="134" t="s">
        <v>12</v>
      </c>
      <c r="I187" s="134" t="s">
        <v>12</v>
      </c>
      <c r="J187" s="116" t="str">
        <f>IF(AND(Ausstellungen!C187&lt;"a",Ausstellungen!D187&lt;"a",Ausstellungen!F187&lt;"a",Ausstellungen!G187&lt;"a",Ausstellungen!H187&lt;"a",Ausstellungen!I187&lt;"a")," ",Tabelle1!J187)</f>
        <v xml:space="preserve"> </v>
      </c>
      <c r="K187" s="12"/>
      <c r="M187" s="9"/>
      <c r="N187" s="9"/>
      <c r="O187" s="9"/>
      <c r="P187" s="45"/>
      <c r="Q187" t="str">
        <f>IF(Ausstellungen!C186&gt;"a","Tabelle3!$M$5:$M$"&amp;COUNTA(Teilnehmer!$C$6:$C$300)+5,"leer")</f>
        <v>leer</v>
      </c>
      <c r="R187" s="17" t="str">
        <f t="shared" si="5"/>
        <v>leer</v>
      </c>
      <c r="S187" s="17" t="str">
        <f t="shared" si="6"/>
        <v>leer</v>
      </c>
      <c r="T187" s="17" t="str">
        <f>IF(AND(Ausstellungen!C187&gt;"a",Ausstellungen!D187&gt;"a",Ausstellungen!F187&gt;"a",OR(Ausstellungen!D187=Tabelle2!$C$19,Ausstellungen!D187=Tabelle2!$C$20)),MID(Ausstellungen!F187,1,2)&amp;"N",IF(AND(Ausstellungen!C187&gt;"a",Ausstellungen!D187&gt;"a",Ausstellungen!F187&gt;"a",Ausstellungen!D187&lt;&gt;Tabelle2!$C$19,Ausstellungen!D187&lt;&gt;Tabelle2!$C$20),MID(Ausstellungen!F187,1,2),"leer"))</f>
        <v>leer</v>
      </c>
      <c r="U187" s="180" t="str">
        <f>IF(OR(ISERROR(VLOOKUP($D187&amp;$G187,Tabelle2!$T$2:$U$17,2,0)),Ausstellungen!C187&lt;"a",Ausstellungen!D187&lt;"a",Ausstellungen!F187&lt;"a"),"leer",VLOOKUP($D187&amp;$G187,Tabelle2!$T$2:$U$17,2,0))</f>
        <v>leer</v>
      </c>
      <c r="V187" s="17" t="str">
        <f>IF(OR(ISERROR(VLOOKUP(Ausstellungen!G187,Tabelle2!$Z$2:$AA$7,2,0)),Ausstellungen!C187&lt;"a",Ausstellungen!D187&lt;"a",Ausstellungen!F187&lt;"a"),"leer",VLOOKUP(Ausstellungen!G187,Tabelle2!$Z$2:$AA$7,2,0))</f>
        <v>leer</v>
      </c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</row>
    <row r="188" spans="2:64" ht="20.85" customHeight="1" x14ac:dyDescent="0.2">
      <c r="B188" s="7"/>
      <c r="C188" s="134" t="s">
        <v>12</v>
      </c>
      <c r="D188" s="134" t="s">
        <v>12</v>
      </c>
      <c r="E188" s="140" t="str">
        <f>Tabelle1!$N188</f>
        <v/>
      </c>
      <c r="F188" s="134" t="s">
        <v>12</v>
      </c>
      <c r="G188" s="134" t="s">
        <v>12</v>
      </c>
      <c r="H188" s="134" t="s">
        <v>12</v>
      </c>
      <c r="I188" s="134" t="s">
        <v>12</v>
      </c>
      <c r="J188" s="116" t="str">
        <f>IF(AND(Ausstellungen!C188&lt;"a",Ausstellungen!D188&lt;"a",Ausstellungen!F188&lt;"a",Ausstellungen!G188&lt;"a",Ausstellungen!H188&lt;"a",Ausstellungen!I188&lt;"a")," ",Tabelle1!J188)</f>
        <v xml:space="preserve"> </v>
      </c>
      <c r="K188" s="12"/>
      <c r="M188" s="9"/>
      <c r="N188" s="9"/>
      <c r="O188" s="9"/>
      <c r="P188" s="45"/>
      <c r="Q188" t="str">
        <f>IF(Ausstellungen!C187&gt;"a","Tabelle3!$M$5:$M$"&amp;COUNTA(Teilnehmer!$C$6:$C$300)+5,"leer")</f>
        <v>leer</v>
      </c>
      <c r="R188" s="17" t="str">
        <f t="shared" si="5"/>
        <v>leer</v>
      </c>
      <c r="S188" s="17" t="str">
        <f t="shared" si="6"/>
        <v>leer</v>
      </c>
      <c r="T188" s="17" t="str">
        <f>IF(AND(Ausstellungen!C188&gt;"a",Ausstellungen!D188&gt;"a",Ausstellungen!F188&gt;"a",OR(Ausstellungen!D188=Tabelle2!$C$19,Ausstellungen!D188=Tabelle2!$C$20)),MID(Ausstellungen!F188,1,2)&amp;"N",IF(AND(Ausstellungen!C188&gt;"a",Ausstellungen!D188&gt;"a",Ausstellungen!F188&gt;"a",Ausstellungen!D188&lt;&gt;Tabelle2!$C$19,Ausstellungen!D188&lt;&gt;Tabelle2!$C$20),MID(Ausstellungen!F188,1,2),"leer"))</f>
        <v>leer</v>
      </c>
      <c r="U188" s="180" t="str">
        <f>IF(OR(ISERROR(VLOOKUP($D188&amp;$G188,Tabelle2!$T$2:$U$17,2,0)),Ausstellungen!C188&lt;"a",Ausstellungen!D188&lt;"a",Ausstellungen!F188&lt;"a"),"leer",VLOOKUP($D188&amp;$G188,Tabelle2!$T$2:$U$17,2,0))</f>
        <v>leer</v>
      </c>
      <c r="V188" s="17" t="str">
        <f>IF(OR(ISERROR(VLOOKUP(Ausstellungen!G188,Tabelle2!$Z$2:$AA$7,2,0)),Ausstellungen!C188&lt;"a",Ausstellungen!D188&lt;"a",Ausstellungen!F188&lt;"a"),"leer",VLOOKUP(Ausstellungen!G188,Tabelle2!$Z$2:$AA$7,2,0))</f>
        <v>leer</v>
      </c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</row>
    <row r="189" spans="2:64" ht="20.85" customHeight="1" x14ac:dyDescent="0.2">
      <c r="B189" s="7"/>
      <c r="C189" s="134" t="s">
        <v>12</v>
      </c>
      <c r="D189" s="134" t="s">
        <v>12</v>
      </c>
      <c r="E189" s="140" t="str">
        <f>Tabelle1!$N189</f>
        <v/>
      </c>
      <c r="F189" s="134" t="s">
        <v>12</v>
      </c>
      <c r="G189" s="134" t="s">
        <v>12</v>
      </c>
      <c r="H189" s="134" t="s">
        <v>12</v>
      </c>
      <c r="I189" s="134" t="s">
        <v>12</v>
      </c>
      <c r="J189" s="116" t="str">
        <f>IF(AND(Ausstellungen!C189&lt;"a",Ausstellungen!D189&lt;"a",Ausstellungen!F189&lt;"a",Ausstellungen!G189&lt;"a",Ausstellungen!H189&lt;"a",Ausstellungen!I189&lt;"a")," ",Tabelle1!J189)</f>
        <v xml:space="preserve"> </v>
      </c>
      <c r="K189" s="12"/>
      <c r="M189" s="9"/>
      <c r="N189" s="9"/>
      <c r="O189" s="9"/>
      <c r="P189" s="45"/>
      <c r="Q189" t="str">
        <f>IF(Ausstellungen!C188&gt;"a","Tabelle3!$M$5:$M$"&amp;COUNTA(Teilnehmer!$C$6:$C$300)+5,"leer")</f>
        <v>leer</v>
      </c>
      <c r="R189" s="17" t="str">
        <f t="shared" si="5"/>
        <v>leer</v>
      </c>
      <c r="S189" s="17" t="str">
        <f t="shared" si="6"/>
        <v>leer</v>
      </c>
      <c r="T189" s="17" t="str">
        <f>IF(AND(Ausstellungen!C189&gt;"a",Ausstellungen!D189&gt;"a",Ausstellungen!F189&gt;"a",OR(Ausstellungen!D189=Tabelle2!$C$19,Ausstellungen!D189=Tabelle2!$C$20)),MID(Ausstellungen!F189,1,2)&amp;"N",IF(AND(Ausstellungen!C189&gt;"a",Ausstellungen!D189&gt;"a",Ausstellungen!F189&gt;"a",Ausstellungen!D189&lt;&gt;Tabelle2!$C$19,Ausstellungen!D189&lt;&gt;Tabelle2!$C$20),MID(Ausstellungen!F189,1,2),"leer"))</f>
        <v>leer</v>
      </c>
      <c r="U189" s="180" t="str">
        <f>IF(OR(ISERROR(VLOOKUP($D189&amp;$G189,Tabelle2!$T$2:$U$17,2,0)),Ausstellungen!C189&lt;"a",Ausstellungen!D189&lt;"a",Ausstellungen!F189&lt;"a"),"leer",VLOOKUP($D189&amp;$G189,Tabelle2!$T$2:$U$17,2,0))</f>
        <v>leer</v>
      </c>
      <c r="V189" s="17" t="str">
        <f>IF(OR(ISERROR(VLOOKUP(Ausstellungen!G189,Tabelle2!$Z$2:$AA$7,2,0)),Ausstellungen!C189&lt;"a",Ausstellungen!D189&lt;"a",Ausstellungen!F189&lt;"a"),"leer",VLOOKUP(Ausstellungen!G189,Tabelle2!$Z$2:$AA$7,2,0))</f>
        <v>leer</v>
      </c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</row>
    <row r="190" spans="2:64" ht="20.85" customHeight="1" x14ac:dyDescent="0.2">
      <c r="B190" s="7"/>
      <c r="C190" s="134" t="s">
        <v>12</v>
      </c>
      <c r="D190" s="134" t="s">
        <v>12</v>
      </c>
      <c r="E190" s="140" t="str">
        <f>Tabelle1!$N190</f>
        <v/>
      </c>
      <c r="F190" s="134" t="s">
        <v>12</v>
      </c>
      <c r="G190" s="134" t="s">
        <v>12</v>
      </c>
      <c r="H190" s="134" t="s">
        <v>12</v>
      </c>
      <c r="I190" s="134" t="s">
        <v>12</v>
      </c>
      <c r="J190" s="116" t="str">
        <f>IF(AND(Ausstellungen!C190&lt;"a",Ausstellungen!D190&lt;"a",Ausstellungen!F190&lt;"a",Ausstellungen!G190&lt;"a",Ausstellungen!H190&lt;"a",Ausstellungen!I190&lt;"a")," ",Tabelle1!J190)</f>
        <v xml:space="preserve"> </v>
      </c>
      <c r="K190" s="12"/>
      <c r="M190" s="9"/>
      <c r="N190" s="9"/>
      <c r="O190" s="9"/>
      <c r="P190" s="45"/>
      <c r="Q190" t="str">
        <f>IF(Ausstellungen!C189&gt;"a","Tabelle3!$M$5:$M$"&amp;COUNTA(Teilnehmer!$C$6:$C$300)+5,"leer")</f>
        <v>leer</v>
      </c>
      <c r="R190" s="17" t="str">
        <f t="shared" si="5"/>
        <v>leer</v>
      </c>
      <c r="S190" s="17" t="str">
        <f t="shared" si="6"/>
        <v>leer</v>
      </c>
      <c r="T190" s="17" t="str">
        <f>IF(AND(Ausstellungen!C190&gt;"a",Ausstellungen!D190&gt;"a",Ausstellungen!F190&gt;"a",OR(Ausstellungen!D190=Tabelle2!$C$19,Ausstellungen!D190=Tabelle2!$C$20)),MID(Ausstellungen!F190,1,2)&amp;"N",IF(AND(Ausstellungen!C190&gt;"a",Ausstellungen!D190&gt;"a",Ausstellungen!F190&gt;"a",Ausstellungen!D190&lt;&gt;Tabelle2!$C$19,Ausstellungen!D190&lt;&gt;Tabelle2!$C$20),MID(Ausstellungen!F190,1,2),"leer"))</f>
        <v>leer</v>
      </c>
      <c r="U190" s="180" t="str">
        <f>IF(OR(ISERROR(VLOOKUP($D190&amp;$G190,Tabelle2!$T$2:$U$17,2,0)),Ausstellungen!C190&lt;"a",Ausstellungen!D190&lt;"a",Ausstellungen!F190&lt;"a"),"leer",VLOOKUP($D190&amp;$G190,Tabelle2!$T$2:$U$17,2,0))</f>
        <v>leer</v>
      </c>
      <c r="V190" s="17" t="str">
        <f>IF(OR(ISERROR(VLOOKUP(Ausstellungen!G190,Tabelle2!$Z$2:$AA$7,2,0)),Ausstellungen!C190&lt;"a",Ausstellungen!D190&lt;"a",Ausstellungen!F190&lt;"a"),"leer",VLOOKUP(Ausstellungen!G190,Tabelle2!$Z$2:$AA$7,2,0))</f>
        <v>leer</v>
      </c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</row>
    <row r="191" spans="2:64" ht="20.85" customHeight="1" x14ac:dyDescent="0.2">
      <c r="B191" s="7"/>
      <c r="C191" s="134" t="s">
        <v>12</v>
      </c>
      <c r="D191" s="134" t="s">
        <v>12</v>
      </c>
      <c r="E191" s="140" t="str">
        <f>Tabelle1!$N191</f>
        <v/>
      </c>
      <c r="F191" s="134" t="s">
        <v>12</v>
      </c>
      <c r="G191" s="134" t="s">
        <v>12</v>
      </c>
      <c r="H191" s="134" t="s">
        <v>12</v>
      </c>
      <c r="I191" s="134" t="s">
        <v>12</v>
      </c>
      <c r="J191" s="116" t="str">
        <f>IF(AND(Ausstellungen!C191&lt;"a",Ausstellungen!D191&lt;"a",Ausstellungen!F191&lt;"a",Ausstellungen!G191&lt;"a",Ausstellungen!H191&lt;"a",Ausstellungen!I191&lt;"a")," ",Tabelle1!J191)</f>
        <v xml:space="preserve"> </v>
      </c>
      <c r="K191" s="12"/>
      <c r="M191" s="9"/>
      <c r="N191" s="9"/>
      <c r="O191" s="9"/>
      <c r="P191" s="45"/>
      <c r="Q191" t="str">
        <f>IF(Ausstellungen!C190&gt;"a","Tabelle3!$M$5:$M$"&amp;COUNTA(Teilnehmer!$C$6:$C$300)+5,"leer")</f>
        <v>leer</v>
      </c>
      <c r="R191" s="17" t="str">
        <f t="shared" si="5"/>
        <v>leer</v>
      </c>
      <c r="S191" s="17" t="str">
        <f t="shared" si="6"/>
        <v>leer</v>
      </c>
      <c r="T191" s="17" t="str">
        <f>IF(AND(Ausstellungen!C191&gt;"a",Ausstellungen!D191&gt;"a",Ausstellungen!F191&gt;"a",OR(Ausstellungen!D191=Tabelle2!$C$19,Ausstellungen!D191=Tabelle2!$C$20)),MID(Ausstellungen!F191,1,2)&amp;"N",IF(AND(Ausstellungen!C191&gt;"a",Ausstellungen!D191&gt;"a",Ausstellungen!F191&gt;"a",Ausstellungen!D191&lt;&gt;Tabelle2!$C$19,Ausstellungen!D191&lt;&gt;Tabelle2!$C$20),MID(Ausstellungen!F191,1,2),"leer"))</f>
        <v>leer</v>
      </c>
      <c r="U191" s="180" t="str">
        <f>IF(OR(ISERROR(VLOOKUP($D191&amp;$G191,Tabelle2!$T$2:$U$17,2,0)),Ausstellungen!C191&lt;"a",Ausstellungen!D191&lt;"a",Ausstellungen!F191&lt;"a"),"leer",VLOOKUP($D191&amp;$G191,Tabelle2!$T$2:$U$17,2,0))</f>
        <v>leer</v>
      </c>
      <c r="V191" s="17" t="str">
        <f>IF(OR(ISERROR(VLOOKUP(Ausstellungen!G191,Tabelle2!$Z$2:$AA$7,2,0)),Ausstellungen!C191&lt;"a",Ausstellungen!D191&lt;"a",Ausstellungen!F191&lt;"a"),"leer",VLOOKUP(Ausstellungen!G191,Tabelle2!$Z$2:$AA$7,2,0))</f>
        <v>leer</v>
      </c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</row>
    <row r="192" spans="2:64" ht="20.85" customHeight="1" x14ac:dyDescent="0.2">
      <c r="B192" s="7"/>
      <c r="C192" s="134" t="s">
        <v>12</v>
      </c>
      <c r="D192" s="134" t="s">
        <v>12</v>
      </c>
      <c r="E192" s="140" t="str">
        <f>Tabelle1!$N192</f>
        <v/>
      </c>
      <c r="F192" s="134" t="s">
        <v>12</v>
      </c>
      <c r="G192" s="134" t="s">
        <v>12</v>
      </c>
      <c r="H192" s="134" t="s">
        <v>12</v>
      </c>
      <c r="I192" s="134" t="s">
        <v>12</v>
      </c>
      <c r="J192" s="116" t="str">
        <f>IF(AND(Ausstellungen!C192&lt;"a",Ausstellungen!D192&lt;"a",Ausstellungen!F192&lt;"a",Ausstellungen!G192&lt;"a",Ausstellungen!H192&lt;"a",Ausstellungen!I192&lt;"a")," ",Tabelle1!J192)</f>
        <v xml:space="preserve"> </v>
      </c>
      <c r="K192" s="12"/>
      <c r="M192" s="9"/>
      <c r="N192" s="9"/>
      <c r="O192" s="9"/>
      <c r="P192" s="45"/>
      <c r="Q192" t="str">
        <f>IF(Ausstellungen!C191&gt;"a","Tabelle3!$M$5:$M$"&amp;COUNTA(Teilnehmer!$C$6:$C$300)+5,"leer")</f>
        <v>leer</v>
      </c>
      <c r="R192" s="17" t="str">
        <f t="shared" si="5"/>
        <v>leer</v>
      </c>
      <c r="S192" s="17" t="str">
        <f t="shared" si="6"/>
        <v>leer</v>
      </c>
      <c r="T192" s="17" t="str">
        <f>IF(AND(Ausstellungen!C192&gt;"a",Ausstellungen!D192&gt;"a",Ausstellungen!F192&gt;"a",OR(Ausstellungen!D192=Tabelle2!$C$19,Ausstellungen!D192=Tabelle2!$C$20)),MID(Ausstellungen!F192,1,2)&amp;"N",IF(AND(Ausstellungen!C192&gt;"a",Ausstellungen!D192&gt;"a",Ausstellungen!F192&gt;"a",Ausstellungen!D192&lt;&gt;Tabelle2!$C$19,Ausstellungen!D192&lt;&gt;Tabelle2!$C$20),MID(Ausstellungen!F192,1,2),"leer"))</f>
        <v>leer</v>
      </c>
      <c r="U192" s="180" t="str">
        <f>IF(OR(ISERROR(VLOOKUP($D192&amp;$G192,Tabelle2!$T$2:$U$17,2,0)),Ausstellungen!C192&lt;"a",Ausstellungen!D192&lt;"a",Ausstellungen!F192&lt;"a"),"leer",VLOOKUP($D192&amp;$G192,Tabelle2!$T$2:$U$17,2,0))</f>
        <v>leer</v>
      </c>
      <c r="V192" s="17" t="str">
        <f>IF(OR(ISERROR(VLOOKUP(Ausstellungen!G192,Tabelle2!$Z$2:$AA$7,2,0)),Ausstellungen!C192&lt;"a",Ausstellungen!D192&lt;"a",Ausstellungen!F192&lt;"a"),"leer",VLOOKUP(Ausstellungen!G192,Tabelle2!$Z$2:$AA$7,2,0))</f>
        <v>leer</v>
      </c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</row>
    <row r="193" spans="2:64" ht="20.85" customHeight="1" x14ac:dyDescent="0.2">
      <c r="B193" s="7"/>
      <c r="C193" s="134" t="s">
        <v>12</v>
      </c>
      <c r="D193" s="134" t="s">
        <v>12</v>
      </c>
      <c r="E193" s="140" t="str">
        <f>Tabelle1!$N193</f>
        <v/>
      </c>
      <c r="F193" s="134" t="s">
        <v>12</v>
      </c>
      <c r="G193" s="134" t="s">
        <v>12</v>
      </c>
      <c r="H193" s="134" t="s">
        <v>12</v>
      </c>
      <c r="I193" s="134" t="s">
        <v>12</v>
      </c>
      <c r="J193" s="116" t="str">
        <f>IF(AND(Ausstellungen!C193&lt;"a",Ausstellungen!D193&lt;"a",Ausstellungen!F193&lt;"a",Ausstellungen!G193&lt;"a",Ausstellungen!H193&lt;"a",Ausstellungen!I193&lt;"a")," ",Tabelle1!J193)</f>
        <v xml:space="preserve"> </v>
      </c>
      <c r="K193" s="12"/>
      <c r="M193" s="9"/>
      <c r="N193" s="9"/>
      <c r="O193" s="9"/>
      <c r="P193" s="45"/>
      <c r="Q193" t="str">
        <f>IF(Ausstellungen!C192&gt;"a","Tabelle3!$M$5:$M$"&amp;COUNTA(Teilnehmer!$C$6:$C$300)+5,"leer")</f>
        <v>leer</v>
      </c>
      <c r="R193" s="17" t="str">
        <f t="shared" si="5"/>
        <v>leer</v>
      </c>
      <c r="S193" s="17" t="str">
        <f t="shared" si="6"/>
        <v>leer</v>
      </c>
      <c r="T193" s="17" t="str">
        <f>IF(AND(Ausstellungen!C193&gt;"a",Ausstellungen!D193&gt;"a",Ausstellungen!F193&gt;"a",OR(Ausstellungen!D193=Tabelle2!$C$19,Ausstellungen!D193=Tabelle2!$C$20)),MID(Ausstellungen!F193,1,2)&amp;"N",IF(AND(Ausstellungen!C193&gt;"a",Ausstellungen!D193&gt;"a",Ausstellungen!F193&gt;"a",Ausstellungen!D193&lt;&gt;Tabelle2!$C$19,Ausstellungen!D193&lt;&gt;Tabelle2!$C$20),MID(Ausstellungen!F193,1,2),"leer"))</f>
        <v>leer</v>
      </c>
      <c r="U193" s="180" t="str">
        <f>IF(OR(ISERROR(VLOOKUP($D193&amp;$G193,Tabelle2!$T$2:$U$17,2,0)),Ausstellungen!C193&lt;"a",Ausstellungen!D193&lt;"a",Ausstellungen!F193&lt;"a"),"leer",VLOOKUP($D193&amp;$G193,Tabelle2!$T$2:$U$17,2,0))</f>
        <v>leer</v>
      </c>
      <c r="V193" s="17" t="str">
        <f>IF(OR(ISERROR(VLOOKUP(Ausstellungen!G193,Tabelle2!$Z$2:$AA$7,2,0)),Ausstellungen!C193&lt;"a",Ausstellungen!D193&lt;"a",Ausstellungen!F193&lt;"a"),"leer",VLOOKUP(Ausstellungen!G193,Tabelle2!$Z$2:$AA$7,2,0))</f>
        <v>leer</v>
      </c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</row>
    <row r="194" spans="2:64" ht="20.85" customHeight="1" x14ac:dyDescent="0.2">
      <c r="B194" s="7"/>
      <c r="C194" s="134" t="s">
        <v>12</v>
      </c>
      <c r="D194" s="134" t="s">
        <v>12</v>
      </c>
      <c r="E194" s="140" t="str">
        <f>Tabelle1!$N194</f>
        <v/>
      </c>
      <c r="F194" s="134" t="s">
        <v>12</v>
      </c>
      <c r="G194" s="134" t="s">
        <v>12</v>
      </c>
      <c r="H194" s="134" t="s">
        <v>12</v>
      </c>
      <c r="I194" s="134" t="s">
        <v>12</v>
      </c>
      <c r="J194" s="116" t="str">
        <f>IF(AND(Ausstellungen!C194&lt;"a",Ausstellungen!D194&lt;"a",Ausstellungen!F194&lt;"a",Ausstellungen!G194&lt;"a",Ausstellungen!H194&lt;"a",Ausstellungen!I194&lt;"a")," ",Tabelle1!J194)</f>
        <v xml:space="preserve"> </v>
      </c>
      <c r="K194" s="12"/>
      <c r="M194" s="9"/>
      <c r="N194" s="9"/>
      <c r="O194" s="9"/>
      <c r="P194" s="45"/>
      <c r="Q194" t="str">
        <f>IF(Ausstellungen!C193&gt;"a","Tabelle3!$M$5:$M$"&amp;COUNTA(Teilnehmer!$C$6:$C$300)+5,"leer")</f>
        <v>leer</v>
      </c>
      <c r="R194" s="17" t="str">
        <f t="shared" si="5"/>
        <v>leer</v>
      </c>
      <c r="S194" s="17" t="str">
        <f t="shared" si="6"/>
        <v>leer</v>
      </c>
      <c r="T194" s="17" t="str">
        <f>IF(AND(Ausstellungen!C194&gt;"a",Ausstellungen!D194&gt;"a",Ausstellungen!F194&gt;"a",OR(Ausstellungen!D194=Tabelle2!$C$19,Ausstellungen!D194=Tabelle2!$C$20)),MID(Ausstellungen!F194,1,2)&amp;"N",IF(AND(Ausstellungen!C194&gt;"a",Ausstellungen!D194&gt;"a",Ausstellungen!F194&gt;"a",Ausstellungen!D194&lt;&gt;Tabelle2!$C$19,Ausstellungen!D194&lt;&gt;Tabelle2!$C$20),MID(Ausstellungen!F194,1,2),"leer"))</f>
        <v>leer</v>
      </c>
      <c r="U194" s="180" t="str">
        <f>IF(OR(ISERROR(VLOOKUP($D194&amp;$G194,Tabelle2!$T$2:$U$17,2,0)),Ausstellungen!C194&lt;"a",Ausstellungen!D194&lt;"a",Ausstellungen!F194&lt;"a"),"leer",VLOOKUP($D194&amp;$G194,Tabelle2!$T$2:$U$17,2,0))</f>
        <v>leer</v>
      </c>
      <c r="V194" s="17" t="str">
        <f>IF(OR(ISERROR(VLOOKUP(Ausstellungen!G194,Tabelle2!$Z$2:$AA$7,2,0)),Ausstellungen!C194&lt;"a",Ausstellungen!D194&lt;"a",Ausstellungen!F194&lt;"a"),"leer",VLOOKUP(Ausstellungen!G194,Tabelle2!$Z$2:$AA$7,2,0))</f>
        <v>leer</v>
      </c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</row>
    <row r="195" spans="2:64" ht="20.85" customHeight="1" x14ac:dyDescent="0.2">
      <c r="B195" s="7"/>
      <c r="C195" s="134" t="s">
        <v>12</v>
      </c>
      <c r="D195" s="134" t="s">
        <v>12</v>
      </c>
      <c r="E195" s="140" t="str">
        <f>Tabelle1!$N195</f>
        <v/>
      </c>
      <c r="F195" s="134" t="s">
        <v>12</v>
      </c>
      <c r="G195" s="134" t="s">
        <v>12</v>
      </c>
      <c r="H195" s="134" t="s">
        <v>12</v>
      </c>
      <c r="I195" s="134" t="s">
        <v>12</v>
      </c>
      <c r="J195" s="116" t="str">
        <f>IF(AND(Ausstellungen!C195&lt;"a",Ausstellungen!D195&lt;"a",Ausstellungen!F195&lt;"a",Ausstellungen!G195&lt;"a",Ausstellungen!H195&lt;"a",Ausstellungen!I195&lt;"a")," ",Tabelle1!J195)</f>
        <v xml:space="preserve"> </v>
      </c>
      <c r="K195" s="12"/>
      <c r="M195" s="9"/>
      <c r="N195" s="9"/>
      <c r="O195" s="9"/>
      <c r="P195" s="45"/>
      <c r="Q195" t="str">
        <f>IF(Ausstellungen!C194&gt;"a","Tabelle3!$M$5:$M$"&amp;COUNTA(Teilnehmer!$C$6:$C$300)+5,"leer")</f>
        <v>leer</v>
      </c>
      <c r="R195" s="17" t="str">
        <f t="shared" si="5"/>
        <v>leer</v>
      </c>
      <c r="S195" s="17" t="str">
        <f t="shared" si="6"/>
        <v>leer</v>
      </c>
      <c r="T195" s="17" t="str">
        <f>IF(AND(Ausstellungen!C195&gt;"a",Ausstellungen!D195&gt;"a",Ausstellungen!F195&gt;"a",OR(Ausstellungen!D195=Tabelle2!$C$19,Ausstellungen!D195=Tabelle2!$C$20)),MID(Ausstellungen!F195,1,2)&amp;"N",IF(AND(Ausstellungen!C195&gt;"a",Ausstellungen!D195&gt;"a",Ausstellungen!F195&gt;"a",Ausstellungen!D195&lt;&gt;Tabelle2!$C$19,Ausstellungen!D195&lt;&gt;Tabelle2!$C$20),MID(Ausstellungen!F195,1,2),"leer"))</f>
        <v>leer</v>
      </c>
      <c r="U195" s="180" t="str">
        <f>IF(OR(ISERROR(VLOOKUP($D195&amp;$G195,Tabelle2!$T$2:$U$17,2,0)),Ausstellungen!C195&lt;"a",Ausstellungen!D195&lt;"a",Ausstellungen!F195&lt;"a"),"leer",VLOOKUP($D195&amp;$G195,Tabelle2!$T$2:$U$17,2,0))</f>
        <v>leer</v>
      </c>
      <c r="V195" s="17" t="str">
        <f>IF(OR(ISERROR(VLOOKUP(Ausstellungen!G195,Tabelle2!$Z$2:$AA$7,2,0)),Ausstellungen!C195&lt;"a",Ausstellungen!D195&lt;"a",Ausstellungen!F195&lt;"a"),"leer",VLOOKUP(Ausstellungen!G195,Tabelle2!$Z$2:$AA$7,2,0))</f>
        <v>leer</v>
      </c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</row>
    <row r="196" spans="2:64" ht="20.85" customHeight="1" x14ac:dyDescent="0.2">
      <c r="B196" s="7"/>
      <c r="C196" s="134" t="s">
        <v>12</v>
      </c>
      <c r="D196" s="134" t="s">
        <v>12</v>
      </c>
      <c r="E196" s="140" t="str">
        <f>Tabelle1!$N196</f>
        <v/>
      </c>
      <c r="F196" s="134" t="s">
        <v>12</v>
      </c>
      <c r="G196" s="134" t="s">
        <v>12</v>
      </c>
      <c r="H196" s="134" t="s">
        <v>12</v>
      </c>
      <c r="I196" s="134" t="s">
        <v>12</v>
      </c>
      <c r="J196" s="116" t="str">
        <f>IF(AND(Ausstellungen!C196&lt;"a",Ausstellungen!D196&lt;"a",Ausstellungen!F196&lt;"a",Ausstellungen!G196&lt;"a",Ausstellungen!H196&lt;"a",Ausstellungen!I196&lt;"a")," ",Tabelle1!J196)</f>
        <v xml:space="preserve"> </v>
      </c>
      <c r="K196" s="12"/>
      <c r="M196" s="9"/>
      <c r="N196" s="9"/>
      <c r="O196" s="9"/>
      <c r="P196" s="45"/>
      <c r="Q196" t="str">
        <f>IF(Ausstellungen!C195&gt;"a","Tabelle3!$M$5:$M$"&amp;COUNTA(Teilnehmer!$C$6:$C$300)+5,"leer")</f>
        <v>leer</v>
      </c>
      <c r="R196" s="17" t="str">
        <f t="shared" si="5"/>
        <v>leer</v>
      </c>
      <c r="S196" s="17" t="str">
        <f t="shared" si="6"/>
        <v>leer</v>
      </c>
      <c r="T196" s="17" t="str">
        <f>IF(AND(Ausstellungen!C196&gt;"a",Ausstellungen!D196&gt;"a",Ausstellungen!F196&gt;"a",OR(Ausstellungen!D196=Tabelle2!$C$19,Ausstellungen!D196=Tabelle2!$C$20)),MID(Ausstellungen!F196,1,2)&amp;"N",IF(AND(Ausstellungen!C196&gt;"a",Ausstellungen!D196&gt;"a",Ausstellungen!F196&gt;"a",Ausstellungen!D196&lt;&gt;Tabelle2!$C$19,Ausstellungen!D196&lt;&gt;Tabelle2!$C$20),MID(Ausstellungen!F196,1,2),"leer"))</f>
        <v>leer</v>
      </c>
      <c r="U196" s="180" t="str">
        <f>IF(OR(ISERROR(VLOOKUP($D196&amp;$G196,Tabelle2!$T$2:$U$17,2,0)),Ausstellungen!C196&lt;"a",Ausstellungen!D196&lt;"a",Ausstellungen!F196&lt;"a"),"leer",VLOOKUP($D196&amp;$G196,Tabelle2!$T$2:$U$17,2,0))</f>
        <v>leer</v>
      </c>
      <c r="V196" s="17" t="str">
        <f>IF(OR(ISERROR(VLOOKUP(Ausstellungen!G196,Tabelle2!$Z$2:$AA$7,2,0)),Ausstellungen!C196&lt;"a",Ausstellungen!D196&lt;"a",Ausstellungen!F196&lt;"a"),"leer",VLOOKUP(Ausstellungen!G196,Tabelle2!$Z$2:$AA$7,2,0))</f>
        <v>leer</v>
      </c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</row>
    <row r="197" spans="2:64" ht="20.85" customHeight="1" x14ac:dyDescent="0.2">
      <c r="B197" s="7"/>
      <c r="C197" s="134" t="s">
        <v>12</v>
      </c>
      <c r="D197" s="134" t="s">
        <v>12</v>
      </c>
      <c r="E197" s="140" t="str">
        <f>Tabelle1!$N197</f>
        <v/>
      </c>
      <c r="F197" s="134" t="s">
        <v>12</v>
      </c>
      <c r="G197" s="134" t="s">
        <v>12</v>
      </c>
      <c r="H197" s="134" t="s">
        <v>12</v>
      </c>
      <c r="I197" s="134" t="s">
        <v>12</v>
      </c>
      <c r="J197" s="116" t="str">
        <f>IF(AND(Ausstellungen!C197&lt;"a",Ausstellungen!D197&lt;"a",Ausstellungen!F197&lt;"a",Ausstellungen!G197&lt;"a",Ausstellungen!H197&lt;"a",Ausstellungen!I197&lt;"a")," ",Tabelle1!J197)</f>
        <v xml:space="preserve"> </v>
      </c>
      <c r="K197" s="12"/>
      <c r="M197" s="9"/>
      <c r="N197" s="9"/>
      <c r="O197" s="9"/>
      <c r="P197" s="45"/>
      <c r="Q197" t="str">
        <f>IF(Ausstellungen!C196&gt;"a","Tabelle3!$M$5:$M$"&amp;COUNTA(Teilnehmer!$C$6:$C$300)+5,"leer")</f>
        <v>leer</v>
      </c>
      <c r="R197" s="17" t="str">
        <f t="shared" si="5"/>
        <v>leer</v>
      </c>
      <c r="S197" s="17" t="str">
        <f t="shared" si="6"/>
        <v>leer</v>
      </c>
      <c r="T197" s="17" t="str">
        <f>IF(AND(Ausstellungen!C197&gt;"a",Ausstellungen!D197&gt;"a",Ausstellungen!F197&gt;"a",OR(Ausstellungen!D197=Tabelle2!$C$19,Ausstellungen!D197=Tabelle2!$C$20)),MID(Ausstellungen!F197,1,2)&amp;"N",IF(AND(Ausstellungen!C197&gt;"a",Ausstellungen!D197&gt;"a",Ausstellungen!F197&gt;"a",Ausstellungen!D197&lt;&gt;Tabelle2!$C$19,Ausstellungen!D197&lt;&gt;Tabelle2!$C$20),MID(Ausstellungen!F197,1,2),"leer"))</f>
        <v>leer</v>
      </c>
      <c r="U197" s="180" t="str">
        <f>IF(OR(ISERROR(VLOOKUP($D197&amp;$G197,Tabelle2!$T$2:$U$17,2,0)),Ausstellungen!C197&lt;"a",Ausstellungen!D197&lt;"a",Ausstellungen!F197&lt;"a"),"leer",VLOOKUP($D197&amp;$G197,Tabelle2!$T$2:$U$17,2,0))</f>
        <v>leer</v>
      </c>
      <c r="V197" s="17" t="str">
        <f>IF(OR(ISERROR(VLOOKUP(Ausstellungen!G197,Tabelle2!$Z$2:$AA$7,2,0)),Ausstellungen!C197&lt;"a",Ausstellungen!D197&lt;"a",Ausstellungen!F197&lt;"a"),"leer",VLOOKUP(Ausstellungen!G197,Tabelle2!$Z$2:$AA$7,2,0))</f>
        <v>leer</v>
      </c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</row>
    <row r="198" spans="2:64" ht="20.85" customHeight="1" x14ac:dyDescent="0.2">
      <c r="B198" s="7"/>
      <c r="C198" s="134" t="s">
        <v>12</v>
      </c>
      <c r="D198" s="134" t="s">
        <v>12</v>
      </c>
      <c r="E198" s="140" t="str">
        <f>Tabelle1!$N198</f>
        <v/>
      </c>
      <c r="F198" s="134" t="s">
        <v>12</v>
      </c>
      <c r="G198" s="134" t="s">
        <v>12</v>
      </c>
      <c r="H198" s="134" t="s">
        <v>12</v>
      </c>
      <c r="I198" s="134" t="s">
        <v>12</v>
      </c>
      <c r="J198" s="116" t="str">
        <f>IF(AND(Ausstellungen!C198&lt;"a",Ausstellungen!D198&lt;"a",Ausstellungen!F198&lt;"a",Ausstellungen!G198&lt;"a",Ausstellungen!H198&lt;"a",Ausstellungen!I198&lt;"a")," ",Tabelle1!J198)</f>
        <v xml:space="preserve"> </v>
      </c>
      <c r="K198" s="12"/>
      <c r="M198" s="9"/>
      <c r="N198" s="9"/>
      <c r="O198" s="9"/>
      <c r="P198" s="45"/>
      <c r="Q198" t="str">
        <f>IF(Ausstellungen!C197&gt;"a","Tabelle3!$M$5:$M$"&amp;COUNTA(Teilnehmer!$C$6:$C$300)+5,"leer")</f>
        <v>leer</v>
      </c>
      <c r="R198" s="17" t="str">
        <f t="shared" si="5"/>
        <v>leer</v>
      </c>
      <c r="S198" s="17" t="str">
        <f t="shared" si="6"/>
        <v>leer</v>
      </c>
      <c r="T198" s="17" t="str">
        <f>IF(AND(Ausstellungen!C198&gt;"a",Ausstellungen!D198&gt;"a",Ausstellungen!F198&gt;"a",OR(Ausstellungen!D198=Tabelle2!$C$19,Ausstellungen!D198=Tabelle2!$C$20)),MID(Ausstellungen!F198,1,2)&amp;"N",IF(AND(Ausstellungen!C198&gt;"a",Ausstellungen!D198&gt;"a",Ausstellungen!F198&gt;"a",Ausstellungen!D198&lt;&gt;Tabelle2!$C$19,Ausstellungen!D198&lt;&gt;Tabelle2!$C$20),MID(Ausstellungen!F198,1,2),"leer"))</f>
        <v>leer</v>
      </c>
      <c r="U198" s="180" t="str">
        <f>IF(OR(ISERROR(VLOOKUP($D198&amp;$G198,Tabelle2!$T$2:$U$17,2,0)),Ausstellungen!C198&lt;"a",Ausstellungen!D198&lt;"a",Ausstellungen!F198&lt;"a"),"leer",VLOOKUP($D198&amp;$G198,Tabelle2!$T$2:$U$17,2,0))</f>
        <v>leer</v>
      </c>
      <c r="V198" s="17" t="str">
        <f>IF(OR(ISERROR(VLOOKUP(Ausstellungen!G198,Tabelle2!$Z$2:$AA$7,2,0)),Ausstellungen!C198&lt;"a",Ausstellungen!D198&lt;"a",Ausstellungen!F198&lt;"a"),"leer",VLOOKUP(Ausstellungen!G198,Tabelle2!$Z$2:$AA$7,2,0))</f>
        <v>leer</v>
      </c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</row>
    <row r="199" spans="2:64" ht="20.85" customHeight="1" x14ac:dyDescent="0.2">
      <c r="B199" s="7"/>
      <c r="C199" s="134" t="s">
        <v>12</v>
      </c>
      <c r="D199" s="134" t="s">
        <v>12</v>
      </c>
      <c r="E199" s="140" t="str">
        <f>Tabelle1!$N199</f>
        <v/>
      </c>
      <c r="F199" s="134" t="s">
        <v>12</v>
      </c>
      <c r="G199" s="134" t="s">
        <v>12</v>
      </c>
      <c r="H199" s="134" t="s">
        <v>12</v>
      </c>
      <c r="I199" s="134" t="s">
        <v>12</v>
      </c>
      <c r="J199" s="116" t="str">
        <f>IF(AND(Ausstellungen!C199&lt;"a",Ausstellungen!D199&lt;"a",Ausstellungen!F199&lt;"a",Ausstellungen!G199&lt;"a",Ausstellungen!H199&lt;"a",Ausstellungen!I199&lt;"a")," ",Tabelle1!J199)</f>
        <v xml:space="preserve"> </v>
      </c>
      <c r="K199" s="12"/>
      <c r="M199" s="9"/>
      <c r="N199" s="9"/>
      <c r="O199" s="9"/>
      <c r="P199" s="45"/>
      <c r="Q199" t="str">
        <f>IF(Ausstellungen!C198&gt;"a","Tabelle3!$M$5:$M$"&amp;COUNTA(Teilnehmer!$C$6:$C$300)+5,"leer")</f>
        <v>leer</v>
      </c>
      <c r="R199" s="17" t="str">
        <f t="shared" ref="R199:R262" si="7">IF(OR(C199&lt;"a",Q200="leer"),"leer","Shows")</f>
        <v>leer</v>
      </c>
      <c r="S199" s="17" t="str">
        <f t="shared" ref="S199:S262" si="8">IF(R199="leer","leer",IF(D199="Joe Mallen Memorial","Trophy","Klassen"))</f>
        <v>leer</v>
      </c>
      <c r="T199" s="17" t="str">
        <f>IF(AND(Ausstellungen!C199&gt;"a",Ausstellungen!D199&gt;"a",Ausstellungen!F199&gt;"a",OR(Ausstellungen!D199=Tabelle2!$C$19,Ausstellungen!D199=Tabelle2!$C$20)),MID(Ausstellungen!F199,1,2)&amp;"N",IF(AND(Ausstellungen!C199&gt;"a",Ausstellungen!D199&gt;"a",Ausstellungen!F199&gt;"a",Ausstellungen!D199&lt;&gt;Tabelle2!$C$19,Ausstellungen!D199&lt;&gt;Tabelle2!$C$20),MID(Ausstellungen!F199,1,2),"leer"))</f>
        <v>leer</v>
      </c>
      <c r="U199" s="180" t="str">
        <f>IF(OR(ISERROR(VLOOKUP($D199&amp;$G199,Tabelle2!$T$2:$U$17,2,0)),Ausstellungen!C199&lt;"a",Ausstellungen!D199&lt;"a",Ausstellungen!F199&lt;"a"),"leer",VLOOKUP($D199&amp;$G199,Tabelle2!$T$2:$U$17,2,0))</f>
        <v>leer</v>
      </c>
      <c r="V199" s="17" t="str">
        <f>IF(OR(ISERROR(VLOOKUP(Ausstellungen!G199,Tabelle2!$Z$2:$AA$7,2,0)),Ausstellungen!C199&lt;"a",Ausstellungen!D199&lt;"a",Ausstellungen!F199&lt;"a"),"leer",VLOOKUP(Ausstellungen!G199,Tabelle2!$Z$2:$AA$7,2,0))</f>
        <v>leer</v>
      </c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</row>
    <row r="200" spans="2:64" ht="20.85" customHeight="1" x14ac:dyDescent="0.2">
      <c r="B200" s="7"/>
      <c r="C200" s="134" t="s">
        <v>12</v>
      </c>
      <c r="D200" s="134" t="s">
        <v>12</v>
      </c>
      <c r="E200" s="140" t="str">
        <f>Tabelle1!$N200</f>
        <v/>
      </c>
      <c r="F200" s="134" t="s">
        <v>12</v>
      </c>
      <c r="G200" s="134" t="s">
        <v>12</v>
      </c>
      <c r="H200" s="134" t="s">
        <v>12</v>
      </c>
      <c r="I200" s="134" t="s">
        <v>12</v>
      </c>
      <c r="J200" s="116" t="str">
        <f>IF(AND(Ausstellungen!C200&lt;"a",Ausstellungen!D200&lt;"a",Ausstellungen!F200&lt;"a",Ausstellungen!G200&lt;"a",Ausstellungen!H200&lt;"a",Ausstellungen!I200&lt;"a")," ",Tabelle1!J200)</f>
        <v xml:space="preserve"> </v>
      </c>
      <c r="K200" s="12"/>
      <c r="M200" s="9"/>
      <c r="N200" s="9"/>
      <c r="O200" s="9"/>
      <c r="P200" s="45"/>
      <c r="Q200" t="str">
        <f>IF(Ausstellungen!C199&gt;"a","Tabelle3!$M$5:$M$"&amp;COUNTA(Teilnehmer!$C$6:$C$300)+5,"leer")</f>
        <v>leer</v>
      </c>
      <c r="R200" s="17" t="str">
        <f t="shared" si="7"/>
        <v>leer</v>
      </c>
      <c r="S200" s="17" t="str">
        <f t="shared" si="8"/>
        <v>leer</v>
      </c>
      <c r="T200" s="17" t="str">
        <f>IF(AND(Ausstellungen!C200&gt;"a",Ausstellungen!D200&gt;"a",Ausstellungen!F200&gt;"a",OR(Ausstellungen!D200=Tabelle2!$C$19,Ausstellungen!D200=Tabelle2!$C$20)),MID(Ausstellungen!F200,1,2)&amp;"N",IF(AND(Ausstellungen!C200&gt;"a",Ausstellungen!D200&gt;"a",Ausstellungen!F200&gt;"a",Ausstellungen!D200&lt;&gt;Tabelle2!$C$19,Ausstellungen!D200&lt;&gt;Tabelle2!$C$20),MID(Ausstellungen!F200,1,2),"leer"))</f>
        <v>leer</v>
      </c>
      <c r="U200" s="180" t="str">
        <f>IF(OR(ISERROR(VLOOKUP($D200&amp;$G200,Tabelle2!$T$2:$U$17,2,0)),Ausstellungen!C200&lt;"a",Ausstellungen!D200&lt;"a",Ausstellungen!F200&lt;"a"),"leer",VLOOKUP($D200&amp;$G200,Tabelle2!$T$2:$U$17,2,0))</f>
        <v>leer</v>
      </c>
      <c r="V200" s="17" t="str">
        <f>IF(OR(ISERROR(VLOOKUP(Ausstellungen!G200,Tabelle2!$Z$2:$AA$7,2,0)),Ausstellungen!C200&lt;"a",Ausstellungen!D200&lt;"a",Ausstellungen!F200&lt;"a"),"leer",VLOOKUP(Ausstellungen!G200,Tabelle2!$Z$2:$AA$7,2,0))</f>
        <v>leer</v>
      </c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</row>
    <row r="201" spans="2:64" ht="20.85" customHeight="1" x14ac:dyDescent="0.2">
      <c r="B201" s="7"/>
      <c r="C201" s="134" t="s">
        <v>12</v>
      </c>
      <c r="D201" s="134" t="s">
        <v>12</v>
      </c>
      <c r="E201" s="140" t="str">
        <f>Tabelle1!$N201</f>
        <v/>
      </c>
      <c r="F201" s="134" t="s">
        <v>12</v>
      </c>
      <c r="G201" s="134" t="s">
        <v>12</v>
      </c>
      <c r="H201" s="134" t="s">
        <v>12</v>
      </c>
      <c r="I201" s="134" t="s">
        <v>12</v>
      </c>
      <c r="J201" s="116" t="str">
        <f>IF(AND(Ausstellungen!C201&lt;"a",Ausstellungen!D201&lt;"a",Ausstellungen!F201&lt;"a",Ausstellungen!G201&lt;"a",Ausstellungen!H201&lt;"a",Ausstellungen!I201&lt;"a")," ",Tabelle1!J201)</f>
        <v xml:space="preserve"> </v>
      </c>
      <c r="K201" s="12"/>
      <c r="M201" s="9"/>
      <c r="N201" s="9"/>
      <c r="O201" s="9"/>
      <c r="P201" s="45"/>
      <c r="Q201" t="str">
        <f>IF(Ausstellungen!C200&gt;"a","Tabelle3!$M$5:$M$"&amp;COUNTA(Teilnehmer!$C$6:$C$300)+5,"leer")</f>
        <v>leer</v>
      </c>
      <c r="R201" s="17" t="str">
        <f t="shared" si="7"/>
        <v>leer</v>
      </c>
      <c r="S201" s="17" t="str">
        <f t="shared" si="8"/>
        <v>leer</v>
      </c>
      <c r="T201" s="17" t="str">
        <f>IF(AND(Ausstellungen!C201&gt;"a",Ausstellungen!D201&gt;"a",Ausstellungen!F201&gt;"a",OR(Ausstellungen!D201=Tabelle2!$C$19,Ausstellungen!D201=Tabelle2!$C$20)),MID(Ausstellungen!F201,1,2)&amp;"N",IF(AND(Ausstellungen!C201&gt;"a",Ausstellungen!D201&gt;"a",Ausstellungen!F201&gt;"a",Ausstellungen!D201&lt;&gt;Tabelle2!$C$19,Ausstellungen!D201&lt;&gt;Tabelle2!$C$20),MID(Ausstellungen!F201,1,2),"leer"))</f>
        <v>leer</v>
      </c>
      <c r="U201" s="180" t="str">
        <f>IF(OR(ISERROR(VLOOKUP($D201&amp;$G201,Tabelle2!$T$2:$U$17,2,0)),Ausstellungen!C201&lt;"a",Ausstellungen!D201&lt;"a",Ausstellungen!F201&lt;"a"),"leer",VLOOKUP($D201&amp;$G201,Tabelle2!$T$2:$U$17,2,0))</f>
        <v>leer</v>
      </c>
      <c r="V201" s="17" t="str">
        <f>IF(OR(ISERROR(VLOOKUP(Ausstellungen!G201,Tabelle2!$Z$2:$AA$7,2,0)),Ausstellungen!C201&lt;"a",Ausstellungen!D201&lt;"a",Ausstellungen!F201&lt;"a"),"leer",VLOOKUP(Ausstellungen!G201,Tabelle2!$Z$2:$AA$7,2,0))</f>
        <v>leer</v>
      </c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</row>
    <row r="202" spans="2:64" ht="20.85" customHeight="1" x14ac:dyDescent="0.2">
      <c r="B202" s="7"/>
      <c r="C202" s="134" t="s">
        <v>12</v>
      </c>
      <c r="D202" s="134" t="s">
        <v>12</v>
      </c>
      <c r="E202" s="140" t="str">
        <f>Tabelle1!$N202</f>
        <v/>
      </c>
      <c r="F202" s="134" t="s">
        <v>12</v>
      </c>
      <c r="G202" s="134" t="s">
        <v>12</v>
      </c>
      <c r="H202" s="134" t="s">
        <v>12</v>
      </c>
      <c r="I202" s="134" t="s">
        <v>12</v>
      </c>
      <c r="J202" s="116" t="str">
        <f>IF(AND(Ausstellungen!C202&lt;"a",Ausstellungen!D202&lt;"a",Ausstellungen!F202&lt;"a",Ausstellungen!G202&lt;"a",Ausstellungen!H202&lt;"a",Ausstellungen!I202&lt;"a")," ",Tabelle1!J202)</f>
        <v xml:space="preserve"> </v>
      </c>
      <c r="K202" s="12"/>
      <c r="M202" s="9"/>
      <c r="N202" s="9"/>
      <c r="O202" s="9"/>
      <c r="P202" s="45"/>
      <c r="Q202" t="str">
        <f>IF(Ausstellungen!C201&gt;"a","Tabelle3!$M$5:$M$"&amp;COUNTA(Teilnehmer!$C$6:$C$300)+5,"leer")</f>
        <v>leer</v>
      </c>
      <c r="R202" s="17" t="str">
        <f t="shared" si="7"/>
        <v>leer</v>
      </c>
      <c r="S202" s="17" t="str">
        <f t="shared" si="8"/>
        <v>leer</v>
      </c>
      <c r="T202" s="17" t="str">
        <f>IF(AND(Ausstellungen!C202&gt;"a",Ausstellungen!D202&gt;"a",Ausstellungen!F202&gt;"a",OR(Ausstellungen!D202=Tabelle2!$C$19,Ausstellungen!D202=Tabelle2!$C$20)),MID(Ausstellungen!F202,1,2)&amp;"N",IF(AND(Ausstellungen!C202&gt;"a",Ausstellungen!D202&gt;"a",Ausstellungen!F202&gt;"a",Ausstellungen!D202&lt;&gt;Tabelle2!$C$19,Ausstellungen!D202&lt;&gt;Tabelle2!$C$20),MID(Ausstellungen!F202,1,2),"leer"))</f>
        <v>leer</v>
      </c>
      <c r="U202" s="180" t="str">
        <f>IF(OR(ISERROR(VLOOKUP($D202&amp;$G202,Tabelle2!$T$2:$U$17,2,0)),Ausstellungen!C202&lt;"a",Ausstellungen!D202&lt;"a",Ausstellungen!F202&lt;"a"),"leer",VLOOKUP($D202&amp;$G202,Tabelle2!$T$2:$U$17,2,0))</f>
        <v>leer</v>
      </c>
      <c r="V202" s="17" t="str">
        <f>IF(OR(ISERROR(VLOOKUP(Ausstellungen!G202,Tabelle2!$Z$2:$AA$7,2,0)),Ausstellungen!C202&lt;"a",Ausstellungen!D202&lt;"a",Ausstellungen!F202&lt;"a"),"leer",VLOOKUP(Ausstellungen!G202,Tabelle2!$Z$2:$AA$7,2,0))</f>
        <v>leer</v>
      </c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</row>
    <row r="203" spans="2:64" ht="20.85" customHeight="1" x14ac:dyDescent="0.2">
      <c r="B203" s="7"/>
      <c r="C203" s="134" t="s">
        <v>12</v>
      </c>
      <c r="D203" s="134" t="s">
        <v>12</v>
      </c>
      <c r="E203" s="140" t="str">
        <f>Tabelle1!$N203</f>
        <v/>
      </c>
      <c r="F203" s="134" t="s">
        <v>12</v>
      </c>
      <c r="G203" s="134" t="s">
        <v>12</v>
      </c>
      <c r="H203" s="134" t="s">
        <v>12</v>
      </c>
      <c r="I203" s="134" t="s">
        <v>12</v>
      </c>
      <c r="J203" s="116" t="str">
        <f>IF(AND(Ausstellungen!C203&lt;"a",Ausstellungen!D203&lt;"a",Ausstellungen!F203&lt;"a",Ausstellungen!G203&lt;"a",Ausstellungen!H203&lt;"a",Ausstellungen!I203&lt;"a")," ",Tabelle1!J203)</f>
        <v xml:space="preserve"> </v>
      </c>
      <c r="K203" s="12"/>
      <c r="M203" s="9"/>
      <c r="N203" s="9"/>
      <c r="O203" s="9"/>
      <c r="P203" s="45"/>
      <c r="Q203" t="str">
        <f>IF(Ausstellungen!C202&gt;"a","Tabelle3!$M$5:$M$"&amp;COUNTA(Teilnehmer!$C$6:$C$300)+5,"leer")</f>
        <v>leer</v>
      </c>
      <c r="R203" s="17" t="str">
        <f t="shared" si="7"/>
        <v>leer</v>
      </c>
      <c r="S203" s="17" t="str">
        <f t="shared" si="8"/>
        <v>leer</v>
      </c>
      <c r="T203" s="17" t="str">
        <f>IF(AND(Ausstellungen!C203&gt;"a",Ausstellungen!D203&gt;"a",Ausstellungen!F203&gt;"a",OR(Ausstellungen!D203=Tabelle2!$C$19,Ausstellungen!D203=Tabelle2!$C$20)),MID(Ausstellungen!F203,1,2)&amp;"N",IF(AND(Ausstellungen!C203&gt;"a",Ausstellungen!D203&gt;"a",Ausstellungen!F203&gt;"a",Ausstellungen!D203&lt;&gt;Tabelle2!$C$19,Ausstellungen!D203&lt;&gt;Tabelle2!$C$20),MID(Ausstellungen!F203,1,2),"leer"))</f>
        <v>leer</v>
      </c>
      <c r="U203" s="180" t="str">
        <f>IF(OR(ISERROR(VLOOKUP($D203&amp;$G203,Tabelle2!$T$2:$U$17,2,0)),Ausstellungen!C203&lt;"a",Ausstellungen!D203&lt;"a",Ausstellungen!F203&lt;"a"),"leer",VLOOKUP($D203&amp;$G203,Tabelle2!$T$2:$U$17,2,0))</f>
        <v>leer</v>
      </c>
      <c r="V203" s="17" t="str">
        <f>IF(OR(ISERROR(VLOOKUP(Ausstellungen!G203,Tabelle2!$Z$2:$AA$7,2,0)),Ausstellungen!C203&lt;"a",Ausstellungen!D203&lt;"a",Ausstellungen!F203&lt;"a"),"leer",VLOOKUP(Ausstellungen!G203,Tabelle2!$Z$2:$AA$7,2,0))</f>
        <v>leer</v>
      </c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</row>
    <row r="204" spans="2:64" ht="20.85" customHeight="1" x14ac:dyDescent="0.2">
      <c r="B204" s="7"/>
      <c r="C204" s="134" t="s">
        <v>12</v>
      </c>
      <c r="D204" s="134" t="s">
        <v>12</v>
      </c>
      <c r="E204" s="140" t="str">
        <f>Tabelle1!$N204</f>
        <v/>
      </c>
      <c r="F204" s="134" t="s">
        <v>12</v>
      </c>
      <c r="G204" s="134" t="s">
        <v>12</v>
      </c>
      <c r="H204" s="134" t="s">
        <v>12</v>
      </c>
      <c r="I204" s="134" t="s">
        <v>12</v>
      </c>
      <c r="J204" s="116" t="str">
        <f>IF(AND(Ausstellungen!C204&lt;"a",Ausstellungen!D204&lt;"a",Ausstellungen!F204&lt;"a",Ausstellungen!G204&lt;"a",Ausstellungen!H204&lt;"a",Ausstellungen!I204&lt;"a")," ",Tabelle1!J204)</f>
        <v xml:space="preserve"> </v>
      </c>
      <c r="K204" s="12"/>
      <c r="M204" s="9"/>
      <c r="N204" s="9"/>
      <c r="O204" s="9"/>
      <c r="P204" s="45"/>
      <c r="Q204" t="str">
        <f>IF(Ausstellungen!C203&gt;"a","Tabelle3!$M$5:$M$"&amp;COUNTA(Teilnehmer!$C$6:$C$300)+5,"leer")</f>
        <v>leer</v>
      </c>
      <c r="R204" s="17" t="str">
        <f t="shared" si="7"/>
        <v>leer</v>
      </c>
      <c r="S204" s="17" t="str">
        <f t="shared" si="8"/>
        <v>leer</v>
      </c>
      <c r="T204" s="17" t="str">
        <f>IF(AND(Ausstellungen!C204&gt;"a",Ausstellungen!D204&gt;"a",Ausstellungen!F204&gt;"a",OR(Ausstellungen!D204=Tabelle2!$C$19,Ausstellungen!D204=Tabelle2!$C$20)),MID(Ausstellungen!F204,1,2)&amp;"N",IF(AND(Ausstellungen!C204&gt;"a",Ausstellungen!D204&gt;"a",Ausstellungen!F204&gt;"a",Ausstellungen!D204&lt;&gt;Tabelle2!$C$19,Ausstellungen!D204&lt;&gt;Tabelle2!$C$20),MID(Ausstellungen!F204,1,2),"leer"))</f>
        <v>leer</v>
      </c>
      <c r="U204" s="180" t="str">
        <f>IF(OR(ISERROR(VLOOKUP($D204&amp;$G204,Tabelle2!$T$2:$U$17,2,0)),Ausstellungen!C204&lt;"a",Ausstellungen!D204&lt;"a",Ausstellungen!F204&lt;"a"),"leer",VLOOKUP($D204&amp;$G204,Tabelle2!$T$2:$U$17,2,0))</f>
        <v>leer</v>
      </c>
      <c r="V204" s="17" t="str">
        <f>IF(OR(ISERROR(VLOOKUP(Ausstellungen!G204,Tabelle2!$Z$2:$AA$7,2,0)),Ausstellungen!C204&lt;"a",Ausstellungen!D204&lt;"a",Ausstellungen!F204&lt;"a"),"leer",VLOOKUP(Ausstellungen!G204,Tabelle2!$Z$2:$AA$7,2,0))</f>
        <v>leer</v>
      </c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</row>
    <row r="205" spans="2:64" ht="20.85" customHeight="1" x14ac:dyDescent="0.2">
      <c r="B205" s="7"/>
      <c r="C205" s="134" t="s">
        <v>12</v>
      </c>
      <c r="D205" s="134" t="s">
        <v>12</v>
      </c>
      <c r="E205" s="140" t="str">
        <f>Tabelle1!$N205</f>
        <v/>
      </c>
      <c r="F205" s="134" t="s">
        <v>12</v>
      </c>
      <c r="G205" s="134" t="s">
        <v>12</v>
      </c>
      <c r="H205" s="134" t="s">
        <v>12</v>
      </c>
      <c r="I205" s="134" t="s">
        <v>12</v>
      </c>
      <c r="J205" s="116" t="str">
        <f>IF(AND(Ausstellungen!C205&lt;"a",Ausstellungen!D205&lt;"a",Ausstellungen!F205&lt;"a",Ausstellungen!G205&lt;"a",Ausstellungen!H205&lt;"a",Ausstellungen!I205&lt;"a")," ",Tabelle1!J205)</f>
        <v xml:space="preserve"> </v>
      </c>
      <c r="K205" s="12"/>
      <c r="M205" s="9"/>
      <c r="N205" s="9"/>
      <c r="O205" s="9"/>
      <c r="P205" s="45"/>
      <c r="Q205" t="str">
        <f>IF(Ausstellungen!C204&gt;"a","Tabelle3!$M$5:$M$"&amp;COUNTA(Teilnehmer!$C$6:$C$300)+5,"leer")</f>
        <v>leer</v>
      </c>
      <c r="R205" s="17" t="str">
        <f t="shared" si="7"/>
        <v>leer</v>
      </c>
      <c r="S205" s="17" t="str">
        <f t="shared" si="8"/>
        <v>leer</v>
      </c>
      <c r="T205" s="17" t="str">
        <f>IF(AND(Ausstellungen!C205&gt;"a",Ausstellungen!D205&gt;"a",Ausstellungen!F205&gt;"a",OR(Ausstellungen!D205=Tabelle2!$C$19,Ausstellungen!D205=Tabelle2!$C$20)),MID(Ausstellungen!F205,1,2)&amp;"N",IF(AND(Ausstellungen!C205&gt;"a",Ausstellungen!D205&gt;"a",Ausstellungen!F205&gt;"a",Ausstellungen!D205&lt;&gt;Tabelle2!$C$19,Ausstellungen!D205&lt;&gt;Tabelle2!$C$20),MID(Ausstellungen!F205,1,2),"leer"))</f>
        <v>leer</v>
      </c>
      <c r="U205" s="180" t="str">
        <f>IF(OR(ISERROR(VLOOKUP($D205&amp;$G205,Tabelle2!$T$2:$U$17,2,0)),Ausstellungen!C205&lt;"a",Ausstellungen!D205&lt;"a",Ausstellungen!F205&lt;"a"),"leer",VLOOKUP($D205&amp;$G205,Tabelle2!$T$2:$U$17,2,0))</f>
        <v>leer</v>
      </c>
      <c r="V205" s="17" t="str">
        <f>IF(OR(ISERROR(VLOOKUP(Ausstellungen!G205,Tabelle2!$Z$2:$AA$7,2,0)),Ausstellungen!C205&lt;"a",Ausstellungen!D205&lt;"a",Ausstellungen!F205&lt;"a"),"leer",VLOOKUP(Ausstellungen!G205,Tabelle2!$Z$2:$AA$7,2,0))</f>
        <v>leer</v>
      </c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</row>
    <row r="206" spans="2:64" ht="20.85" customHeight="1" x14ac:dyDescent="0.2">
      <c r="B206" s="7"/>
      <c r="C206" s="134" t="s">
        <v>12</v>
      </c>
      <c r="D206" s="134" t="s">
        <v>12</v>
      </c>
      <c r="E206" s="140" t="str">
        <f>Tabelle1!$N206</f>
        <v/>
      </c>
      <c r="F206" s="134" t="s">
        <v>12</v>
      </c>
      <c r="G206" s="134" t="s">
        <v>12</v>
      </c>
      <c r="H206" s="134" t="s">
        <v>12</v>
      </c>
      <c r="I206" s="134" t="s">
        <v>12</v>
      </c>
      <c r="J206" s="116" t="str">
        <f>IF(AND(Ausstellungen!C206&lt;"a",Ausstellungen!D206&lt;"a",Ausstellungen!F206&lt;"a",Ausstellungen!G206&lt;"a",Ausstellungen!H206&lt;"a",Ausstellungen!I206&lt;"a")," ",Tabelle1!J206)</f>
        <v xml:space="preserve"> </v>
      </c>
      <c r="K206" s="12"/>
      <c r="M206" s="9"/>
      <c r="N206" s="9"/>
      <c r="O206" s="9"/>
      <c r="P206" s="45"/>
      <c r="Q206" t="str">
        <f>IF(Ausstellungen!C205&gt;"a","Tabelle3!$M$5:$M$"&amp;COUNTA(Teilnehmer!$C$6:$C$300)+5,"leer")</f>
        <v>leer</v>
      </c>
      <c r="R206" s="17" t="str">
        <f t="shared" si="7"/>
        <v>leer</v>
      </c>
      <c r="S206" s="17" t="str">
        <f t="shared" si="8"/>
        <v>leer</v>
      </c>
      <c r="T206" s="17" t="str">
        <f>IF(AND(Ausstellungen!C206&gt;"a",Ausstellungen!D206&gt;"a",Ausstellungen!F206&gt;"a",OR(Ausstellungen!D206=Tabelle2!$C$19,Ausstellungen!D206=Tabelle2!$C$20)),MID(Ausstellungen!F206,1,2)&amp;"N",IF(AND(Ausstellungen!C206&gt;"a",Ausstellungen!D206&gt;"a",Ausstellungen!F206&gt;"a",Ausstellungen!D206&lt;&gt;Tabelle2!$C$19,Ausstellungen!D206&lt;&gt;Tabelle2!$C$20),MID(Ausstellungen!F206,1,2),"leer"))</f>
        <v>leer</v>
      </c>
      <c r="U206" s="180" t="str">
        <f>IF(OR(ISERROR(VLOOKUP($D206&amp;$G206,Tabelle2!$T$2:$U$17,2,0)),Ausstellungen!C206&lt;"a",Ausstellungen!D206&lt;"a",Ausstellungen!F206&lt;"a"),"leer",VLOOKUP($D206&amp;$G206,Tabelle2!$T$2:$U$17,2,0))</f>
        <v>leer</v>
      </c>
      <c r="V206" s="17" t="str">
        <f>IF(OR(ISERROR(VLOOKUP(Ausstellungen!G206,Tabelle2!$Z$2:$AA$7,2,0)),Ausstellungen!C206&lt;"a",Ausstellungen!D206&lt;"a",Ausstellungen!F206&lt;"a"),"leer",VLOOKUP(Ausstellungen!G206,Tabelle2!$Z$2:$AA$7,2,0))</f>
        <v>leer</v>
      </c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</row>
    <row r="207" spans="2:64" ht="20.85" customHeight="1" x14ac:dyDescent="0.2">
      <c r="B207" s="7"/>
      <c r="C207" s="134" t="s">
        <v>12</v>
      </c>
      <c r="D207" s="134" t="s">
        <v>12</v>
      </c>
      <c r="E207" s="140" t="str">
        <f>Tabelle1!$N207</f>
        <v/>
      </c>
      <c r="F207" s="134" t="s">
        <v>12</v>
      </c>
      <c r="G207" s="134" t="s">
        <v>12</v>
      </c>
      <c r="H207" s="134" t="s">
        <v>12</v>
      </c>
      <c r="I207" s="134" t="s">
        <v>12</v>
      </c>
      <c r="J207" s="116" t="str">
        <f>IF(AND(Ausstellungen!C207&lt;"a",Ausstellungen!D207&lt;"a",Ausstellungen!F207&lt;"a",Ausstellungen!G207&lt;"a",Ausstellungen!H207&lt;"a",Ausstellungen!I207&lt;"a")," ",Tabelle1!J207)</f>
        <v xml:space="preserve"> </v>
      </c>
      <c r="K207" s="12"/>
      <c r="M207" s="9"/>
      <c r="N207" s="9"/>
      <c r="O207" s="9"/>
      <c r="P207" s="45"/>
      <c r="Q207" t="str">
        <f>IF(Ausstellungen!C206&gt;"a","Tabelle3!$M$5:$M$"&amp;COUNTA(Teilnehmer!$C$6:$C$300)+5,"leer")</f>
        <v>leer</v>
      </c>
      <c r="R207" s="17" t="str">
        <f t="shared" si="7"/>
        <v>leer</v>
      </c>
      <c r="S207" s="17" t="str">
        <f t="shared" si="8"/>
        <v>leer</v>
      </c>
      <c r="T207" s="17" t="str">
        <f>IF(AND(Ausstellungen!C207&gt;"a",Ausstellungen!D207&gt;"a",Ausstellungen!F207&gt;"a",OR(Ausstellungen!D207=Tabelle2!$C$19,Ausstellungen!D207=Tabelle2!$C$20)),MID(Ausstellungen!F207,1,2)&amp;"N",IF(AND(Ausstellungen!C207&gt;"a",Ausstellungen!D207&gt;"a",Ausstellungen!F207&gt;"a",Ausstellungen!D207&lt;&gt;Tabelle2!$C$19,Ausstellungen!D207&lt;&gt;Tabelle2!$C$20),MID(Ausstellungen!F207,1,2),"leer"))</f>
        <v>leer</v>
      </c>
      <c r="U207" s="180" t="str">
        <f>IF(OR(ISERROR(VLOOKUP($D207&amp;$G207,Tabelle2!$T$2:$U$17,2,0)),Ausstellungen!C207&lt;"a",Ausstellungen!D207&lt;"a",Ausstellungen!F207&lt;"a"),"leer",VLOOKUP($D207&amp;$G207,Tabelle2!$T$2:$U$17,2,0))</f>
        <v>leer</v>
      </c>
      <c r="V207" s="17" t="str">
        <f>IF(OR(ISERROR(VLOOKUP(Ausstellungen!G207,Tabelle2!$Z$2:$AA$7,2,0)),Ausstellungen!C207&lt;"a",Ausstellungen!D207&lt;"a",Ausstellungen!F207&lt;"a"),"leer",VLOOKUP(Ausstellungen!G207,Tabelle2!$Z$2:$AA$7,2,0))</f>
        <v>leer</v>
      </c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</row>
    <row r="208" spans="2:64" ht="20.85" customHeight="1" x14ac:dyDescent="0.2">
      <c r="B208" s="7"/>
      <c r="C208" s="134" t="s">
        <v>12</v>
      </c>
      <c r="D208" s="134" t="s">
        <v>12</v>
      </c>
      <c r="E208" s="140" t="str">
        <f>Tabelle1!$N208</f>
        <v/>
      </c>
      <c r="F208" s="134" t="s">
        <v>12</v>
      </c>
      <c r="G208" s="134" t="s">
        <v>12</v>
      </c>
      <c r="H208" s="134" t="s">
        <v>12</v>
      </c>
      <c r="I208" s="134" t="s">
        <v>12</v>
      </c>
      <c r="J208" s="116" t="str">
        <f>IF(AND(Ausstellungen!C208&lt;"a",Ausstellungen!D208&lt;"a",Ausstellungen!F208&lt;"a",Ausstellungen!G208&lt;"a",Ausstellungen!H208&lt;"a",Ausstellungen!I208&lt;"a")," ",Tabelle1!J208)</f>
        <v xml:space="preserve"> </v>
      </c>
      <c r="K208" s="12"/>
      <c r="M208" s="9"/>
      <c r="N208" s="9"/>
      <c r="O208" s="9"/>
      <c r="P208" s="45"/>
      <c r="Q208" t="str">
        <f>IF(Ausstellungen!C207&gt;"a","Tabelle3!$M$5:$M$"&amp;COUNTA(Teilnehmer!$C$6:$C$300)+5,"leer")</f>
        <v>leer</v>
      </c>
      <c r="R208" s="17" t="str">
        <f t="shared" si="7"/>
        <v>leer</v>
      </c>
      <c r="S208" s="17" t="str">
        <f t="shared" si="8"/>
        <v>leer</v>
      </c>
      <c r="T208" s="17" t="str">
        <f>IF(AND(Ausstellungen!C208&gt;"a",Ausstellungen!D208&gt;"a",Ausstellungen!F208&gt;"a",OR(Ausstellungen!D208=Tabelle2!$C$19,Ausstellungen!D208=Tabelle2!$C$20)),MID(Ausstellungen!F208,1,2)&amp;"N",IF(AND(Ausstellungen!C208&gt;"a",Ausstellungen!D208&gt;"a",Ausstellungen!F208&gt;"a",Ausstellungen!D208&lt;&gt;Tabelle2!$C$19,Ausstellungen!D208&lt;&gt;Tabelle2!$C$20),MID(Ausstellungen!F208,1,2),"leer"))</f>
        <v>leer</v>
      </c>
      <c r="U208" s="180" t="str">
        <f>IF(OR(ISERROR(VLOOKUP($D208&amp;$G208,Tabelle2!$T$2:$U$17,2,0)),Ausstellungen!C208&lt;"a",Ausstellungen!D208&lt;"a",Ausstellungen!F208&lt;"a"),"leer",VLOOKUP($D208&amp;$G208,Tabelle2!$T$2:$U$17,2,0))</f>
        <v>leer</v>
      </c>
      <c r="V208" s="17" t="str">
        <f>IF(OR(ISERROR(VLOOKUP(Ausstellungen!G208,Tabelle2!$Z$2:$AA$7,2,0)),Ausstellungen!C208&lt;"a",Ausstellungen!D208&lt;"a",Ausstellungen!F208&lt;"a"),"leer",VLOOKUP(Ausstellungen!G208,Tabelle2!$Z$2:$AA$7,2,0))</f>
        <v>leer</v>
      </c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</row>
    <row r="209" spans="2:64" ht="20.85" customHeight="1" x14ac:dyDescent="0.2">
      <c r="B209" s="7"/>
      <c r="C209" s="134" t="s">
        <v>12</v>
      </c>
      <c r="D209" s="134" t="s">
        <v>12</v>
      </c>
      <c r="E209" s="140" t="str">
        <f>Tabelle1!$N209</f>
        <v/>
      </c>
      <c r="F209" s="134" t="s">
        <v>12</v>
      </c>
      <c r="G209" s="134" t="s">
        <v>12</v>
      </c>
      <c r="H209" s="134" t="s">
        <v>12</v>
      </c>
      <c r="I209" s="134" t="s">
        <v>12</v>
      </c>
      <c r="J209" s="116" t="str">
        <f>IF(AND(Ausstellungen!C209&lt;"a",Ausstellungen!D209&lt;"a",Ausstellungen!F209&lt;"a",Ausstellungen!G209&lt;"a",Ausstellungen!H209&lt;"a",Ausstellungen!I209&lt;"a")," ",Tabelle1!J209)</f>
        <v xml:space="preserve"> </v>
      </c>
      <c r="K209" s="12"/>
      <c r="M209" s="9"/>
      <c r="N209" s="9"/>
      <c r="O209" s="9"/>
      <c r="P209" s="45"/>
      <c r="Q209" t="str">
        <f>IF(Ausstellungen!C208&gt;"a","Tabelle3!$M$5:$M$"&amp;COUNTA(Teilnehmer!$C$6:$C$300)+5,"leer")</f>
        <v>leer</v>
      </c>
      <c r="R209" s="17" t="str">
        <f t="shared" si="7"/>
        <v>leer</v>
      </c>
      <c r="S209" s="17" t="str">
        <f t="shared" si="8"/>
        <v>leer</v>
      </c>
      <c r="T209" s="17" t="str">
        <f>IF(AND(Ausstellungen!C209&gt;"a",Ausstellungen!D209&gt;"a",Ausstellungen!F209&gt;"a",OR(Ausstellungen!D209=Tabelle2!$C$19,Ausstellungen!D209=Tabelle2!$C$20)),MID(Ausstellungen!F209,1,2)&amp;"N",IF(AND(Ausstellungen!C209&gt;"a",Ausstellungen!D209&gt;"a",Ausstellungen!F209&gt;"a",Ausstellungen!D209&lt;&gt;Tabelle2!$C$19,Ausstellungen!D209&lt;&gt;Tabelle2!$C$20),MID(Ausstellungen!F209,1,2),"leer"))</f>
        <v>leer</v>
      </c>
      <c r="U209" s="180" t="str">
        <f>IF(OR(ISERROR(VLOOKUP($D209&amp;$G209,Tabelle2!$T$2:$U$17,2,0)),Ausstellungen!C209&lt;"a",Ausstellungen!D209&lt;"a",Ausstellungen!F209&lt;"a"),"leer",VLOOKUP($D209&amp;$G209,Tabelle2!$T$2:$U$17,2,0))</f>
        <v>leer</v>
      </c>
      <c r="V209" s="17" t="str">
        <f>IF(OR(ISERROR(VLOOKUP(Ausstellungen!G209,Tabelle2!$Z$2:$AA$7,2,0)),Ausstellungen!C209&lt;"a",Ausstellungen!D209&lt;"a",Ausstellungen!F209&lt;"a"),"leer",VLOOKUP(Ausstellungen!G209,Tabelle2!$Z$2:$AA$7,2,0))</f>
        <v>leer</v>
      </c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</row>
    <row r="210" spans="2:64" ht="20.85" customHeight="1" x14ac:dyDescent="0.2">
      <c r="B210" s="7"/>
      <c r="C210" s="134" t="s">
        <v>12</v>
      </c>
      <c r="D210" s="134" t="s">
        <v>12</v>
      </c>
      <c r="E210" s="140" t="str">
        <f>Tabelle1!$N210</f>
        <v/>
      </c>
      <c r="F210" s="134" t="s">
        <v>12</v>
      </c>
      <c r="G210" s="134" t="s">
        <v>12</v>
      </c>
      <c r="H210" s="134" t="s">
        <v>12</v>
      </c>
      <c r="I210" s="134" t="s">
        <v>12</v>
      </c>
      <c r="J210" s="116" t="str">
        <f>IF(AND(Ausstellungen!C210&lt;"a",Ausstellungen!D210&lt;"a",Ausstellungen!F210&lt;"a",Ausstellungen!G210&lt;"a",Ausstellungen!H210&lt;"a",Ausstellungen!I210&lt;"a")," ",Tabelle1!J210)</f>
        <v xml:space="preserve"> </v>
      </c>
      <c r="K210" s="12"/>
      <c r="M210" s="9"/>
      <c r="N210" s="9"/>
      <c r="O210" s="9"/>
      <c r="P210" s="45"/>
      <c r="Q210" t="str">
        <f>IF(Ausstellungen!C209&gt;"a","Tabelle3!$M$5:$M$"&amp;COUNTA(Teilnehmer!$C$6:$C$300)+5,"leer")</f>
        <v>leer</v>
      </c>
      <c r="R210" s="17" t="str">
        <f t="shared" si="7"/>
        <v>leer</v>
      </c>
      <c r="S210" s="17" t="str">
        <f t="shared" si="8"/>
        <v>leer</v>
      </c>
      <c r="T210" s="17" t="str">
        <f>IF(AND(Ausstellungen!C210&gt;"a",Ausstellungen!D210&gt;"a",Ausstellungen!F210&gt;"a",OR(Ausstellungen!D210=Tabelle2!$C$19,Ausstellungen!D210=Tabelle2!$C$20)),MID(Ausstellungen!F210,1,2)&amp;"N",IF(AND(Ausstellungen!C210&gt;"a",Ausstellungen!D210&gt;"a",Ausstellungen!F210&gt;"a",Ausstellungen!D210&lt;&gt;Tabelle2!$C$19,Ausstellungen!D210&lt;&gt;Tabelle2!$C$20),MID(Ausstellungen!F210,1,2),"leer"))</f>
        <v>leer</v>
      </c>
      <c r="U210" s="180" t="str">
        <f>IF(OR(ISERROR(VLOOKUP($D210&amp;$G210,Tabelle2!$T$2:$U$17,2,0)),Ausstellungen!C210&lt;"a",Ausstellungen!D210&lt;"a",Ausstellungen!F210&lt;"a"),"leer",VLOOKUP($D210&amp;$G210,Tabelle2!$T$2:$U$17,2,0))</f>
        <v>leer</v>
      </c>
      <c r="V210" s="17" t="str">
        <f>IF(OR(ISERROR(VLOOKUP(Ausstellungen!G210,Tabelle2!$Z$2:$AA$7,2,0)),Ausstellungen!C210&lt;"a",Ausstellungen!D210&lt;"a",Ausstellungen!F210&lt;"a"),"leer",VLOOKUP(Ausstellungen!G210,Tabelle2!$Z$2:$AA$7,2,0))</f>
        <v>leer</v>
      </c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</row>
    <row r="211" spans="2:64" ht="20.85" customHeight="1" x14ac:dyDescent="0.2">
      <c r="B211" s="7"/>
      <c r="C211" s="134" t="s">
        <v>12</v>
      </c>
      <c r="D211" s="134" t="s">
        <v>12</v>
      </c>
      <c r="E211" s="140" t="str">
        <f>Tabelle1!$N211</f>
        <v/>
      </c>
      <c r="F211" s="134" t="s">
        <v>12</v>
      </c>
      <c r="G211" s="134" t="s">
        <v>12</v>
      </c>
      <c r="H211" s="134" t="s">
        <v>12</v>
      </c>
      <c r="I211" s="134" t="s">
        <v>12</v>
      </c>
      <c r="J211" s="116" t="str">
        <f>IF(AND(Ausstellungen!C211&lt;"a",Ausstellungen!D211&lt;"a",Ausstellungen!F211&lt;"a",Ausstellungen!G211&lt;"a",Ausstellungen!H211&lt;"a",Ausstellungen!I211&lt;"a")," ",Tabelle1!J211)</f>
        <v xml:space="preserve"> </v>
      </c>
      <c r="K211" s="12"/>
      <c r="M211" s="9"/>
      <c r="N211" s="9"/>
      <c r="O211" s="9"/>
      <c r="P211" s="45"/>
      <c r="Q211" t="str">
        <f>IF(Ausstellungen!C210&gt;"a","Tabelle3!$M$5:$M$"&amp;COUNTA(Teilnehmer!$C$6:$C$300)+5,"leer")</f>
        <v>leer</v>
      </c>
      <c r="R211" s="17" t="str">
        <f t="shared" si="7"/>
        <v>leer</v>
      </c>
      <c r="S211" s="17" t="str">
        <f t="shared" si="8"/>
        <v>leer</v>
      </c>
      <c r="T211" s="17" t="str">
        <f>IF(AND(Ausstellungen!C211&gt;"a",Ausstellungen!D211&gt;"a",Ausstellungen!F211&gt;"a",OR(Ausstellungen!D211=Tabelle2!$C$19,Ausstellungen!D211=Tabelle2!$C$20)),MID(Ausstellungen!F211,1,2)&amp;"N",IF(AND(Ausstellungen!C211&gt;"a",Ausstellungen!D211&gt;"a",Ausstellungen!F211&gt;"a",Ausstellungen!D211&lt;&gt;Tabelle2!$C$19,Ausstellungen!D211&lt;&gt;Tabelle2!$C$20),MID(Ausstellungen!F211,1,2),"leer"))</f>
        <v>leer</v>
      </c>
      <c r="U211" s="180" t="str">
        <f>IF(OR(ISERROR(VLOOKUP($D211&amp;$G211,Tabelle2!$T$2:$U$17,2,0)),Ausstellungen!C211&lt;"a",Ausstellungen!D211&lt;"a",Ausstellungen!F211&lt;"a"),"leer",VLOOKUP($D211&amp;$G211,Tabelle2!$T$2:$U$17,2,0))</f>
        <v>leer</v>
      </c>
      <c r="V211" s="17" t="str">
        <f>IF(OR(ISERROR(VLOOKUP(Ausstellungen!G211,Tabelle2!$Z$2:$AA$7,2,0)),Ausstellungen!C211&lt;"a",Ausstellungen!D211&lt;"a",Ausstellungen!F211&lt;"a"),"leer",VLOOKUP(Ausstellungen!G211,Tabelle2!$Z$2:$AA$7,2,0))</f>
        <v>leer</v>
      </c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</row>
    <row r="212" spans="2:64" ht="20.85" customHeight="1" x14ac:dyDescent="0.2">
      <c r="B212" s="7"/>
      <c r="C212" s="134" t="s">
        <v>12</v>
      </c>
      <c r="D212" s="134" t="s">
        <v>12</v>
      </c>
      <c r="E212" s="140" t="str">
        <f>Tabelle1!$N212</f>
        <v/>
      </c>
      <c r="F212" s="134" t="s">
        <v>12</v>
      </c>
      <c r="G212" s="134" t="s">
        <v>12</v>
      </c>
      <c r="H212" s="134" t="s">
        <v>12</v>
      </c>
      <c r="I212" s="134" t="s">
        <v>12</v>
      </c>
      <c r="J212" s="116" t="str">
        <f>IF(AND(Ausstellungen!C212&lt;"a",Ausstellungen!D212&lt;"a",Ausstellungen!F212&lt;"a",Ausstellungen!G212&lt;"a",Ausstellungen!H212&lt;"a",Ausstellungen!I212&lt;"a")," ",Tabelle1!J212)</f>
        <v xml:space="preserve"> </v>
      </c>
      <c r="K212" s="12"/>
      <c r="M212" s="9"/>
      <c r="N212" s="9"/>
      <c r="O212" s="9"/>
      <c r="P212" s="45"/>
      <c r="Q212" t="str">
        <f>IF(Ausstellungen!C211&gt;"a","Tabelle3!$M$5:$M$"&amp;COUNTA(Teilnehmer!$C$6:$C$300)+5,"leer")</f>
        <v>leer</v>
      </c>
      <c r="R212" s="17" t="str">
        <f t="shared" si="7"/>
        <v>leer</v>
      </c>
      <c r="S212" s="17" t="str">
        <f t="shared" si="8"/>
        <v>leer</v>
      </c>
      <c r="T212" s="17" t="str">
        <f>IF(AND(Ausstellungen!C212&gt;"a",Ausstellungen!D212&gt;"a",Ausstellungen!F212&gt;"a",OR(Ausstellungen!D212=Tabelle2!$C$19,Ausstellungen!D212=Tabelle2!$C$20)),MID(Ausstellungen!F212,1,2)&amp;"N",IF(AND(Ausstellungen!C212&gt;"a",Ausstellungen!D212&gt;"a",Ausstellungen!F212&gt;"a",Ausstellungen!D212&lt;&gt;Tabelle2!$C$19,Ausstellungen!D212&lt;&gt;Tabelle2!$C$20),MID(Ausstellungen!F212,1,2),"leer"))</f>
        <v>leer</v>
      </c>
      <c r="U212" s="180" t="str">
        <f>IF(OR(ISERROR(VLOOKUP($D212&amp;$G212,Tabelle2!$T$2:$U$17,2,0)),Ausstellungen!C212&lt;"a",Ausstellungen!D212&lt;"a",Ausstellungen!F212&lt;"a"),"leer",VLOOKUP($D212&amp;$G212,Tabelle2!$T$2:$U$17,2,0))</f>
        <v>leer</v>
      </c>
      <c r="V212" s="17" t="str">
        <f>IF(OR(ISERROR(VLOOKUP(Ausstellungen!G212,Tabelle2!$Z$2:$AA$7,2,0)),Ausstellungen!C212&lt;"a",Ausstellungen!D212&lt;"a",Ausstellungen!F212&lt;"a"),"leer",VLOOKUP(Ausstellungen!G212,Tabelle2!$Z$2:$AA$7,2,0))</f>
        <v>leer</v>
      </c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</row>
    <row r="213" spans="2:64" ht="20.85" customHeight="1" x14ac:dyDescent="0.2">
      <c r="B213" s="7"/>
      <c r="C213" s="134" t="s">
        <v>12</v>
      </c>
      <c r="D213" s="134" t="s">
        <v>12</v>
      </c>
      <c r="E213" s="140" t="str">
        <f>Tabelle1!$N213</f>
        <v/>
      </c>
      <c r="F213" s="134" t="s">
        <v>12</v>
      </c>
      <c r="G213" s="134" t="s">
        <v>12</v>
      </c>
      <c r="H213" s="134" t="s">
        <v>12</v>
      </c>
      <c r="I213" s="134" t="s">
        <v>12</v>
      </c>
      <c r="J213" s="116" t="str">
        <f>IF(AND(Ausstellungen!C213&lt;"a",Ausstellungen!D213&lt;"a",Ausstellungen!F213&lt;"a",Ausstellungen!G213&lt;"a",Ausstellungen!H213&lt;"a",Ausstellungen!I213&lt;"a")," ",Tabelle1!J213)</f>
        <v xml:space="preserve"> </v>
      </c>
      <c r="K213" s="12"/>
      <c r="M213" s="9"/>
      <c r="N213" s="9"/>
      <c r="O213" s="9"/>
      <c r="P213" s="45"/>
      <c r="Q213" t="str">
        <f>IF(Ausstellungen!C212&gt;"a","Tabelle3!$M$5:$M$"&amp;COUNTA(Teilnehmer!$C$6:$C$300)+5,"leer")</f>
        <v>leer</v>
      </c>
      <c r="R213" s="17" t="str">
        <f t="shared" si="7"/>
        <v>leer</v>
      </c>
      <c r="S213" s="17" t="str">
        <f t="shared" si="8"/>
        <v>leer</v>
      </c>
      <c r="T213" s="17" t="str">
        <f>IF(AND(Ausstellungen!C213&gt;"a",Ausstellungen!D213&gt;"a",Ausstellungen!F213&gt;"a",OR(Ausstellungen!D213=Tabelle2!$C$19,Ausstellungen!D213=Tabelle2!$C$20)),MID(Ausstellungen!F213,1,2)&amp;"N",IF(AND(Ausstellungen!C213&gt;"a",Ausstellungen!D213&gt;"a",Ausstellungen!F213&gt;"a",Ausstellungen!D213&lt;&gt;Tabelle2!$C$19,Ausstellungen!D213&lt;&gt;Tabelle2!$C$20),MID(Ausstellungen!F213,1,2),"leer"))</f>
        <v>leer</v>
      </c>
      <c r="U213" s="180" t="str">
        <f>IF(OR(ISERROR(VLOOKUP($D213&amp;$G213,Tabelle2!$T$2:$U$17,2,0)),Ausstellungen!C213&lt;"a",Ausstellungen!D213&lt;"a",Ausstellungen!F213&lt;"a"),"leer",VLOOKUP($D213&amp;$G213,Tabelle2!$T$2:$U$17,2,0))</f>
        <v>leer</v>
      </c>
      <c r="V213" s="17" t="str">
        <f>IF(OR(ISERROR(VLOOKUP(Ausstellungen!G213,Tabelle2!$Z$2:$AA$7,2,0)),Ausstellungen!C213&lt;"a",Ausstellungen!D213&lt;"a",Ausstellungen!F213&lt;"a"),"leer",VLOOKUP(Ausstellungen!G213,Tabelle2!$Z$2:$AA$7,2,0))</f>
        <v>leer</v>
      </c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</row>
    <row r="214" spans="2:64" ht="20.85" customHeight="1" x14ac:dyDescent="0.2">
      <c r="B214" s="7"/>
      <c r="C214" s="134" t="s">
        <v>12</v>
      </c>
      <c r="D214" s="134" t="s">
        <v>12</v>
      </c>
      <c r="E214" s="140" t="str">
        <f>Tabelle1!$N214</f>
        <v/>
      </c>
      <c r="F214" s="134" t="s">
        <v>12</v>
      </c>
      <c r="G214" s="134" t="s">
        <v>12</v>
      </c>
      <c r="H214" s="134" t="s">
        <v>12</v>
      </c>
      <c r="I214" s="134" t="s">
        <v>12</v>
      </c>
      <c r="J214" s="116" t="str">
        <f>IF(AND(Ausstellungen!C214&lt;"a",Ausstellungen!D214&lt;"a",Ausstellungen!F214&lt;"a",Ausstellungen!G214&lt;"a",Ausstellungen!H214&lt;"a",Ausstellungen!I214&lt;"a")," ",Tabelle1!J214)</f>
        <v xml:space="preserve"> </v>
      </c>
      <c r="K214" s="12"/>
      <c r="M214" s="9"/>
      <c r="N214" s="9"/>
      <c r="O214" s="9"/>
      <c r="P214" s="45"/>
      <c r="Q214" t="str">
        <f>IF(Ausstellungen!C213&gt;"a","Tabelle3!$M$5:$M$"&amp;COUNTA(Teilnehmer!$C$6:$C$300)+5,"leer")</f>
        <v>leer</v>
      </c>
      <c r="R214" s="17" t="str">
        <f t="shared" si="7"/>
        <v>leer</v>
      </c>
      <c r="S214" s="17" t="str">
        <f t="shared" si="8"/>
        <v>leer</v>
      </c>
      <c r="T214" s="17" t="str">
        <f>IF(AND(Ausstellungen!C214&gt;"a",Ausstellungen!D214&gt;"a",Ausstellungen!F214&gt;"a",OR(Ausstellungen!D214=Tabelle2!$C$19,Ausstellungen!D214=Tabelle2!$C$20)),MID(Ausstellungen!F214,1,2)&amp;"N",IF(AND(Ausstellungen!C214&gt;"a",Ausstellungen!D214&gt;"a",Ausstellungen!F214&gt;"a",Ausstellungen!D214&lt;&gt;Tabelle2!$C$19,Ausstellungen!D214&lt;&gt;Tabelle2!$C$20),MID(Ausstellungen!F214,1,2),"leer"))</f>
        <v>leer</v>
      </c>
      <c r="U214" s="180" t="str">
        <f>IF(OR(ISERROR(VLOOKUP($D214&amp;$G214,Tabelle2!$T$2:$U$17,2,0)),Ausstellungen!C214&lt;"a",Ausstellungen!D214&lt;"a",Ausstellungen!F214&lt;"a"),"leer",VLOOKUP($D214&amp;$G214,Tabelle2!$T$2:$U$17,2,0))</f>
        <v>leer</v>
      </c>
      <c r="V214" s="17" t="str">
        <f>IF(OR(ISERROR(VLOOKUP(Ausstellungen!G214,Tabelle2!$Z$2:$AA$7,2,0)),Ausstellungen!C214&lt;"a",Ausstellungen!D214&lt;"a",Ausstellungen!F214&lt;"a"),"leer",VLOOKUP(Ausstellungen!G214,Tabelle2!$Z$2:$AA$7,2,0))</f>
        <v>leer</v>
      </c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</row>
    <row r="215" spans="2:64" ht="20.85" customHeight="1" x14ac:dyDescent="0.2">
      <c r="B215" s="7"/>
      <c r="C215" s="134" t="s">
        <v>12</v>
      </c>
      <c r="D215" s="134" t="s">
        <v>12</v>
      </c>
      <c r="E215" s="140" t="str">
        <f>Tabelle1!$N215</f>
        <v/>
      </c>
      <c r="F215" s="134" t="s">
        <v>12</v>
      </c>
      <c r="G215" s="134" t="s">
        <v>12</v>
      </c>
      <c r="H215" s="134" t="s">
        <v>12</v>
      </c>
      <c r="I215" s="134" t="s">
        <v>12</v>
      </c>
      <c r="J215" s="116" t="str">
        <f>IF(AND(Ausstellungen!C215&lt;"a",Ausstellungen!D215&lt;"a",Ausstellungen!F215&lt;"a",Ausstellungen!G215&lt;"a",Ausstellungen!H215&lt;"a",Ausstellungen!I215&lt;"a")," ",Tabelle1!J215)</f>
        <v xml:space="preserve"> </v>
      </c>
      <c r="K215" s="12"/>
      <c r="M215" s="9"/>
      <c r="N215" s="9"/>
      <c r="O215" s="9"/>
      <c r="P215" s="45"/>
      <c r="Q215" t="str">
        <f>IF(Ausstellungen!C214&gt;"a","Tabelle3!$M$5:$M$"&amp;COUNTA(Teilnehmer!$C$6:$C$300)+5,"leer")</f>
        <v>leer</v>
      </c>
      <c r="R215" s="17" t="str">
        <f t="shared" si="7"/>
        <v>leer</v>
      </c>
      <c r="S215" s="17" t="str">
        <f t="shared" si="8"/>
        <v>leer</v>
      </c>
      <c r="T215" s="17" t="str">
        <f>IF(AND(Ausstellungen!C215&gt;"a",Ausstellungen!D215&gt;"a",Ausstellungen!F215&gt;"a",OR(Ausstellungen!D215=Tabelle2!$C$19,Ausstellungen!D215=Tabelle2!$C$20)),MID(Ausstellungen!F215,1,2)&amp;"N",IF(AND(Ausstellungen!C215&gt;"a",Ausstellungen!D215&gt;"a",Ausstellungen!F215&gt;"a",Ausstellungen!D215&lt;&gt;Tabelle2!$C$19,Ausstellungen!D215&lt;&gt;Tabelle2!$C$20),MID(Ausstellungen!F215,1,2),"leer"))</f>
        <v>leer</v>
      </c>
      <c r="U215" s="180" t="str">
        <f>IF(OR(ISERROR(VLOOKUP($D215&amp;$G215,Tabelle2!$T$2:$U$17,2,0)),Ausstellungen!C215&lt;"a",Ausstellungen!D215&lt;"a",Ausstellungen!F215&lt;"a"),"leer",VLOOKUP($D215&amp;$G215,Tabelle2!$T$2:$U$17,2,0))</f>
        <v>leer</v>
      </c>
      <c r="V215" s="17" t="str">
        <f>IF(OR(ISERROR(VLOOKUP(Ausstellungen!G215,Tabelle2!$Z$2:$AA$7,2,0)),Ausstellungen!C215&lt;"a",Ausstellungen!D215&lt;"a",Ausstellungen!F215&lt;"a"),"leer",VLOOKUP(Ausstellungen!G215,Tabelle2!$Z$2:$AA$7,2,0))</f>
        <v>leer</v>
      </c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</row>
    <row r="216" spans="2:64" ht="20.85" customHeight="1" x14ac:dyDescent="0.2">
      <c r="B216" s="7"/>
      <c r="C216" s="134" t="s">
        <v>12</v>
      </c>
      <c r="D216" s="134" t="s">
        <v>12</v>
      </c>
      <c r="E216" s="140" t="str">
        <f>Tabelle1!$N216</f>
        <v/>
      </c>
      <c r="F216" s="134" t="s">
        <v>12</v>
      </c>
      <c r="G216" s="134" t="s">
        <v>12</v>
      </c>
      <c r="H216" s="134" t="s">
        <v>12</v>
      </c>
      <c r="I216" s="134" t="s">
        <v>12</v>
      </c>
      <c r="J216" s="116" t="str">
        <f>IF(AND(Ausstellungen!C216&lt;"a",Ausstellungen!D216&lt;"a",Ausstellungen!F216&lt;"a",Ausstellungen!G216&lt;"a",Ausstellungen!H216&lt;"a",Ausstellungen!I216&lt;"a")," ",Tabelle1!J216)</f>
        <v xml:space="preserve"> </v>
      </c>
      <c r="K216" s="12"/>
      <c r="M216" s="9"/>
      <c r="N216" s="9"/>
      <c r="O216" s="9"/>
      <c r="P216" s="45"/>
      <c r="Q216" t="str">
        <f>IF(Ausstellungen!C215&gt;"a","Tabelle3!$M$5:$M$"&amp;COUNTA(Teilnehmer!$C$6:$C$300)+5,"leer")</f>
        <v>leer</v>
      </c>
      <c r="R216" s="17" t="str">
        <f t="shared" si="7"/>
        <v>leer</v>
      </c>
      <c r="S216" s="17" t="str">
        <f t="shared" si="8"/>
        <v>leer</v>
      </c>
      <c r="T216" s="17" t="str">
        <f>IF(AND(Ausstellungen!C216&gt;"a",Ausstellungen!D216&gt;"a",Ausstellungen!F216&gt;"a",OR(Ausstellungen!D216=Tabelle2!$C$19,Ausstellungen!D216=Tabelle2!$C$20)),MID(Ausstellungen!F216,1,2)&amp;"N",IF(AND(Ausstellungen!C216&gt;"a",Ausstellungen!D216&gt;"a",Ausstellungen!F216&gt;"a",Ausstellungen!D216&lt;&gt;Tabelle2!$C$19,Ausstellungen!D216&lt;&gt;Tabelle2!$C$20),MID(Ausstellungen!F216,1,2),"leer"))</f>
        <v>leer</v>
      </c>
      <c r="U216" s="180" t="str">
        <f>IF(OR(ISERROR(VLOOKUP($D216&amp;$G216,Tabelle2!$T$2:$U$17,2,0)),Ausstellungen!C216&lt;"a",Ausstellungen!D216&lt;"a",Ausstellungen!F216&lt;"a"),"leer",VLOOKUP($D216&amp;$G216,Tabelle2!$T$2:$U$17,2,0))</f>
        <v>leer</v>
      </c>
      <c r="V216" s="17" t="str">
        <f>IF(OR(ISERROR(VLOOKUP(Ausstellungen!G216,Tabelle2!$Z$2:$AA$7,2,0)),Ausstellungen!C216&lt;"a",Ausstellungen!D216&lt;"a",Ausstellungen!F216&lt;"a"),"leer",VLOOKUP(Ausstellungen!G216,Tabelle2!$Z$2:$AA$7,2,0))</f>
        <v>leer</v>
      </c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</row>
    <row r="217" spans="2:64" ht="20.85" customHeight="1" x14ac:dyDescent="0.2">
      <c r="B217" s="7"/>
      <c r="C217" s="134" t="s">
        <v>12</v>
      </c>
      <c r="D217" s="134" t="s">
        <v>12</v>
      </c>
      <c r="E217" s="140" t="str">
        <f>Tabelle1!$N217</f>
        <v/>
      </c>
      <c r="F217" s="134" t="s">
        <v>12</v>
      </c>
      <c r="G217" s="134" t="s">
        <v>12</v>
      </c>
      <c r="H217" s="134" t="s">
        <v>12</v>
      </c>
      <c r="I217" s="134" t="s">
        <v>12</v>
      </c>
      <c r="J217" s="116" t="str">
        <f>IF(AND(Ausstellungen!C217&lt;"a",Ausstellungen!D217&lt;"a",Ausstellungen!F217&lt;"a",Ausstellungen!G217&lt;"a",Ausstellungen!H217&lt;"a",Ausstellungen!I217&lt;"a")," ",Tabelle1!J217)</f>
        <v xml:space="preserve"> </v>
      </c>
      <c r="K217" s="12"/>
      <c r="M217" s="9"/>
      <c r="N217" s="9"/>
      <c r="O217" s="9"/>
      <c r="P217" s="45"/>
      <c r="Q217" t="str">
        <f>IF(Ausstellungen!C216&gt;"a","Tabelle3!$M$5:$M$"&amp;COUNTA(Teilnehmer!$C$6:$C$300)+5,"leer")</f>
        <v>leer</v>
      </c>
      <c r="R217" s="17" t="str">
        <f t="shared" si="7"/>
        <v>leer</v>
      </c>
      <c r="S217" s="17" t="str">
        <f t="shared" si="8"/>
        <v>leer</v>
      </c>
      <c r="T217" s="17" t="str">
        <f>IF(AND(Ausstellungen!C217&gt;"a",Ausstellungen!D217&gt;"a",Ausstellungen!F217&gt;"a",OR(Ausstellungen!D217=Tabelle2!$C$19,Ausstellungen!D217=Tabelle2!$C$20)),MID(Ausstellungen!F217,1,2)&amp;"N",IF(AND(Ausstellungen!C217&gt;"a",Ausstellungen!D217&gt;"a",Ausstellungen!F217&gt;"a",Ausstellungen!D217&lt;&gt;Tabelle2!$C$19,Ausstellungen!D217&lt;&gt;Tabelle2!$C$20),MID(Ausstellungen!F217,1,2),"leer"))</f>
        <v>leer</v>
      </c>
      <c r="U217" s="180" t="str">
        <f>IF(OR(ISERROR(VLOOKUP($D217&amp;$G217,Tabelle2!$T$2:$U$17,2,0)),Ausstellungen!C217&lt;"a",Ausstellungen!D217&lt;"a",Ausstellungen!F217&lt;"a"),"leer",VLOOKUP($D217&amp;$G217,Tabelle2!$T$2:$U$17,2,0))</f>
        <v>leer</v>
      </c>
      <c r="V217" s="17" t="str">
        <f>IF(OR(ISERROR(VLOOKUP(Ausstellungen!G217,Tabelle2!$Z$2:$AA$7,2,0)),Ausstellungen!C217&lt;"a",Ausstellungen!D217&lt;"a",Ausstellungen!F217&lt;"a"),"leer",VLOOKUP(Ausstellungen!G217,Tabelle2!$Z$2:$AA$7,2,0))</f>
        <v>leer</v>
      </c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</row>
    <row r="218" spans="2:64" ht="20.85" customHeight="1" x14ac:dyDescent="0.2">
      <c r="B218" s="7"/>
      <c r="C218" s="134" t="s">
        <v>12</v>
      </c>
      <c r="D218" s="134" t="s">
        <v>12</v>
      </c>
      <c r="E218" s="140" t="str">
        <f>Tabelle1!$N218</f>
        <v/>
      </c>
      <c r="F218" s="134" t="s">
        <v>12</v>
      </c>
      <c r="G218" s="134" t="s">
        <v>12</v>
      </c>
      <c r="H218" s="134" t="s">
        <v>12</v>
      </c>
      <c r="I218" s="134" t="s">
        <v>12</v>
      </c>
      <c r="J218" s="116" t="str">
        <f>IF(AND(Ausstellungen!C218&lt;"a",Ausstellungen!D218&lt;"a",Ausstellungen!F218&lt;"a",Ausstellungen!G218&lt;"a",Ausstellungen!H218&lt;"a",Ausstellungen!I218&lt;"a")," ",Tabelle1!J218)</f>
        <v xml:space="preserve"> </v>
      </c>
      <c r="K218" s="12"/>
      <c r="M218" s="9"/>
      <c r="N218" s="9"/>
      <c r="O218" s="9"/>
      <c r="P218" s="45"/>
      <c r="Q218" t="str">
        <f>IF(Ausstellungen!C217&gt;"a","Tabelle3!$M$5:$M$"&amp;COUNTA(Teilnehmer!$C$6:$C$300)+5,"leer")</f>
        <v>leer</v>
      </c>
      <c r="R218" s="17" t="str">
        <f t="shared" si="7"/>
        <v>leer</v>
      </c>
      <c r="S218" s="17" t="str">
        <f t="shared" si="8"/>
        <v>leer</v>
      </c>
      <c r="T218" s="17" t="str">
        <f>IF(AND(Ausstellungen!C218&gt;"a",Ausstellungen!D218&gt;"a",Ausstellungen!F218&gt;"a",OR(Ausstellungen!D218=Tabelle2!$C$19,Ausstellungen!D218=Tabelle2!$C$20)),MID(Ausstellungen!F218,1,2)&amp;"N",IF(AND(Ausstellungen!C218&gt;"a",Ausstellungen!D218&gt;"a",Ausstellungen!F218&gt;"a",Ausstellungen!D218&lt;&gt;Tabelle2!$C$19,Ausstellungen!D218&lt;&gt;Tabelle2!$C$20),MID(Ausstellungen!F218,1,2),"leer"))</f>
        <v>leer</v>
      </c>
      <c r="U218" s="180" t="str">
        <f>IF(OR(ISERROR(VLOOKUP($D218&amp;$G218,Tabelle2!$T$2:$U$17,2,0)),Ausstellungen!C218&lt;"a",Ausstellungen!D218&lt;"a",Ausstellungen!F218&lt;"a"),"leer",VLOOKUP($D218&amp;$G218,Tabelle2!$T$2:$U$17,2,0))</f>
        <v>leer</v>
      </c>
      <c r="V218" s="17" t="str">
        <f>IF(OR(ISERROR(VLOOKUP(Ausstellungen!G218,Tabelle2!$Z$2:$AA$7,2,0)),Ausstellungen!C218&lt;"a",Ausstellungen!D218&lt;"a",Ausstellungen!F218&lt;"a"),"leer",VLOOKUP(Ausstellungen!G218,Tabelle2!$Z$2:$AA$7,2,0))</f>
        <v>leer</v>
      </c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</row>
    <row r="219" spans="2:64" ht="20.85" customHeight="1" x14ac:dyDescent="0.2">
      <c r="B219" s="7"/>
      <c r="C219" s="134" t="s">
        <v>12</v>
      </c>
      <c r="D219" s="134" t="s">
        <v>12</v>
      </c>
      <c r="E219" s="140" t="str">
        <f>Tabelle1!$N219</f>
        <v/>
      </c>
      <c r="F219" s="134" t="s">
        <v>12</v>
      </c>
      <c r="G219" s="134" t="s">
        <v>12</v>
      </c>
      <c r="H219" s="134" t="s">
        <v>12</v>
      </c>
      <c r="I219" s="134" t="s">
        <v>12</v>
      </c>
      <c r="J219" s="116" t="str">
        <f>IF(AND(Ausstellungen!C219&lt;"a",Ausstellungen!D219&lt;"a",Ausstellungen!F219&lt;"a",Ausstellungen!G219&lt;"a",Ausstellungen!H219&lt;"a",Ausstellungen!I219&lt;"a")," ",Tabelle1!J219)</f>
        <v xml:space="preserve"> </v>
      </c>
      <c r="K219" s="12"/>
      <c r="M219" s="9"/>
      <c r="N219" s="9"/>
      <c r="O219" s="9"/>
      <c r="P219" s="45"/>
      <c r="Q219" t="str">
        <f>IF(Ausstellungen!C218&gt;"a","Tabelle3!$M$5:$M$"&amp;COUNTA(Teilnehmer!$C$6:$C$300)+5,"leer")</f>
        <v>leer</v>
      </c>
      <c r="R219" s="17" t="str">
        <f t="shared" si="7"/>
        <v>leer</v>
      </c>
      <c r="S219" s="17" t="str">
        <f t="shared" si="8"/>
        <v>leer</v>
      </c>
      <c r="T219" s="17" t="str">
        <f>IF(AND(Ausstellungen!C219&gt;"a",Ausstellungen!D219&gt;"a",Ausstellungen!F219&gt;"a",OR(Ausstellungen!D219=Tabelle2!$C$19,Ausstellungen!D219=Tabelle2!$C$20)),MID(Ausstellungen!F219,1,2)&amp;"N",IF(AND(Ausstellungen!C219&gt;"a",Ausstellungen!D219&gt;"a",Ausstellungen!F219&gt;"a",Ausstellungen!D219&lt;&gt;Tabelle2!$C$19,Ausstellungen!D219&lt;&gt;Tabelle2!$C$20),MID(Ausstellungen!F219,1,2),"leer"))</f>
        <v>leer</v>
      </c>
      <c r="U219" s="180" t="str">
        <f>IF(OR(ISERROR(VLOOKUP($D219&amp;$G219,Tabelle2!$T$2:$U$17,2,0)),Ausstellungen!C219&lt;"a",Ausstellungen!D219&lt;"a",Ausstellungen!F219&lt;"a"),"leer",VLOOKUP($D219&amp;$G219,Tabelle2!$T$2:$U$17,2,0))</f>
        <v>leer</v>
      </c>
      <c r="V219" s="17" t="str">
        <f>IF(OR(ISERROR(VLOOKUP(Ausstellungen!G219,Tabelle2!$Z$2:$AA$7,2,0)),Ausstellungen!C219&lt;"a",Ausstellungen!D219&lt;"a",Ausstellungen!F219&lt;"a"),"leer",VLOOKUP(Ausstellungen!G219,Tabelle2!$Z$2:$AA$7,2,0))</f>
        <v>leer</v>
      </c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</row>
    <row r="220" spans="2:64" ht="20.85" customHeight="1" x14ac:dyDescent="0.2">
      <c r="B220" s="7"/>
      <c r="C220" s="134" t="s">
        <v>12</v>
      </c>
      <c r="D220" s="134" t="s">
        <v>12</v>
      </c>
      <c r="E220" s="140" t="str">
        <f>Tabelle1!$N220</f>
        <v/>
      </c>
      <c r="F220" s="134" t="s">
        <v>12</v>
      </c>
      <c r="G220" s="134" t="s">
        <v>12</v>
      </c>
      <c r="H220" s="134" t="s">
        <v>12</v>
      </c>
      <c r="I220" s="134" t="s">
        <v>12</v>
      </c>
      <c r="J220" s="116" t="str">
        <f>IF(AND(Ausstellungen!C220&lt;"a",Ausstellungen!D220&lt;"a",Ausstellungen!F220&lt;"a",Ausstellungen!G220&lt;"a",Ausstellungen!H220&lt;"a",Ausstellungen!I220&lt;"a")," ",Tabelle1!J220)</f>
        <v xml:space="preserve"> </v>
      </c>
      <c r="K220" s="12"/>
      <c r="M220" s="9"/>
      <c r="N220" s="9"/>
      <c r="O220" s="9"/>
      <c r="P220" s="45"/>
      <c r="Q220" t="str">
        <f>IF(Ausstellungen!C219&gt;"a","Tabelle3!$M$5:$M$"&amp;COUNTA(Teilnehmer!$C$6:$C$300)+5,"leer")</f>
        <v>leer</v>
      </c>
      <c r="R220" s="17" t="str">
        <f t="shared" si="7"/>
        <v>leer</v>
      </c>
      <c r="S220" s="17" t="str">
        <f t="shared" si="8"/>
        <v>leer</v>
      </c>
      <c r="T220" s="17" t="str">
        <f>IF(AND(Ausstellungen!C220&gt;"a",Ausstellungen!D220&gt;"a",Ausstellungen!F220&gt;"a",OR(Ausstellungen!D220=Tabelle2!$C$19,Ausstellungen!D220=Tabelle2!$C$20)),MID(Ausstellungen!F220,1,2)&amp;"N",IF(AND(Ausstellungen!C220&gt;"a",Ausstellungen!D220&gt;"a",Ausstellungen!F220&gt;"a",Ausstellungen!D220&lt;&gt;Tabelle2!$C$19,Ausstellungen!D220&lt;&gt;Tabelle2!$C$20),MID(Ausstellungen!F220,1,2),"leer"))</f>
        <v>leer</v>
      </c>
      <c r="U220" s="180" t="str">
        <f>IF(OR(ISERROR(VLOOKUP($D220&amp;$G220,Tabelle2!$T$2:$U$17,2,0)),Ausstellungen!C220&lt;"a",Ausstellungen!D220&lt;"a",Ausstellungen!F220&lt;"a"),"leer",VLOOKUP($D220&amp;$G220,Tabelle2!$T$2:$U$17,2,0))</f>
        <v>leer</v>
      </c>
      <c r="V220" s="17" t="str">
        <f>IF(OR(ISERROR(VLOOKUP(Ausstellungen!G220,Tabelle2!$Z$2:$AA$7,2,0)),Ausstellungen!C220&lt;"a",Ausstellungen!D220&lt;"a",Ausstellungen!F220&lt;"a"),"leer",VLOOKUP(Ausstellungen!G220,Tabelle2!$Z$2:$AA$7,2,0))</f>
        <v>leer</v>
      </c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</row>
    <row r="221" spans="2:64" ht="20.85" customHeight="1" x14ac:dyDescent="0.2">
      <c r="B221" s="7"/>
      <c r="C221" s="134" t="s">
        <v>12</v>
      </c>
      <c r="D221" s="134" t="s">
        <v>12</v>
      </c>
      <c r="E221" s="140" t="str">
        <f>Tabelle1!$N221</f>
        <v/>
      </c>
      <c r="F221" s="134" t="s">
        <v>12</v>
      </c>
      <c r="G221" s="134" t="s">
        <v>12</v>
      </c>
      <c r="H221" s="134" t="s">
        <v>12</v>
      </c>
      <c r="I221" s="134" t="s">
        <v>12</v>
      </c>
      <c r="J221" s="116" t="str">
        <f>IF(AND(Ausstellungen!C221&lt;"a",Ausstellungen!D221&lt;"a",Ausstellungen!F221&lt;"a",Ausstellungen!G221&lt;"a",Ausstellungen!H221&lt;"a",Ausstellungen!I221&lt;"a")," ",Tabelle1!J221)</f>
        <v xml:space="preserve"> </v>
      </c>
      <c r="K221" s="12"/>
      <c r="M221" s="9"/>
      <c r="N221" s="9"/>
      <c r="O221" s="9"/>
      <c r="P221" s="45"/>
      <c r="Q221" t="str">
        <f>IF(Ausstellungen!C220&gt;"a","Tabelle3!$M$5:$M$"&amp;COUNTA(Teilnehmer!$C$6:$C$300)+5,"leer")</f>
        <v>leer</v>
      </c>
      <c r="R221" s="17" t="str">
        <f t="shared" si="7"/>
        <v>leer</v>
      </c>
      <c r="S221" s="17" t="str">
        <f t="shared" si="8"/>
        <v>leer</v>
      </c>
      <c r="T221" s="17" t="str">
        <f>IF(AND(Ausstellungen!C221&gt;"a",Ausstellungen!D221&gt;"a",Ausstellungen!F221&gt;"a",OR(Ausstellungen!D221=Tabelle2!$C$19,Ausstellungen!D221=Tabelle2!$C$20)),MID(Ausstellungen!F221,1,2)&amp;"N",IF(AND(Ausstellungen!C221&gt;"a",Ausstellungen!D221&gt;"a",Ausstellungen!F221&gt;"a",Ausstellungen!D221&lt;&gt;Tabelle2!$C$19,Ausstellungen!D221&lt;&gt;Tabelle2!$C$20),MID(Ausstellungen!F221,1,2),"leer"))</f>
        <v>leer</v>
      </c>
      <c r="U221" s="180" t="str">
        <f>IF(OR(ISERROR(VLOOKUP($D221&amp;$G221,Tabelle2!$T$2:$U$17,2,0)),Ausstellungen!C221&lt;"a",Ausstellungen!D221&lt;"a",Ausstellungen!F221&lt;"a"),"leer",VLOOKUP($D221&amp;$G221,Tabelle2!$T$2:$U$17,2,0))</f>
        <v>leer</v>
      </c>
      <c r="V221" s="17" t="str">
        <f>IF(OR(ISERROR(VLOOKUP(Ausstellungen!G221,Tabelle2!$Z$2:$AA$7,2,0)),Ausstellungen!C221&lt;"a",Ausstellungen!D221&lt;"a",Ausstellungen!F221&lt;"a"),"leer",VLOOKUP(Ausstellungen!G221,Tabelle2!$Z$2:$AA$7,2,0))</f>
        <v>leer</v>
      </c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</row>
    <row r="222" spans="2:64" ht="20.85" customHeight="1" x14ac:dyDescent="0.2">
      <c r="B222" s="7"/>
      <c r="C222" s="134" t="s">
        <v>12</v>
      </c>
      <c r="D222" s="134" t="s">
        <v>12</v>
      </c>
      <c r="E222" s="140" t="str">
        <f>Tabelle1!$N222</f>
        <v/>
      </c>
      <c r="F222" s="134" t="s">
        <v>12</v>
      </c>
      <c r="G222" s="134" t="s">
        <v>12</v>
      </c>
      <c r="H222" s="134" t="s">
        <v>12</v>
      </c>
      <c r="I222" s="134" t="s">
        <v>12</v>
      </c>
      <c r="J222" s="116" t="str">
        <f>IF(AND(Ausstellungen!C222&lt;"a",Ausstellungen!D222&lt;"a",Ausstellungen!F222&lt;"a",Ausstellungen!G222&lt;"a",Ausstellungen!H222&lt;"a",Ausstellungen!I222&lt;"a")," ",Tabelle1!J222)</f>
        <v xml:space="preserve"> </v>
      </c>
      <c r="K222" s="12"/>
      <c r="M222" s="9"/>
      <c r="N222" s="9"/>
      <c r="O222" s="9"/>
      <c r="P222" s="45"/>
      <c r="Q222" t="str">
        <f>IF(Ausstellungen!C221&gt;"a","Tabelle3!$M$5:$M$"&amp;COUNTA(Teilnehmer!$C$6:$C$300)+5,"leer")</f>
        <v>leer</v>
      </c>
      <c r="R222" s="17" t="str">
        <f t="shared" si="7"/>
        <v>leer</v>
      </c>
      <c r="S222" s="17" t="str">
        <f t="shared" si="8"/>
        <v>leer</v>
      </c>
      <c r="T222" s="17" t="str">
        <f>IF(AND(Ausstellungen!C222&gt;"a",Ausstellungen!D222&gt;"a",Ausstellungen!F222&gt;"a",OR(Ausstellungen!D222=Tabelle2!$C$19,Ausstellungen!D222=Tabelle2!$C$20)),MID(Ausstellungen!F222,1,2)&amp;"N",IF(AND(Ausstellungen!C222&gt;"a",Ausstellungen!D222&gt;"a",Ausstellungen!F222&gt;"a",Ausstellungen!D222&lt;&gt;Tabelle2!$C$19,Ausstellungen!D222&lt;&gt;Tabelle2!$C$20),MID(Ausstellungen!F222,1,2),"leer"))</f>
        <v>leer</v>
      </c>
      <c r="U222" s="180" t="str">
        <f>IF(OR(ISERROR(VLOOKUP($D222&amp;$G222,Tabelle2!$T$2:$U$17,2,0)),Ausstellungen!C222&lt;"a",Ausstellungen!D222&lt;"a",Ausstellungen!F222&lt;"a"),"leer",VLOOKUP($D222&amp;$G222,Tabelle2!$T$2:$U$17,2,0))</f>
        <v>leer</v>
      </c>
      <c r="V222" s="17" t="str">
        <f>IF(OR(ISERROR(VLOOKUP(Ausstellungen!G222,Tabelle2!$Z$2:$AA$7,2,0)),Ausstellungen!C222&lt;"a",Ausstellungen!D222&lt;"a",Ausstellungen!F222&lt;"a"),"leer",VLOOKUP(Ausstellungen!G222,Tabelle2!$Z$2:$AA$7,2,0))</f>
        <v>leer</v>
      </c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</row>
    <row r="223" spans="2:64" ht="20.85" customHeight="1" x14ac:dyDescent="0.2">
      <c r="B223" s="7"/>
      <c r="C223" s="134" t="s">
        <v>12</v>
      </c>
      <c r="D223" s="134" t="s">
        <v>12</v>
      </c>
      <c r="E223" s="140" t="str">
        <f>Tabelle1!$N223</f>
        <v/>
      </c>
      <c r="F223" s="134" t="s">
        <v>12</v>
      </c>
      <c r="G223" s="134" t="s">
        <v>12</v>
      </c>
      <c r="H223" s="134" t="s">
        <v>12</v>
      </c>
      <c r="I223" s="134" t="s">
        <v>12</v>
      </c>
      <c r="J223" s="116" t="str">
        <f>IF(AND(Ausstellungen!C223&lt;"a",Ausstellungen!D223&lt;"a",Ausstellungen!F223&lt;"a",Ausstellungen!G223&lt;"a",Ausstellungen!H223&lt;"a",Ausstellungen!I223&lt;"a")," ",Tabelle1!J223)</f>
        <v xml:space="preserve"> </v>
      </c>
      <c r="K223" s="12"/>
      <c r="M223" s="9"/>
      <c r="N223" s="9"/>
      <c r="O223" s="9"/>
      <c r="P223" s="45"/>
      <c r="Q223" t="str">
        <f>IF(Ausstellungen!C222&gt;"a","Tabelle3!$M$5:$M$"&amp;COUNTA(Teilnehmer!$C$6:$C$300)+5,"leer")</f>
        <v>leer</v>
      </c>
      <c r="R223" s="17" t="str">
        <f t="shared" si="7"/>
        <v>leer</v>
      </c>
      <c r="S223" s="17" t="str">
        <f t="shared" si="8"/>
        <v>leer</v>
      </c>
      <c r="T223" s="17" t="str">
        <f>IF(AND(Ausstellungen!C223&gt;"a",Ausstellungen!D223&gt;"a",Ausstellungen!F223&gt;"a",OR(Ausstellungen!D223=Tabelle2!$C$19,Ausstellungen!D223=Tabelle2!$C$20)),MID(Ausstellungen!F223,1,2)&amp;"N",IF(AND(Ausstellungen!C223&gt;"a",Ausstellungen!D223&gt;"a",Ausstellungen!F223&gt;"a",Ausstellungen!D223&lt;&gt;Tabelle2!$C$19,Ausstellungen!D223&lt;&gt;Tabelle2!$C$20),MID(Ausstellungen!F223,1,2),"leer"))</f>
        <v>leer</v>
      </c>
      <c r="U223" s="180" t="str">
        <f>IF(OR(ISERROR(VLOOKUP($D223&amp;$G223,Tabelle2!$T$2:$U$17,2,0)),Ausstellungen!C223&lt;"a",Ausstellungen!D223&lt;"a",Ausstellungen!F223&lt;"a"),"leer",VLOOKUP($D223&amp;$G223,Tabelle2!$T$2:$U$17,2,0))</f>
        <v>leer</v>
      </c>
      <c r="V223" s="17" t="str">
        <f>IF(OR(ISERROR(VLOOKUP(Ausstellungen!G223,Tabelle2!$Z$2:$AA$7,2,0)),Ausstellungen!C223&lt;"a",Ausstellungen!D223&lt;"a",Ausstellungen!F223&lt;"a"),"leer",VLOOKUP(Ausstellungen!G223,Tabelle2!$Z$2:$AA$7,2,0))</f>
        <v>leer</v>
      </c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</row>
    <row r="224" spans="2:64" ht="20.85" customHeight="1" x14ac:dyDescent="0.2">
      <c r="B224" s="7"/>
      <c r="C224" s="134" t="s">
        <v>12</v>
      </c>
      <c r="D224" s="134" t="s">
        <v>12</v>
      </c>
      <c r="E224" s="140" t="str">
        <f>Tabelle1!$N224</f>
        <v/>
      </c>
      <c r="F224" s="134" t="s">
        <v>12</v>
      </c>
      <c r="G224" s="134" t="s">
        <v>12</v>
      </c>
      <c r="H224" s="134" t="s">
        <v>12</v>
      </c>
      <c r="I224" s="134" t="s">
        <v>12</v>
      </c>
      <c r="J224" s="116" t="str">
        <f>IF(AND(Ausstellungen!C224&lt;"a",Ausstellungen!D224&lt;"a",Ausstellungen!F224&lt;"a",Ausstellungen!G224&lt;"a",Ausstellungen!H224&lt;"a",Ausstellungen!I224&lt;"a")," ",Tabelle1!J224)</f>
        <v xml:space="preserve"> </v>
      </c>
      <c r="K224" s="12"/>
      <c r="M224" s="9"/>
      <c r="N224" s="9"/>
      <c r="O224" s="9"/>
      <c r="P224" s="45"/>
      <c r="Q224" t="str">
        <f>IF(Ausstellungen!C223&gt;"a","Tabelle3!$M$5:$M$"&amp;COUNTA(Teilnehmer!$C$6:$C$300)+5,"leer")</f>
        <v>leer</v>
      </c>
      <c r="R224" s="17" t="str">
        <f t="shared" si="7"/>
        <v>leer</v>
      </c>
      <c r="S224" s="17" t="str">
        <f t="shared" si="8"/>
        <v>leer</v>
      </c>
      <c r="T224" s="17" t="str">
        <f>IF(AND(Ausstellungen!C224&gt;"a",Ausstellungen!D224&gt;"a",Ausstellungen!F224&gt;"a",OR(Ausstellungen!D224=Tabelle2!$C$19,Ausstellungen!D224=Tabelle2!$C$20)),MID(Ausstellungen!F224,1,2)&amp;"N",IF(AND(Ausstellungen!C224&gt;"a",Ausstellungen!D224&gt;"a",Ausstellungen!F224&gt;"a",Ausstellungen!D224&lt;&gt;Tabelle2!$C$19,Ausstellungen!D224&lt;&gt;Tabelle2!$C$20),MID(Ausstellungen!F224,1,2),"leer"))</f>
        <v>leer</v>
      </c>
      <c r="U224" s="180" t="str">
        <f>IF(OR(ISERROR(VLOOKUP($D224&amp;$G224,Tabelle2!$T$2:$U$17,2,0)),Ausstellungen!C224&lt;"a",Ausstellungen!D224&lt;"a",Ausstellungen!F224&lt;"a"),"leer",VLOOKUP($D224&amp;$G224,Tabelle2!$T$2:$U$17,2,0))</f>
        <v>leer</v>
      </c>
      <c r="V224" s="17" t="str">
        <f>IF(OR(ISERROR(VLOOKUP(Ausstellungen!G224,Tabelle2!$Z$2:$AA$7,2,0)),Ausstellungen!C224&lt;"a",Ausstellungen!D224&lt;"a",Ausstellungen!F224&lt;"a"),"leer",VLOOKUP(Ausstellungen!G224,Tabelle2!$Z$2:$AA$7,2,0))</f>
        <v>leer</v>
      </c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</row>
    <row r="225" spans="2:64" ht="20.85" customHeight="1" x14ac:dyDescent="0.2">
      <c r="B225" s="7"/>
      <c r="C225" s="134" t="s">
        <v>12</v>
      </c>
      <c r="D225" s="134" t="s">
        <v>12</v>
      </c>
      <c r="E225" s="140" t="str">
        <f>Tabelle1!$N225</f>
        <v/>
      </c>
      <c r="F225" s="134" t="s">
        <v>12</v>
      </c>
      <c r="G225" s="134" t="s">
        <v>12</v>
      </c>
      <c r="H225" s="134" t="s">
        <v>12</v>
      </c>
      <c r="I225" s="134" t="s">
        <v>12</v>
      </c>
      <c r="J225" s="116" t="str">
        <f>IF(AND(Ausstellungen!C225&lt;"a",Ausstellungen!D225&lt;"a",Ausstellungen!F225&lt;"a",Ausstellungen!G225&lt;"a",Ausstellungen!H225&lt;"a",Ausstellungen!I225&lt;"a")," ",Tabelle1!J225)</f>
        <v xml:space="preserve"> </v>
      </c>
      <c r="K225" s="12"/>
      <c r="M225" s="9"/>
      <c r="N225" s="9"/>
      <c r="O225" s="9"/>
      <c r="P225" s="45"/>
      <c r="Q225" t="str">
        <f>IF(Ausstellungen!C224&gt;"a","Tabelle3!$M$5:$M$"&amp;COUNTA(Teilnehmer!$C$6:$C$300)+5,"leer")</f>
        <v>leer</v>
      </c>
      <c r="R225" s="17" t="str">
        <f t="shared" si="7"/>
        <v>leer</v>
      </c>
      <c r="S225" s="17" t="str">
        <f t="shared" si="8"/>
        <v>leer</v>
      </c>
      <c r="T225" s="17" t="str">
        <f>IF(AND(Ausstellungen!C225&gt;"a",Ausstellungen!D225&gt;"a",Ausstellungen!F225&gt;"a",OR(Ausstellungen!D225=Tabelle2!$C$19,Ausstellungen!D225=Tabelle2!$C$20)),MID(Ausstellungen!F225,1,2)&amp;"N",IF(AND(Ausstellungen!C225&gt;"a",Ausstellungen!D225&gt;"a",Ausstellungen!F225&gt;"a",Ausstellungen!D225&lt;&gt;Tabelle2!$C$19,Ausstellungen!D225&lt;&gt;Tabelle2!$C$20),MID(Ausstellungen!F225,1,2),"leer"))</f>
        <v>leer</v>
      </c>
      <c r="U225" s="180" t="str">
        <f>IF(OR(ISERROR(VLOOKUP($D225&amp;$G225,Tabelle2!$T$2:$U$17,2,0)),Ausstellungen!C225&lt;"a",Ausstellungen!D225&lt;"a",Ausstellungen!F225&lt;"a"),"leer",VLOOKUP($D225&amp;$G225,Tabelle2!$T$2:$U$17,2,0))</f>
        <v>leer</v>
      </c>
      <c r="V225" s="17" t="str">
        <f>IF(OR(ISERROR(VLOOKUP(Ausstellungen!G225,Tabelle2!$Z$2:$AA$7,2,0)),Ausstellungen!C225&lt;"a",Ausstellungen!D225&lt;"a",Ausstellungen!F225&lt;"a"),"leer",VLOOKUP(Ausstellungen!G225,Tabelle2!$Z$2:$AA$7,2,0))</f>
        <v>leer</v>
      </c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</row>
    <row r="226" spans="2:64" ht="20.85" customHeight="1" x14ac:dyDescent="0.2">
      <c r="B226" s="7"/>
      <c r="C226" s="134" t="s">
        <v>12</v>
      </c>
      <c r="D226" s="134" t="s">
        <v>12</v>
      </c>
      <c r="E226" s="140" t="str">
        <f>Tabelle1!$N226</f>
        <v/>
      </c>
      <c r="F226" s="134" t="s">
        <v>12</v>
      </c>
      <c r="G226" s="134" t="s">
        <v>12</v>
      </c>
      <c r="H226" s="134" t="s">
        <v>12</v>
      </c>
      <c r="I226" s="134" t="s">
        <v>12</v>
      </c>
      <c r="J226" s="116" t="str">
        <f>IF(AND(Ausstellungen!C226&lt;"a",Ausstellungen!D226&lt;"a",Ausstellungen!F226&lt;"a",Ausstellungen!G226&lt;"a",Ausstellungen!H226&lt;"a",Ausstellungen!I226&lt;"a")," ",Tabelle1!J226)</f>
        <v xml:space="preserve"> </v>
      </c>
      <c r="K226" s="12"/>
      <c r="M226" s="9"/>
      <c r="N226" s="9"/>
      <c r="O226" s="9"/>
      <c r="P226" s="45"/>
      <c r="Q226" t="str">
        <f>IF(Ausstellungen!C225&gt;"a","Tabelle3!$M$5:$M$"&amp;COUNTA(Teilnehmer!$C$6:$C$300)+5,"leer")</f>
        <v>leer</v>
      </c>
      <c r="R226" s="17" t="str">
        <f t="shared" si="7"/>
        <v>leer</v>
      </c>
      <c r="S226" s="17" t="str">
        <f t="shared" si="8"/>
        <v>leer</v>
      </c>
      <c r="T226" s="17" t="str">
        <f>IF(AND(Ausstellungen!C226&gt;"a",Ausstellungen!D226&gt;"a",Ausstellungen!F226&gt;"a",OR(Ausstellungen!D226=Tabelle2!$C$19,Ausstellungen!D226=Tabelle2!$C$20)),MID(Ausstellungen!F226,1,2)&amp;"N",IF(AND(Ausstellungen!C226&gt;"a",Ausstellungen!D226&gt;"a",Ausstellungen!F226&gt;"a",Ausstellungen!D226&lt;&gt;Tabelle2!$C$19,Ausstellungen!D226&lt;&gt;Tabelle2!$C$20),MID(Ausstellungen!F226,1,2),"leer"))</f>
        <v>leer</v>
      </c>
      <c r="U226" s="180" t="str">
        <f>IF(OR(ISERROR(VLOOKUP($D226&amp;$G226,Tabelle2!$T$2:$U$17,2,0)),Ausstellungen!C226&lt;"a",Ausstellungen!D226&lt;"a",Ausstellungen!F226&lt;"a"),"leer",VLOOKUP($D226&amp;$G226,Tabelle2!$T$2:$U$17,2,0))</f>
        <v>leer</v>
      </c>
      <c r="V226" s="17" t="str">
        <f>IF(OR(ISERROR(VLOOKUP(Ausstellungen!G226,Tabelle2!$Z$2:$AA$7,2,0)),Ausstellungen!C226&lt;"a",Ausstellungen!D226&lt;"a",Ausstellungen!F226&lt;"a"),"leer",VLOOKUP(Ausstellungen!G226,Tabelle2!$Z$2:$AA$7,2,0))</f>
        <v>leer</v>
      </c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</row>
    <row r="227" spans="2:64" ht="20.85" customHeight="1" x14ac:dyDescent="0.2">
      <c r="B227" s="7"/>
      <c r="C227" s="134" t="s">
        <v>12</v>
      </c>
      <c r="D227" s="134" t="s">
        <v>12</v>
      </c>
      <c r="E227" s="140" t="str">
        <f>Tabelle1!$N227</f>
        <v/>
      </c>
      <c r="F227" s="134" t="s">
        <v>12</v>
      </c>
      <c r="G227" s="134" t="s">
        <v>12</v>
      </c>
      <c r="H227" s="134" t="s">
        <v>12</v>
      </c>
      <c r="I227" s="134" t="s">
        <v>12</v>
      </c>
      <c r="J227" s="116" t="str">
        <f>IF(AND(Ausstellungen!C227&lt;"a",Ausstellungen!D227&lt;"a",Ausstellungen!F227&lt;"a",Ausstellungen!G227&lt;"a",Ausstellungen!H227&lt;"a",Ausstellungen!I227&lt;"a")," ",Tabelle1!J227)</f>
        <v xml:space="preserve"> </v>
      </c>
      <c r="K227" s="12"/>
      <c r="M227" s="9"/>
      <c r="N227" s="9"/>
      <c r="O227" s="9"/>
      <c r="P227" s="45"/>
      <c r="Q227" t="str">
        <f>IF(Ausstellungen!C226&gt;"a","Tabelle3!$M$5:$M$"&amp;COUNTA(Teilnehmer!$C$6:$C$300)+5,"leer")</f>
        <v>leer</v>
      </c>
      <c r="R227" s="17" t="str">
        <f t="shared" si="7"/>
        <v>leer</v>
      </c>
      <c r="S227" s="17" t="str">
        <f t="shared" si="8"/>
        <v>leer</v>
      </c>
      <c r="T227" s="17" t="str">
        <f>IF(AND(Ausstellungen!C227&gt;"a",Ausstellungen!D227&gt;"a",Ausstellungen!F227&gt;"a",OR(Ausstellungen!D227=Tabelle2!$C$19,Ausstellungen!D227=Tabelle2!$C$20)),MID(Ausstellungen!F227,1,2)&amp;"N",IF(AND(Ausstellungen!C227&gt;"a",Ausstellungen!D227&gt;"a",Ausstellungen!F227&gt;"a",Ausstellungen!D227&lt;&gt;Tabelle2!$C$19,Ausstellungen!D227&lt;&gt;Tabelle2!$C$20),MID(Ausstellungen!F227,1,2),"leer"))</f>
        <v>leer</v>
      </c>
      <c r="U227" s="180" t="str">
        <f>IF(OR(ISERROR(VLOOKUP($D227&amp;$G227,Tabelle2!$T$2:$U$17,2,0)),Ausstellungen!C227&lt;"a",Ausstellungen!D227&lt;"a",Ausstellungen!F227&lt;"a"),"leer",VLOOKUP($D227&amp;$G227,Tabelle2!$T$2:$U$17,2,0))</f>
        <v>leer</v>
      </c>
      <c r="V227" s="17" t="str">
        <f>IF(OR(ISERROR(VLOOKUP(Ausstellungen!G227,Tabelle2!$Z$2:$AA$7,2,0)),Ausstellungen!C227&lt;"a",Ausstellungen!D227&lt;"a",Ausstellungen!F227&lt;"a"),"leer",VLOOKUP(Ausstellungen!G227,Tabelle2!$Z$2:$AA$7,2,0))</f>
        <v>leer</v>
      </c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</row>
    <row r="228" spans="2:64" ht="20.85" customHeight="1" x14ac:dyDescent="0.2">
      <c r="B228" s="7"/>
      <c r="C228" s="134" t="s">
        <v>12</v>
      </c>
      <c r="D228" s="134" t="s">
        <v>12</v>
      </c>
      <c r="E228" s="140" t="str">
        <f>Tabelle1!$N228</f>
        <v/>
      </c>
      <c r="F228" s="134" t="s">
        <v>12</v>
      </c>
      <c r="G228" s="134" t="s">
        <v>12</v>
      </c>
      <c r="H228" s="134" t="s">
        <v>12</v>
      </c>
      <c r="I228" s="134" t="s">
        <v>12</v>
      </c>
      <c r="J228" s="116" t="str">
        <f>IF(AND(Ausstellungen!C228&lt;"a",Ausstellungen!D228&lt;"a",Ausstellungen!F228&lt;"a",Ausstellungen!G228&lt;"a",Ausstellungen!H228&lt;"a",Ausstellungen!I228&lt;"a")," ",Tabelle1!J228)</f>
        <v xml:space="preserve"> </v>
      </c>
      <c r="K228" s="12"/>
      <c r="M228" s="9"/>
      <c r="N228" s="9"/>
      <c r="O228" s="9"/>
      <c r="P228" s="45"/>
      <c r="Q228" t="str">
        <f>IF(Ausstellungen!C227&gt;"a","Tabelle3!$M$5:$M$"&amp;COUNTA(Teilnehmer!$C$6:$C$300)+5,"leer")</f>
        <v>leer</v>
      </c>
      <c r="R228" s="17" t="str">
        <f t="shared" si="7"/>
        <v>leer</v>
      </c>
      <c r="S228" s="17" t="str">
        <f t="shared" si="8"/>
        <v>leer</v>
      </c>
      <c r="T228" s="17" t="str">
        <f>IF(AND(Ausstellungen!C228&gt;"a",Ausstellungen!D228&gt;"a",Ausstellungen!F228&gt;"a",OR(Ausstellungen!D228=Tabelle2!$C$19,Ausstellungen!D228=Tabelle2!$C$20)),MID(Ausstellungen!F228,1,2)&amp;"N",IF(AND(Ausstellungen!C228&gt;"a",Ausstellungen!D228&gt;"a",Ausstellungen!F228&gt;"a",Ausstellungen!D228&lt;&gt;Tabelle2!$C$19,Ausstellungen!D228&lt;&gt;Tabelle2!$C$20),MID(Ausstellungen!F228,1,2),"leer"))</f>
        <v>leer</v>
      </c>
      <c r="U228" s="180" t="str">
        <f>IF(OR(ISERROR(VLOOKUP($D228&amp;$G228,Tabelle2!$T$2:$U$17,2,0)),Ausstellungen!C228&lt;"a",Ausstellungen!D228&lt;"a",Ausstellungen!F228&lt;"a"),"leer",VLOOKUP($D228&amp;$G228,Tabelle2!$T$2:$U$17,2,0))</f>
        <v>leer</v>
      </c>
      <c r="V228" s="17" t="str">
        <f>IF(OR(ISERROR(VLOOKUP(Ausstellungen!G228,Tabelle2!$Z$2:$AA$7,2,0)),Ausstellungen!C228&lt;"a",Ausstellungen!D228&lt;"a",Ausstellungen!F228&lt;"a"),"leer",VLOOKUP(Ausstellungen!G228,Tabelle2!$Z$2:$AA$7,2,0))</f>
        <v>leer</v>
      </c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</row>
    <row r="229" spans="2:64" ht="20.85" customHeight="1" x14ac:dyDescent="0.2">
      <c r="B229" s="7"/>
      <c r="C229" s="134" t="s">
        <v>12</v>
      </c>
      <c r="D229" s="134" t="s">
        <v>12</v>
      </c>
      <c r="E229" s="140" t="str">
        <f>Tabelle1!$N229</f>
        <v/>
      </c>
      <c r="F229" s="134" t="s">
        <v>12</v>
      </c>
      <c r="G229" s="134" t="s">
        <v>12</v>
      </c>
      <c r="H229" s="134" t="s">
        <v>12</v>
      </c>
      <c r="I229" s="134" t="s">
        <v>12</v>
      </c>
      <c r="J229" s="116" t="str">
        <f>IF(AND(Ausstellungen!C229&lt;"a",Ausstellungen!D229&lt;"a",Ausstellungen!F229&lt;"a",Ausstellungen!G229&lt;"a",Ausstellungen!H229&lt;"a",Ausstellungen!I229&lt;"a")," ",Tabelle1!J229)</f>
        <v xml:space="preserve"> </v>
      </c>
      <c r="K229" s="12"/>
      <c r="M229" s="9"/>
      <c r="N229" s="9"/>
      <c r="O229" s="9"/>
      <c r="P229" s="45"/>
      <c r="Q229" t="str">
        <f>IF(Ausstellungen!C228&gt;"a","Tabelle3!$M$5:$M$"&amp;COUNTA(Teilnehmer!$C$6:$C$300)+5,"leer")</f>
        <v>leer</v>
      </c>
      <c r="R229" s="17" t="str">
        <f t="shared" si="7"/>
        <v>leer</v>
      </c>
      <c r="S229" s="17" t="str">
        <f t="shared" si="8"/>
        <v>leer</v>
      </c>
      <c r="T229" s="17" t="str">
        <f>IF(AND(Ausstellungen!C229&gt;"a",Ausstellungen!D229&gt;"a",Ausstellungen!F229&gt;"a",OR(Ausstellungen!D229=Tabelle2!$C$19,Ausstellungen!D229=Tabelle2!$C$20)),MID(Ausstellungen!F229,1,2)&amp;"N",IF(AND(Ausstellungen!C229&gt;"a",Ausstellungen!D229&gt;"a",Ausstellungen!F229&gt;"a",Ausstellungen!D229&lt;&gt;Tabelle2!$C$19,Ausstellungen!D229&lt;&gt;Tabelle2!$C$20),MID(Ausstellungen!F229,1,2),"leer"))</f>
        <v>leer</v>
      </c>
      <c r="U229" s="180" t="str">
        <f>IF(OR(ISERROR(VLOOKUP($D229&amp;$G229,Tabelle2!$T$2:$U$17,2,0)),Ausstellungen!C229&lt;"a",Ausstellungen!D229&lt;"a",Ausstellungen!F229&lt;"a"),"leer",VLOOKUP($D229&amp;$G229,Tabelle2!$T$2:$U$17,2,0))</f>
        <v>leer</v>
      </c>
      <c r="V229" s="17" t="str">
        <f>IF(OR(ISERROR(VLOOKUP(Ausstellungen!G229,Tabelle2!$Z$2:$AA$7,2,0)),Ausstellungen!C229&lt;"a",Ausstellungen!D229&lt;"a",Ausstellungen!F229&lt;"a"),"leer",VLOOKUP(Ausstellungen!G229,Tabelle2!$Z$2:$AA$7,2,0))</f>
        <v>leer</v>
      </c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</row>
    <row r="230" spans="2:64" ht="20.85" customHeight="1" x14ac:dyDescent="0.2">
      <c r="B230" s="7"/>
      <c r="C230" s="134" t="s">
        <v>12</v>
      </c>
      <c r="D230" s="134" t="s">
        <v>12</v>
      </c>
      <c r="E230" s="140" t="str">
        <f>Tabelle1!$N230</f>
        <v/>
      </c>
      <c r="F230" s="134" t="s">
        <v>12</v>
      </c>
      <c r="G230" s="134" t="s">
        <v>12</v>
      </c>
      <c r="H230" s="134" t="s">
        <v>12</v>
      </c>
      <c r="I230" s="134" t="s">
        <v>12</v>
      </c>
      <c r="J230" s="116" t="str">
        <f>IF(AND(Ausstellungen!C230&lt;"a",Ausstellungen!D230&lt;"a",Ausstellungen!F230&lt;"a",Ausstellungen!G230&lt;"a",Ausstellungen!H230&lt;"a",Ausstellungen!I230&lt;"a")," ",Tabelle1!J230)</f>
        <v xml:space="preserve"> </v>
      </c>
      <c r="K230" s="12"/>
      <c r="M230" s="9"/>
      <c r="N230" s="9"/>
      <c r="O230" s="9"/>
      <c r="P230" s="45"/>
      <c r="Q230" t="str">
        <f>IF(Ausstellungen!C229&gt;"a","Tabelle3!$M$5:$M$"&amp;COUNTA(Teilnehmer!$C$6:$C$300)+5,"leer")</f>
        <v>leer</v>
      </c>
      <c r="R230" s="17" t="str">
        <f t="shared" si="7"/>
        <v>leer</v>
      </c>
      <c r="S230" s="17" t="str">
        <f t="shared" si="8"/>
        <v>leer</v>
      </c>
      <c r="T230" s="17" t="str">
        <f>IF(AND(Ausstellungen!C230&gt;"a",Ausstellungen!D230&gt;"a",Ausstellungen!F230&gt;"a",OR(Ausstellungen!D230=Tabelle2!$C$19,Ausstellungen!D230=Tabelle2!$C$20)),MID(Ausstellungen!F230,1,2)&amp;"N",IF(AND(Ausstellungen!C230&gt;"a",Ausstellungen!D230&gt;"a",Ausstellungen!F230&gt;"a",Ausstellungen!D230&lt;&gt;Tabelle2!$C$19,Ausstellungen!D230&lt;&gt;Tabelle2!$C$20),MID(Ausstellungen!F230,1,2),"leer"))</f>
        <v>leer</v>
      </c>
      <c r="U230" s="180" t="str">
        <f>IF(OR(ISERROR(VLOOKUP($D230&amp;$G230,Tabelle2!$T$2:$U$17,2,0)),Ausstellungen!C230&lt;"a",Ausstellungen!D230&lt;"a",Ausstellungen!F230&lt;"a"),"leer",VLOOKUP($D230&amp;$G230,Tabelle2!$T$2:$U$17,2,0))</f>
        <v>leer</v>
      </c>
      <c r="V230" s="17" t="str">
        <f>IF(OR(ISERROR(VLOOKUP(Ausstellungen!G230,Tabelle2!$Z$2:$AA$7,2,0)),Ausstellungen!C230&lt;"a",Ausstellungen!D230&lt;"a",Ausstellungen!F230&lt;"a"),"leer",VLOOKUP(Ausstellungen!G230,Tabelle2!$Z$2:$AA$7,2,0))</f>
        <v>leer</v>
      </c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</row>
    <row r="231" spans="2:64" ht="20.85" customHeight="1" x14ac:dyDescent="0.2">
      <c r="B231" s="7"/>
      <c r="C231" s="134" t="s">
        <v>12</v>
      </c>
      <c r="D231" s="134" t="s">
        <v>12</v>
      </c>
      <c r="E231" s="140" t="str">
        <f>Tabelle1!$N231</f>
        <v/>
      </c>
      <c r="F231" s="134" t="s">
        <v>12</v>
      </c>
      <c r="G231" s="134" t="s">
        <v>12</v>
      </c>
      <c r="H231" s="134" t="s">
        <v>12</v>
      </c>
      <c r="I231" s="134" t="s">
        <v>12</v>
      </c>
      <c r="J231" s="116" t="str">
        <f>IF(AND(Ausstellungen!C231&lt;"a",Ausstellungen!D231&lt;"a",Ausstellungen!F231&lt;"a",Ausstellungen!G231&lt;"a",Ausstellungen!H231&lt;"a",Ausstellungen!I231&lt;"a")," ",Tabelle1!J231)</f>
        <v xml:space="preserve"> </v>
      </c>
      <c r="K231" s="12"/>
      <c r="M231" s="9"/>
      <c r="N231" s="9"/>
      <c r="O231" s="9"/>
      <c r="P231" s="45"/>
      <c r="Q231" t="str">
        <f>IF(Ausstellungen!C230&gt;"a","Tabelle3!$M$5:$M$"&amp;COUNTA(Teilnehmer!$C$6:$C$300)+5,"leer")</f>
        <v>leer</v>
      </c>
      <c r="R231" s="17" t="str">
        <f t="shared" si="7"/>
        <v>leer</v>
      </c>
      <c r="S231" s="17" t="str">
        <f t="shared" si="8"/>
        <v>leer</v>
      </c>
      <c r="T231" s="17" t="str">
        <f>IF(AND(Ausstellungen!C231&gt;"a",Ausstellungen!D231&gt;"a",Ausstellungen!F231&gt;"a",OR(Ausstellungen!D231=Tabelle2!$C$19,Ausstellungen!D231=Tabelle2!$C$20)),MID(Ausstellungen!F231,1,2)&amp;"N",IF(AND(Ausstellungen!C231&gt;"a",Ausstellungen!D231&gt;"a",Ausstellungen!F231&gt;"a",Ausstellungen!D231&lt;&gt;Tabelle2!$C$19,Ausstellungen!D231&lt;&gt;Tabelle2!$C$20),MID(Ausstellungen!F231,1,2),"leer"))</f>
        <v>leer</v>
      </c>
      <c r="U231" s="180" t="str">
        <f>IF(OR(ISERROR(VLOOKUP($D231&amp;$G231,Tabelle2!$T$2:$U$17,2,0)),Ausstellungen!C231&lt;"a",Ausstellungen!D231&lt;"a",Ausstellungen!F231&lt;"a"),"leer",VLOOKUP($D231&amp;$G231,Tabelle2!$T$2:$U$17,2,0))</f>
        <v>leer</v>
      </c>
      <c r="V231" s="17" t="str">
        <f>IF(OR(ISERROR(VLOOKUP(Ausstellungen!G231,Tabelle2!$Z$2:$AA$7,2,0)),Ausstellungen!C231&lt;"a",Ausstellungen!D231&lt;"a",Ausstellungen!F231&lt;"a"),"leer",VLOOKUP(Ausstellungen!G231,Tabelle2!$Z$2:$AA$7,2,0))</f>
        <v>leer</v>
      </c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</row>
    <row r="232" spans="2:64" ht="20.85" customHeight="1" x14ac:dyDescent="0.2">
      <c r="B232" s="7"/>
      <c r="C232" s="134" t="s">
        <v>12</v>
      </c>
      <c r="D232" s="134" t="s">
        <v>12</v>
      </c>
      <c r="E232" s="140" t="str">
        <f>Tabelle1!$N232</f>
        <v/>
      </c>
      <c r="F232" s="134" t="s">
        <v>12</v>
      </c>
      <c r="G232" s="134" t="s">
        <v>12</v>
      </c>
      <c r="H232" s="134" t="s">
        <v>12</v>
      </c>
      <c r="I232" s="134" t="s">
        <v>12</v>
      </c>
      <c r="J232" s="116" t="str">
        <f>IF(AND(Ausstellungen!C232&lt;"a",Ausstellungen!D232&lt;"a",Ausstellungen!F232&lt;"a",Ausstellungen!G232&lt;"a",Ausstellungen!H232&lt;"a",Ausstellungen!I232&lt;"a")," ",Tabelle1!J232)</f>
        <v xml:space="preserve"> </v>
      </c>
      <c r="K232" s="12"/>
      <c r="M232" s="9"/>
      <c r="N232" s="9"/>
      <c r="O232" s="9"/>
      <c r="P232" s="45"/>
      <c r="Q232" t="str">
        <f>IF(Ausstellungen!C231&gt;"a","Tabelle3!$M$5:$M$"&amp;COUNTA(Teilnehmer!$C$6:$C$300)+5,"leer")</f>
        <v>leer</v>
      </c>
      <c r="R232" s="17" t="str">
        <f t="shared" si="7"/>
        <v>leer</v>
      </c>
      <c r="S232" s="17" t="str">
        <f t="shared" si="8"/>
        <v>leer</v>
      </c>
      <c r="T232" s="17" t="str">
        <f>IF(AND(Ausstellungen!C232&gt;"a",Ausstellungen!D232&gt;"a",Ausstellungen!F232&gt;"a",OR(Ausstellungen!D232=Tabelle2!$C$19,Ausstellungen!D232=Tabelle2!$C$20)),MID(Ausstellungen!F232,1,2)&amp;"N",IF(AND(Ausstellungen!C232&gt;"a",Ausstellungen!D232&gt;"a",Ausstellungen!F232&gt;"a",Ausstellungen!D232&lt;&gt;Tabelle2!$C$19,Ausstellungen!D232&lt;&gt;Tabelle2!$C$20),MID(Ausstellungen!F232,1,2),"leer"))</f>
        <v>leer</v>
      </c>
      <c r="U232" s="180" t="str">
        <f>IF(OR(ISERROR(VLOOKUP($D232&amp;$G232,Tabelle2!$T$2:$U$17,2,0)),Ausstellungen!C232&lt;"a",Ausstellungen!D232&lt;"a",Ausstellungen!F232&lt;"a"),"leer",VLOOKUP($D232&amp;$G232,Tabelle2!$T$2:$U$17,2,0))</f>
        <v>leer</v>
      </c>
      <c r="V232" s="17" t="str">
        <f>IF(OR(ISERROR(VLOOKUP(Ausstellungen!G232,Tabelle2!$Z$2:$AA$7,2,0)),Ausstellungen!C232&lt;"a",Ausstellungen!D232&lt;"a",Ausstellungen!F232&lt;"a"),"leer",VLOOKUP(Ausstellungen!G232,Tabelle2!$Z$2:$AA$7,2,0))</f>
        <v>leer</v>
      </c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</row>
    <row r="233" spans="2:64" ht="20.85" customHeight="1" x14ac:dyDescent="0.2">
      <c r="B233" s="7"/>
      <c r="C233" s="134" t="s">
        <v>12</v>
      </c>
      <c r="D233" s="134" t="s">
        <v>12</v>
      </c>
      <c r="E233" s="140" t="str">
        <f>Tabelle1!$N233</f>
        <v/>
      </c>
      <c r="F233" s="134" t="s">
        <v>12</v>
      </c>
      <c r="G233" s="134" t="s">
        <v>12</v>
      </c>
      <c r="H233" s="134" t="s">
        <v>12</v>
      </c>
      <c r="I233" s="134" t="s">
        <v>12</v>
      </c>
      <c r="J233" s="116" t="str">
        <f>IF(AND(Ausstellungen!C233&lt;"a",Ausstellungen!D233&lt;"a",Ausstellungen!F233&lt;"a",Ausstellungen!G233&lt;"a",Ausstellungen!H233&lt;"a",Ausstellungen!I233&lt;"a")," ",Tabelle1!J233)</f>
        <v xml:space="preserve"> </v>
      </c>
      <c r="K233" s="12"/>
      <c r="M233" s="9"/>
      <c r="N233" s="9"/>
      <c r="O233" s="9"/>
      <c r="P233" s="45"/>
      <c r="Q233" t="str">
        <f>IF(Ausstellungen!C232&gt;"a","Tabelle3!$M$5:$M$"&amp;COUNTA(Teilnehmer!$C$6:$C$300)+5,"leer")</f>
        <v>leer</v>
      </c>
      <c r="R233" s="17" t="str">
        <f t="shared" si="7"/>
        <v>leer</v>
      </c>
      <c r="S233" s="17" t="str">
        <f t="shared" si="8"/>
        <v>leer</v>
      </c>
      <c r="T233" s="17" t="str">
        <f>IF(AND(Ausstellungen!C233&gt;"a",Ausstellungen!D233&gt;"a",Ausstellungen!F233&gt;"a",OR(Ausstellungen!D233=Tabelle2!$C$19,Ausstellungen!D233=Tabelle2!$C$20)),MID(Ausstellungen!F233,1,2)&amp;"N",IF(AND(Ausstellungen!C233&gt;"a",Ausstellungen!D233&gt;"a",Ausstellungen!F233&gt;"a",Ausstellungen!D233&lt;&gt;Tabelle2!$C$19,Ausstellungen!D233&lt;&gt;Tabelle2!$C$20),MID(Ausstellungen!F233,1,2),"leer"))</f>
        <v>leer</v>
      </c>
      <c r="U233" s="180" t="str">
        <f>IF(OR(ISERROR(VLOOKUP($D233&amp;$G233,Tabelle2!$T$2:$U$17,2,0)),Ausstellungen!C233&lt;"a",Ausstellungen!D233&lt;"a",Ausstellungen!F233&lt;"a"),"leer",VLOOKUP($D233&amp;$G233,Tabelle2!$T$2:$U$17,2,0))</f>
        <v>leer</v>
      </c>
      <c r="V233" s="17" t="str">
        <f>IF(OR(ISERROR(VLOOKUP(Ausstellungen!G233,Tabelle2!$Z$2:$AA$7,2,0)),Ausstellungen!C233&lt;"a",Ausstellungen!D233&lt;"a",Ausstellungen!F233&lt;"a"),"leer",VLOOKUP(Ausstellungen!G233,Tabelle2!$Z$2:$AA$7,2,0))</f>
        <v>leer</v>
      </c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</row>
    <row r="234" spans="2:64" ht="20.85" customHeight="1" x14ac:dyDescent="0.2">
      <c r="B234" s="7"/>
      <c r="C234" s="134" t="s">
        <v>12</v>
      </c>
      <c r="D234" s="134" t="s">
        <v>12</v>
      </c>
      <c r="E234" s="140" t="str">
        <f>Tabelle1!$N234</f>
        <v/>
      </c>
      <c r="F234" s="134" t="s">
        <v>12</v>
      </c>
      <c r="G234" s="134" t="s">
        <v>12</v>
      </c>
      <c r="H234" s="134" t="s">
        <v>12</v>
      </c>
      <c r="I234" s="134" t="s">
        <v>12</v>
      </c>
      <c r="J234" s="116" t="str">
        <f>IF(AND(Ausstellungen!C234&lt;"a",Ausstellungen!D234&lt;"a",Ausstellungen!F234&lt;"a",Ausstellungen!G234&lt;"a",Ausstellungen!H234&lt;"a",Ausstellungen!I234&lt;"a")," ",Tabelle1!J234)</f>
        <v xml:space="preserve"> </v>
      </c>
      <c r="K234" s="12"/>
      <c r="M234" s="9"/>
      <c r="N234" s="9"/>
      <c r="O234" s="9"/>
      <c r="P234" s="45"/>
      <c r="Q234" t="str">
        <f>IF(Ausstellungen!C233&gt;"a","Tabelle3!$M$5:$M$"&amp;COUNTA(Teilnehmer!$C$6:$C$300)+5,"leer")</f>
        <v>leer</v>
      </c>
      <c r="R234" s="17" t="str">
        <f t="shared" si="7"/>
        <v>leer</v>
      </c>
      <c r="S234" s="17" t="str">
        <f t="shared" si="8"/>
        <v>leer</v>
      </c>
      <c r="T234" s="17" t="str">
        <f>IF(AND(Ausstellungen!C234&gt;"a",Ausstellungen!D234&gt;"a",Ausstellungen!F234&gt;"a",OR(Ausstellungen!D234=Tabelle2!$C$19,Ausstellungen!D234=Tabelle2!$C$20)),MID(Ausstellungen!F234,1,2)&amp;"N",IF(AND(Ausstellungen!C234&gt;"a",Ausstellungen!D234&gt;"a",Ausstellungen!F234&gt;"a",Ausstellungen!D234&lt;&gt;Tabelle2!$C$19,Ausstellungen!D234&lt;&gt;Tabelle2!$C$20),MID(Ausstellungen!F234,1,2),"leer"))</f>
        <v>leer</v>
      </c>
      <c r="U234" s="180" t="str">
        <f>IF(OR(ISERROR(VLOOKUP($D234&amp;$G234,Tabelle2!$T$2:$U$17,2,0)),Ausstellungen!C234&lt;"a",Ausstellungen!D234&lt;"a",Ausstellungen!F234&lt;"a"),"leer",VLOOKUP($D234&amp;$G234,Tabelle2!$T$2:$U$17,2,0))</f>
        <v>leer</v>
      </c>
      <c r="V234" s="17" t="str">
        <f>IF(OR(ISERROR(VLOOKUP(Ausstellungen!G234,Tabelle2!$Z$2:$AA$7,2,0)),Ausstellungen!C234&lt;"a",Ausstellungen!D234&lt;"a",Ausstellungen!F234&lt;"a"),"leer",VLOOKUP(Ausstellungen!G234,Tabelle2!$Z$2:$AA$7,2,0))</f>
        <v>leer</v>
      </c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</row>
    <row r="235" spans="2:64" ht="20.85" customHeight="1" x14ac:dyDescent="0.2">
      <c r="B235" s="7"/>
      <c r="C235" s="134" t="s">
        <v>12</v>
      </c>
      <c r="D235" s="134" t="s">
        <v>12</v>
      </c>
      <c r="E235" s="140" t="str">
        <f>Tabelle1!$N235</f>
        <v/>
      </c>
      <c r="F235" s="134" t="s">
        <v>12</v>
      </c>
      <c r="G235" s="134" t="s">
        <v>12</v>
      </c>
      <c r="H235" s="134" t="s">
        <v>12</v>
      </c>
      <c r="I235" s="134" t="s">
        <v>12</v>
      </c>
      <c r="J235" s="116" t="str">
        <f>IF(AND(Ausstellungen!C235&lt;"a",Ausstellungen!D235&lt;"a",Ausstellungen!F235&lt;"a",Ausstellungen!G235&lt;"a",Ausstellungen!H235&lt;"a",Ausstellungen!I235&lt;"a")," ",Tabelle1!J235)</f>
        <v xml:space="preserve"> </v>
      </c>
      <c r="K235" s="12"/>
      <c r="M235" s="9"/>
      <c r="N235" s="9"/>
      <c r="O235" s="9"/>
      <c r="P235" s="45"/>
      <c r="Q235" t="str">
        <f>IF(Ausstellungen!C234&gt;"a","Tabelle3!$M$5:$M$"&amp;COUNTA(Teilnehmer!$C$6:$C$300)+5,"leer")</f>
        <v>leer</v>
      </c>
      <c r="R235" s="17" t="str">
        <f t="shared" si="7"/>
        <v>leer</v>
      </c>
      <c r="S235" s="17" t="str">
        <f t="shared" si="8"/>
        <v>leer</v>
      </c>
      <c r="T235" s="17" t="str">
        <f>IF(AND(Ausstellungen!C235&gt;"a",Ausstellungen!D235&gt;"a",Ausstellungen!F235&gt;"a",OR(Ausstellungen!D235=Tabelle2!$C$19,Ausstellungen!D235=Tabelle2!$C$20)),MID(Ausstellungen!F235,1,2)&amp;"N",IF(AND(Ausstellungen!C235&gt;"a",Ausstellungen!D235&gt;"a",Ausstellungen!F235&gt;"a",Ausstellungen!D235&lt;&gt;Tabelle2!$C$19,Ausstellungen!D235&lt;&gt;Tabelle2!$C$20),MID(Ausstellungen!F235,1,2),"leer"))</f>
        <v>leer</v>
      </c>
      <c r="U235" s="180" t="str">
        <f>IF(OR(ISERROR(VLOOKUP($D235&amp;$G235,Tabelle2!$T$2:$U$17,2,0)),Ausstellungen!C235&lt;"a",Ausstellungen!D235&lt;"a",Ausstellungen!F235&lt;"a"),"leer",VLOOKUP($D235&amp;$G235,Tabelle2!$T$2:$U$17,2,0))</f>
        <v>leer</v>
      </c>
      <c r="V235" s="17" t="str">
        <f>IF(OR(ISERROR(VLOOKUP(Ausstellungen!G235,Tabelle2!$Z$2:$AA$7,2,0)),Ausstellungen!C235&lt;"a",Ausstellungen!D235&lt;"a",Ausstellungen!F235&lt;"a"),"leer",VLOOKUP(Ausstellungen!G235,Tabelle2!$Z$2:$AA$7,2,0))</f>
        <v>leer</v>
      </c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</row>
    <row r="236" spans="2:64" ht="20.85" customHeight="1" x14ac:dyDescent="0.2">
      <c r="B236" s="7"/>
      <c r="C236" s="134" t="s">
        <v>12</v>
      </c>
      <c r="D236" s="134" t="s">
        <v>12</v>
      </c>
      <c r="E236" s="140" t="str">
        <f>Tabelle1!$N236</f>
        <v/>
      </c>
      <c r="F236" s="134" t="s">
        <v>12</v>
      </c>
      <c r="G236" s="134" t="s">
        <v>12</v>
      </c>
      <c r="H236" s="134" t="s">
        <v>12</v>
      </c>
      <c r="I236" s="134" t="s">
        <v>12</v>
      </c>
      <c r="J236" s="116" t="str">
        <f>IF(AND(Ausstellungen!C236&lt;"a",Ausstellungen!D236&lt;"a",Ausstellungen!F236&lt;"a",Ausstellungen!G236&lt;"a",Ausstellungen!H236&lt;"a",Ausstellungen!I236&lt;"a")," ",Tabelle1!J236)</f>
        <v xml:space="preserve"> </v>
      </c>
      <c r="K236" s="12"/>
      <c r="M236" s="9"/>
      <c r="N236" s="9"/>
      <c r="O236" s="9"/>
      <c r="P236" s="45"/>
      <c r="Q236" t="str">
        <f>IF(Ausstellungen!C235&gt;"a","Tabelle3!$M$5:$M$"&amp;COUNTA(Teilnehmer!$C$6:$C$300)+5,"leer")</f>
        <v>leer</v>
      </c>
      <c r="R236" s="17" t="str">
        <f t="shared" si="7"/>
        <v>leer</v>
      </c>
      <c r="S236" s="17" t="str">
        <f t="shared" si="8"/>
        <v>leer</v>
      </c>
      <c r="T236" s="17" t="str">
        <f>IF(AND(Ausstellungen!C236&gt;"a",Ausstellungen!D236&gt;"a",Ausstellungen!F236&gt;"a",OR(Ausstellungen!D236=Tabelle2!$C$19,Ausstellungen!D236=Tabelle2!$C$20)),MID(Ausstellungen!F236,1,2)&amp;"N",IF(AND(Ausstellungen!C236&gt;"a",Ausstellungen!D236&gt;"a",Ausstellungen!F236&gt;"a",Ausstellungen!D236&lt;&gt;Tabelle2!$C$19,Ausstellungen!D236&lt;&gt;Tabelle2!$C$20),MID(Ausstellungen!F236,1,2),"leer"))</f>
        <v>leer</v>
      </c>
      <c r="U236" s="180" t="str">
        <f>IF(OR(ISERROR(VLOOKUP($D236&amp;$G236,Tabelle2!$T$2:$U$17,2,0)),Ausstellungen!C236&lt;"a",Ausstellungen!D236&lt;"a",Ausstellungen!F236&lt;"a"),"leer",VLOOKUP($D236&amp;$G236,Tabelle2!$T$2:$U$17,2,0))</f>
        <v>leer</v>
      </c>
      <c r="V236" s="17" t="str">
        <f>IF(OR(ISERROR(VLOOKUP(Ausstellungen!G236,Tabelle2!$Z$2:$AA$7,2,0)),Ausstellungen!C236&lt;"a",Ausstellungen!D236&lt;"a",Ausstellungen!F236&lt;"a"),"leer",VLOOKUP(Ausstellungen!G236,Tabelle2!$Z$2:$AA$7,2,0))</f>
        <v>leer</v>
      </c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</row>
    <row r="237" spans="2:64" ht="20.85" customHeight="1" x14ac:dyDescent="0.2">
      <c r="B237" s="7"/>
      <c r="C237" s="134" t="s">
        <v>12</v>
      </c>
      <c r="D237" s="134" t="s">
        <v>12</v>
      </c>
      <c r="E237" s="140" t="str">
        <f>Tabelle1!$N237</f>
        <v/>
      </c>
      <c r="F237" s="134" t="s">
        <v>12</v>
      </c>
      <c r="G237" s="134" t="s">
        <v>12</v>
      </c>
      <c r="H237" s="134" t="s">
        <v>12</v>
      </c>
      <c r="I237" s="134" t="s">
        <v>12</v>
      </c>
      <c r="J237" s="116" t="str">
        <f>IF(AND(Ausstellungen!C237&lt;"a",Ausstellungen!D237&lt;"a",Ausstellungen!F237&lt;"a",Ausstellungen!G237&lt;"a",Ausstellungen!H237&lt;"a",Ausstellungen!I237&lt;"a")," ",Tabelle1!J237)</f>
        <v xml:space="preserve"> </v>
      </c>
      <c r="K237" s="12"/>
      <c r="M237" s="9"/>
      <c r="N237" s="9"/>
      <c r="O237" s="9"/>
      <c r="P237" s="45"/>
      <c r="Q237" t="str">
        <f>IF(Ausstellungen!C236&gt;"a","Tabelle3!$M$5:$M$"&amp;COUNTA(Teilnehmer!$C$6:$C$300)+5,"leer")</f>
        <v>leer</v>
      </c>
      <c r="R237" s="17" t="str">
        <f t="shared" si="7"/>
        <v>leer</v>
      </c>
      <c r="S237" s="17" t="str">
        <f t="shared" si="8"/>
        <v>leer</v>
      </c>
      <c r="T237" s="17" t="str">
        <f>IF(AND(Ausstellungen!C237&gt;"a",Ausstellungen!D237&gt;"a",Ausstellungen!F237&gt;"a",OR(Ausstellungen!D237=Tabelle2!$C$19,Ausstellungen!D237=Tabelle2!$C$20)),MID(Ausstellungen!F237,1,2)&amp;"N",IF(AND(Ausstellungen!C237&gt;"a",Ausstellungen!D237&gt;"a",Ausstellungen!F237&gt;"a",Ausstellungen!D237&lt;&gt;Tabelle2!$C$19,Ausstellungen!D237&lt;&gt;Tabelle2!$C$20),MID(Ausstellungen!F237,1,2),"leer"))</f>
        <v>leer</v>
      </c>
      <c r="U237" s="180" t="str">
        <f>IF(OR(ISERROR(VLOOKUP($D237&amp;$G237,Tabelle2!$T$2:$U$17,2,0)),Ausstellungen!C237&lt;"a",Ausstellungen!D237&lt;"a",Ausstellungen!F237&lt;"a"),"leer",VLOOKUP($D237&amp;$G237,Tabelle2!$T$2:$U$17,2,0))</f>
        <v>leer</v>
      </c>
      <c r="V237" s="17" t="str">
        <f>IF(OR(ISERROR(VLOOKUP(Ausstellungen!G237,Tabelle2!$Z$2:$AA$7,2,0)),Ausstellungen!C237&lt;"a",Ausstellungen!D237&lt;"a",Ausstellungen!F237&lt;"a"),"leer",VLOOKUP(Ausstellungen!G237,Tabelle2!$Z$2:$AA$7,2,0))</f>
        <v>leer</v>
      </c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</row>
    <row r="238" spans="2:64" ht="20.85" customHeight="1" x14ac:dyDescent="0.2">
      <c r="B238" s="7"/>
      <c r="C238" s="134" t="s">
        <v>12</v>
      </c>
      <c r="D238" s="134" t="s">
        <v>12</v>
      </c>
      <c r="E238" s="140" t="str">
        <f>Tabelle1!$N238</f>
        <v/>
      </c>
      <c r="F238" s="134" t="s">
        <v>12</v>
      </c>
      <c r="G238" s="134" t="s">
        <v>12</v>
      </c>
      <c r="H238" s="134" t="s">
        <v>12</v>
      </c>
      <c r="I238" s="134" t="s">
        <v>12</v>
      </c>
      <c r="J238" s="116" t="str">
        <f>IF(AND(Ausstellungen!C238&lt;"a",Ausstellungen!D238&lt;"a",Ausstellungen!F238&lt;"a",Ausstellungen!G238&lt;"a",Ausstellungen!H238&lt;"a",Ausstellungen!I238&lt;"a")," ",Tabelle1!J238)</f>
        <v xml:space="preserve"> </v>
      </c>
      <c r="K238" s="12"/>
      <c r="M238" s="9"/>
      <c r="N238" s="9"/>
      <c r="O238" s="9"/>
      <c r="P238" s="45"/>
      <c r="Q238" t="str">
        <f>IF(Ausstellungen!C237&gt;"a","Tabelle3!$M$5:$M$"&amp;COUNTA(Teilnehmer!$C$6:$C$300)+5,"leer")</f>
        <v>leer</v>
      </c>
      <c r="R238" s="17" t="str">
        <f t="shared" si="7"/>
        <v>leer</v>
      </c>
      <c r="S238" s="17" t="str">
        <f t="shared" si="8"/>
        <v>leer</v>
      </c>
      <c r="T238" s="17" t="str">
        <f>IF(AND(Ausstellungen!C238&gt;"a",Ausstellungen!D238&gt;"a",Ausstellungen!F238&gt;"a",OR(Ausstellungen!D238=Tabelle2!$C$19,Ausstellungen!D238=Tabelle2!$C$20)),MID(Ausstellungen!F238,1,2)&amp;"N",IF(AND(Ausstellungen!C238&gt;"a",Ausstellungen!D238&gt;"a",Ausstellungen!F238&gt;"a",Ausstellungen!D238&lt;&gt;Tabelle2!$C$19,Ausstellungen!D238&lt;&gt;Tabelle2!$C$20),MID(Ausstellungen!F238,1,2),"leer"))</f>
        <v>leer</v>
      </c>
      <c r="U238" s="180" t="str">
        <f>IF(OR(ISERROR(VLOOKUP($D238&amp;$G238,Tabelle2!$T$2:$U$17,2,0)),Ausstellungen!C238&lt;"a",Ausstellungen!D238&lt;"a",Ausstellungen!F238&lt;"a"),"leer",VLOOKUP($D238&amp;$G238,Tabelle2!$T$2:$U$17,2,0))</f>
        <v>leer</v>
      </c>
      <c r="V238" s="17" t="str">
        <f>IF(OR(ISERROR(VLOOKUP(Ausstellungen!G238,Tabelle2!$Z$2:$AA$7,2,0)),Ausstellungen!C238&lt;"a",Ausstellungen!D238&lt;"a",Ausstellungen!F238&lt;"a"),"leer",VLOOKUP(Ausstellungen!G238,Tabelle2!$Z$2:$AA$7,2,0))</f>
        <v>leer</v>
      </c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</row>
    <row r="239" spans="2:64" ht="20.85" customHeight="1" x14ac:dyDescent="0.2">
      <c r="B239" s="7"/>
      <c r="C239" s="134" t="s">
        <v>12</v>
      </c>
      <c r="D239" s="134" t="s">
        <v>12</v>
      </c>
      <c r="E239" s="140" t="str">
        <f>Tabelle1!$N239</f>
        <v/>
      </c>
      <c r="F239" s="134" t="s">
        <v>12</v>
      </c>
      <c r="G239" s="134" t="s">
        <v>12</v>
      </c>
      <c r="H239" s="134" t="s">
        <v>12</v>
      </c>
      <c r="I239" s="134" t="s">
        <v>12</v>
      </c>
      <c r="J239" s="116" t="str">
        <f>IF(AND(Ausstellungen!C239&lt;"a",Ausstellungen!D239&lt;"a",Ausstellungen!F239&lt;"a",Ausstellungen!G239&lt;"a",Ausstellungen!H239&lt;"a",Ausstellungen!I239&lt;"a")," ",Tabelle1!J239)</f>
        <v xml:space="preserve"> </v>
      </c>
      <c r="K239" s="12"/>
      <c r="M239" s="9"/>
      <c r="N239" s="9"/>
      <c r="O239" s="9"/>
      <c r="P239" s="45"/>
      <c r="Q239" t="str">
        <f>IF(Ausstellungen!C238&gt;"a","Tabelle3!$M$5:$M$"&amp;COUNTA(Teilnehmer!$C$6:$C$300)+5,"leer")</f>
        <v>leer</v>
      </c>
      <c r="R239" s="17" t="str">
        <f t="shared" si="7"/>
        <v>leer</v>
      </c>
      <c r="S239" s="17" t="str">
        <f t="shared" si="8"/>
        <v>leer</v>
      </c>
      <c r="T239" s="17" t="str">
        <f>IF(AND(Ausstellungen!C239&gt;"a",Ausstellungen!D239&gt;"a",Ausstellungen!F239&gt;"a",OR(Ausstellungen!D239=Tabelle2!$C$19,Ausstellungen!D239=Tabelle2!$C$20)),MID(Ausstellungen!F239,1,2)&amp;"N",IF(AND(Ausstellungen!C239&gt;"a",Ausstellungen!D239&gt;"a",Ausstellungen!F239&gt;"a",Ausstellungen!D239&lt;&gt;Tabelle2!$C$19,Ausstellungen!D239&lt;&gt;Tabelle2!$C$20),MID(Ausstellungen!F239,1,2),"leer"))</f>
        <v>leer</v>
      </c>
      <c r="U239" s="180" t="str">
        <f>IF(OR(ISERROR(VLOOKUP($D239&amp;$G239,Tabelle2!$T$2:$U$17,2,0)),Ausstellungen!C239&lt;"a",Ausstellungen!D239&lt;"a",Ausstellungen!F239&lt;"a"),"leer",VLOOKUP($D239&amp;$G239,Tabelle2!$T$2:$U$17,2,0))</f>
        <v>leer</v>
      </c>
      <c r="V239" s="17" t="str">
        <f>IF(OR(ISERROR(VLOOKUP(Ausstellungen!G239,Tabelle2!$Z$2:$AA$7,2,0)),Ausstellungen!C239&lt;"a",Ausstellungen!D239&lt;"a",Ausstellungen!F239&lt;"a"),"leer",VLOOKUP(Ausstellungen!G239,Tabelle2!$Z$2:$AA$7,2,0))</f>
        <v>leer</v>
      </c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</row>
    <row r="240" spans="2:64" ht="20.85" customHeight="1" x14ac:dyDescent="0.2">
      <c r="B240" s="7"/>
      <c r="C240" s="134" t="s">
        <v>12</v>
      </c>
      <c r="D240" s="134" t="s">
        <v>12</v>
      </c>
      <c r="E240" s="140" t="str">
        <f>Tabelle1!$N240</f>
        <v/>
      </c>
      <c r="F240" s="134" t="s">
        <v>12</v>
      </c>
      <c r="G240" s="134" t="s">
        <v>12</v>
      </c>
      <c r="H240" s="134" t="s">
        <v>12</v>
      </c>
      <c r="I240" s="134" t="s">
        <v>12</v>
      </c>
      <c r="J240" s="116" t="str">
        <f>IF(AND(Ausstellungen!C240&lt;"a",Ausstellungen!D240&lt;"a",Ausstellungen!F240&lt;"a",Ausstellungen!G240&lt;"a",Ausstellungen!H240&lt;"a",Ausstellungen!I240&lt;"a")," ",Tabelle1!J240)</f>
        <v xml:space="preserve"> </v>
      </c>
      <c r="K240" s="12"/>
      <c r="M240" s="9"/>
      <c r="N240" s="9"/>
      <c r="O240" s="9"/>
      <c r="P240" s="45"/>
      <c r="Q240" t="str">
        <f>IF(Ausstellungen!C239&gt;"a","Tabelle3!$M$5:$M$"&amp;COUNTA(Teilnehmer!$C$6:$C$300)+5,"leer")</f>
        <v>leer</v>
      </c>
      <c r="R240" s="17" t="str">
        <f t="shared" si="7"/>
        <v>leer</v>
      </c>
      <c r="S240" s="17" t="str">
        <f t="shared" si="8"/>
        <v>leer</v>
      </c>
      <c r="T240" s="17" t="str">
        <f>IF(AND(Ausstellungen!C240&gt;"a",Ausstellungen!D240&gt;"a",Ausstellungen!F240&gt;"a",OR(Ausstellungen!D240=Tabelle2!$C$19,Ausstellungen!D240=Tabelle2!$C$20)),MID(Ausstellungen!F240,1,2)&amp;"N",IF(AND(Ausstellungen!C240&gt;"a",Ausstellungen!D240&gt;"a",Ausstellungen!F240&gt;"a",Ausstellungen!D240&lt;&gt;Tabelle2!$C$19,Ausstellungen!D240&lt;&gt;Tabelle2!$C$20),MID(Ausstellungen!F240,1,2),"leer"))</f>
        <v>leer</v>
      </c>
      <c r="U240" s="180" t="str">
        <f>IF(OR(ISERROR(VLOOKUP($D240&amp;$G240,Tabelle2!$T$2:$U$17,2,0)),Ausstellungen!C240&lt;"a",Ausstellungen!D240&lt;"a",Ausstellungen!F240&lt;"a"),"leer",VLOOKUP($D240&amp;$G240,Tabelle2!$T$2:$U$17,2,0))</f>
        <v>leer</v>
      </c>
      <c r="V240" s="17" t="str">
        <f>IF(OR(ISERROR(VLOOKUP(Ausstellungen!G240,Tabelle2!$Z$2:$AA$7,2,0)),Ausstellungen!C240&lt;"a",Ausstellungen!D240&lt;"a",Ausstellungen!F240&lt;"a"),"leer",VLOOKUP(Ausstellungen!G240,Tabelle2!$Z$2:$AA$7,2,0))</f>
        <v>leer</v>
      </c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</row>
    <row r="241" spans="2:64" ht="20.85" customHeight="1" x14ac:dyDescent="0.2">
      <c r="B241" s="7"/>
      <c r="C241" s="134" t="s">
        <v>12</v>
      </c>
      <c r="D241" s="134" t="s">
        <v>12</v>
      </c>
      <c r="E241" s="140" t="str">
        <f>Tabelle1!$N241</f>
        <v/>
      </c>
      <c r="F241" s="134" t="s">
        <v>12</v>
      </c>
      <c r="G241" s="134" t="s">
        <v>12</v>
      </c>
      <c r="H241" s="134" t="s">
        <v>12</v>
      </c>
      <c r="I241" s="134" t="s">
        <v>12</v>
      </c>
      <c r="J241" s="116" t="str">
        <f>IF(AND(Ausstellungen!C241&lt;"a",Ausstellungen!D241&lt;"a",Ausstellungen!F241&lt;"a",Ausstellungen!G241&lt;"a",Ausstellungen!H241&lt;"a",Ausstellungen!I241&lt;"a")," ",Tabelle1!J241)</f>
        <v xml:space="preserve"> </v>
      </c>
      <c r="K241" s="12"/>
      <c r="M241" s="9"/>
      <c r="N241" s="9"/>
      <c r="O241" s="9"/>
      <c r="P241" s="45"/>
      <c r="Q241" t="str">
        <f>IF(Ausstellungen!C240&gt;"a","Tabelle3!$M$5:$M$"&amp;COUNTA(Teilnehmer!$C$6:$C$300)+5,"leer")</f>
        <v>leer</v>
      </c>
      <c r="R241" s="17" t="str">
        <f t="shared" si="7"/>
        <v>leer</v>
      </c>
      <c r="S241" s="17" t="str">
        <f t="shared" si="8"/>
        <v>leer</v>
      </c>
      <c r="T241" s="17" t="str">
        <f>IF(AND(Ausstellungen!C241&gt;"a",Ausstellungen!D241&gt;"a",Ausstellungen!F241&gt;"a",OR(Ausstellungen!D241=Tabelle2!$C$19,Ausstellungen!D241=Tabelle2!$C$20)),MID(Ausstellungen!F241,1,2)&amp;"N",IF(AND(Ausstellungen!C241&gt;"a",Ausstellungen!D241&gt;"a",Ausstellungen!F241&gt;"a",Ausstellungen!D241&lt;&gt;Tabelle2!$C$19,Ausstellungen!D241&lt;&gt;Tabelle2!$C$20),MID(Ausstellungen!F241,1,2),"leer"))</f>
        <v>leer</v>
      </c>
      <c r="U241" s="180" t="str">
        <f>IF(OR(ISERROR(VLOOKUP($D241&amp;$G241,Tabelle2!$T$2:$U$17,2,0)),Ausstellungen!C241&lt;"a",Ausstellungen!D241&lt;"a",Ausstellungen!F241&lt;"a"),"leer",VLOOKUP($D241&amp;$G241,Tabelle2!$T$2:$U$17,2,0))</f>
        <v>leer</v>
      </c>
      <c r="V241" s="17" t="str">
        <f>IF(OR(ISERROR(VLOOKUP(Ausstellungen!G241,Tabelle2!$Z$2:$AA$7,2,0)),Ausstellungen!C241&lt;"a",Ausstellungen!D241&lt;"a",Ausstellungen!F241&lt;"a"),"leer",VLOOKUP(Ausstellungen!G241,Tabelle2!$Z$2:$AA$7,2,0))</f>
        <v>leer</v>
      </c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</row>
    <row r="242" spans="2:64" ht="20.85" customHeight="1" x14ac:dyDescent="0.2">
      <c r="B242" s="7"/>
      <c r="C242" s="134" t="s">
        <v>12</v>
      </c>
      <c r="D242" s="134" t="s">
        <v>12</v>
      </c>
      <c r="E242" s="140" t="str">
        <f>Tabelle1!$N242</f>
        <v/>
      </c>
      <c r="F242" s="134" t="s">
        <v>12</v>
      </c>
      <c r="G242" s="134" t="s">
        <v>12</v>
      </c>
      <c r="H242" s="134" t="s">
        <v>12</v>
      </c>
      <c r="I242" s="134" t="s">
        <v>12</v>
      </c>
      <c r="J242" s="116" t="str">
        <f>IF(AND(Ausstellungen!C242&lt;"a",Ausstellungen!D242&lt;"a",Ausstellungen!F242&lt;"a",Ausstellungen!G242&lt;"a",Ausstellungen!H242&lt;"a",Ausstellungen!I242&lt;"a")," ",Tabelle1!J242)</f>
        <v xml:space="preserve"> </v>
      </c>
      <c r="K242" s="12"/>
      <c r="M242" s="9"/>
      <c r="N242" s="9"/>
      <c r="O242" s="9"/>
      <c r="P242" s="45"/>
      <c r="Q242" t="str">
        <f>IF(Ausstellungen!C241&gt;"a","Tabelle3!$M$5:$M$"&amp;COUNTA(Teilnehmer!$C$6:$C$300)+5,"leer")</f>
        <v>leer</v>
      </c>
      <c r="R242" s="17" t="str">
        <f t="shared" si="7"/>
        <v>leer</v>
      </c>
      <c r="S242" s="17" t="str">
        <f t="shared" si="8"/>
        <v>leer</v>
      </c>
      <c r="T242" s="17" t="str">
        <f>IF(AND(Ausstellungen!C242&gt;"a",Ausstellungen!D242&gt;"a",Ausstellungen!F242&gt;"a",OR(Ausstellungen!D242=Tabelle2!$C$19,Ausstellungen!D242=Tabelle2!$C$20)),MID(Ausstellungen!F242,1,2)&amp;"N",IF(AND(Ausstellungen!C242&gt;"a",Ausstellungen!D242&gt;"a",Ausstellungen!F242&gt;"a",Ausstellungen!D242&lt;&gt;Tabelle2!$C$19,Ausstellungen!D242&lt;&gt;Tabelle2!$C$20),MID(Ausstellungen!F242,1,2),"leer"))</f>
        <v>leer</v>
      </c>
      <c r="U242" s="180" t="str">
        <f>IF(OR(ISERROR(VLOOKUP($D242&amp;$G242,Tabelle2!$T$2:$U$17,2,0)),Ausstellungen!C242&lt;"a",Ausstellungen!D242&lt;"a",Ausstellungen!F242&lt;"a"),"leer",VLOOKUP($D242&amp;$G242,Tabelle2!$T$2:$U$17,2,0))</f>
        <v>leer</v>
      </c>
      <c r="V242" s="17" t="str">
        <f>IF(OR(ISERROR(VLOOKUP(Ausstellungen!G242,Tabelle2!$Z$2:$AA$7,2,0)),Ausstellungen!C242&lt;"a",Ausstellungen!D242&lt;"a",Ausstellungen!F242&lt;"a"),"leer",VLOOKUP(Ausstellungen!G242,Tabelle2!$Z$2:$AA$7,2,0))</f>
        <v>leer</v>
      </c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</row>
    <row r="243" spans="2:64" ht="20.85" customHeight="1" x14ac:dyDescent="0.2">
      <c r="B243" s="7"/>
      <c r="C243" s="134" t="s">
        <v>12</v>
      </c>
      <c r="D243" s="134" t="s">
        <v>12</v>
      </c>
      <c r="E243" s="140" t="str">
        <f>Tabelle1!$N243</f>
        <v/>
      </c>
      <c r="F243" s="134" t="s">
        <v>12</v>
      </c>
      <c r="G243" s="134" t="s">
        <v>12</v>
      </c>
      <c r="H243" s="134" t="s">
        <v>12</v>
      </c>
      <c r="I243" s="134" t="s">
        <v>12</v>
      </c>
      <c r="J243" s="116" t="str">
        <f>IF(AND(Ausstellungen!C243&lt;"a",Ausstellungen!D243&lt;"a",Ausstellungen!F243&lt;"a",Ausstellungen!G243&lt;"a",Ausstellungen!H243&lt;"a",Ausstellungen!I243&lt;"a")," ",Tabelle1!J243)</f>
        <v xml:space="preserve"> </v>
      </c>
      <c r="K243" s="12"/>
      <c r="M243" s="9"/>
      <c r="N243" s="9"/>
      <c r="O243" s="9"/>
      <c r="P243" s="45"/>
      <c r="Q243" t="str">
        <f>IF(Ausstellungen!C242&gt;"a","Tabelle3!$M$5:$M$"&amp;COUNTA(Teilnehmer!$C$6:$C$300)+5,"leer")</f>
        <v>leer</v>
      </c>
      <c r="R243" s="17" t="str">
        <f t="shared" si="7"/>
        <v>leer</v>
      </c>
      <c r="S243" s="17" t="str">
        <f t="shared" si="8"/>
        <v>leer</v>
      </c>
      <c r="T243" s="17" t="str">
        <f>IF(AND(Ausstellungen!C243&gt;"a",Ausstellungen!D243&gt;"a",Ausstellungen!F243&gt;"a",OR(Ausstellungen!D243=Tabelle2!$C$19,Ausstellungen!D243=Tabelle2!$C$20)),MID(Ausstellungen!F243,1,2)&amp;"N",IF(AND(Ausstellungen!C243&gt;"a",Ausstellungen!D243&gt;"a",Ausstellungen!F243&gt;"a",Ausstellungen!D243&lt;&gt;Tabelle2!$C$19,Ausstellungen!D243&lt;&gt;Tabelle2!$C$20),MID(Ausstellungen!F243,1,2),"leer"))</f>
        <v>leer</v>
      </c>
      <c r="U243" s="180" t="str">
        <f>IF(OR(ISERROR(VLOOKUP($D243&amp;$G243,Tabelle2!$T$2:$U$17,2,0)),Ausstellungen!C243&lt;"a",Ausstellungen!D243&lt;"a",Ausstellungen!F243&lt;"a"),"leer",VLOOKUP($D243&amp;$G243,Tabelle2!$T$2:$U$17,2,0))</f>
        <v>leer</v>
      </c>
      <c r="V243" s="17" t="str">
        <f>IF(OR(ISERROR(VLOOKUP(Ausstellungen!G243,Tabelle2!$Z$2:$AA$7,2,0)),Ausstellungen!C243&lt;"a",Ausstellungen!D243&lt;"a",Ausstellungen!F243&lt;"a"),"leer",VLOOKUP(Ausstellungen!G243,Tabelle2!$Z$2:$AA$7,2,0))</f>
        <v>leer</v>
      </c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</row>
    <row r="244" spans="2:64" ht="20.85" customHeight="1" x14ac:dyDescent="0.2">
      <c r="B244" s="7"/>
      <c r="C244" s="134" t="s">
        <v>12</v>
      </c>
      <c r="D244" s="134" t="s">
        <v>12</v>
      </c>
      <c r="E244" s="140" t="str">
        <f>Tabelle1!$N244</f>
        <v/>
      </c>
      <c r="F244" s="134" t="s">
        <v>12</v>
      </c>
      <c r="G244" s="134" t="s">
        <v>12</v>
      </c>
      <c r="H244" s="134" t="s">
        <v>12</v>
      </c>
      <c r="I244" s="134" t="s">
        <v>12</v>
      </c>
      <c r="J244" s="116" t="str">
        <f>IF(AND(Ausstellungen!C244&lt;"a",Ausstellungen!D244&lt;"a",Ausstellungen!F244&lt;"a",Ausstellungen!G244&lt;"a",Ausstellungen!H244&lt;"a",Ausstellungen!I244&lt;"a")," ",Tabelle1!J244)</f>
        <v xml:space="preserve"> </v>
      </c>
      <c r="K244" s="12"/>
      <c r="M244" s="9"/>
      <c r="N244" s="9"/>
      <c r="O244" s="9"/>
      <c r="P244" s="45"/>
      <c r="Q244" t="str">
        <f>IF(Ausstellungen!C243&gt;"a","Tabelle3!$M$5:$M$"&amp;COUNTA(Teilnehmer!$C$6:$C$300)+5,"leer")</f>
        <v>leer</v>
      </c>
      <c r="R244" s="17" t="str">
        <f t="shared" si="7"/>
        <v>leer</v>
      </c>
      <c r="S244" s="17" t="str">
        <f t="shared" si="8"/>
        <v>leer</v>
      </c>
      <c r="T244" s="17" t="str">
        <f>IF(AND(Ausstellungen!C244&gt;"a",Ausstellungen!D244&gt;"a",Ausstellungen!F244&gt;"a",OR(Ausstellungen!D244=Tabelle2!$C$19,Ausstellungen!D244=Tabelle2!$C$20)),MID(Ausstellungen!F244,1,2)&amp;"N",IF(AND(Ausstellungen!C244&gt;"a",Ausstellungen!D244&gt;"a",Ausstellungen!F244&gt;"a",Ausstellungen!D244&lt;&gt;Tabelle2!$C$19,Ausstellungen!D244&lt;&gt;Tabelle2!$C$20),MID(Ausstellungen!F244,1,2),"leer"))</f>
        <v>leer</v>
      </c>
      <c r="U244" s="180" t="str">
        <f>IF(OR(ISERROR(VLOOKUP($D244&amp;$G244,Tabelle2!$T$2:$U$17,2,0)),Ausstellungen!C244&lt;"a",Ausstellungen!D244&lt;"a",Ausstellungen!F244&lt;"a"),"leer",VLOOKUP($D244&amp;$G244,Tabelle2!$T$2:$U$17,2,0))</f>
        <v>leer</v>
      </c>
      <c r="V244" s="17" t="str">
        <f>IF(OR(ISERROR(VLOOKUP(Ausstellungen!G244,Tabelle2!$Z$2:$AA$7,2,0)),Ausstellungen!C244&lt;"a",Ausstellungen!D244&lt;"a",Ausstellungen!F244&lt;"a"),"leer",VLOOKUP(Ausstellungen!G244,Tabelle2!$Z$2:$AA$7,2,0))</f>
        <v>leer</v>
      </c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</row>
    <row r="245" spans="2:64" ht="20.85" customHeight="1" x14ac:dyDescent="0.2">
      <c r="B245" s="7"/>
      <c r="C245" s="134" t="s">
        <v>12</v>
      </c>
      <c r="D245" s="134" t="s">
        <v>12</v>
      </c>
      <c r="E245" s="140" t="str">
        <f>Tabelle1!$N245</f>
        <v/>
      </c>
      <c r="F245" s="134" t="s">
        <v>12</v>
      </c>
      <c r="G245" s="134" t="s">
        <v>12</v>
      </c>
      <c r="H245" s="134" t="s">
        <v>12</v>
      </c>
      <c r="I245" s="134" t="s">
        <v>12</v>
      </c>
      <c r="J245" s="116" t="str">
        <f>IF(AND(Ausstellungen!C245&lt;"a",Ausstellungen!D245&lt;"a",Ausstellungen!F245&lt;"a",Ausstellungen!G245&lt;"a",Ausstellungen!H245&lt;"a",Ausstellungen!I245&lt;"a")," ",Tabelle1!J245)</f>
        <v xml:space="preserve"> </v>
      </c>
      <c r="K245" s="12"/>
      <c r="M245" s="9"/>
      <c r="N245" s="9"/>
      <c r="O245" s="9"/>
      <c r="P245" s="45"/>
      <c r="Q245" t="str">
        <f>IF(Ausstellungen!C244&gt;"a","Tabelle3!$M$5:$M$"&amp;COUNTA(Teilnehmer!$C$6:$C$300)+5,"leer")</f>
        <v>leer</v>
      </c>
      <c r="R245" s="17" t="str">
        <f t="shared" si="7"/>
        <v>leer</v>
      </c>
      <c r="S245" s="17" t="str">
        <f t="shared" si="8"/>
        <v>leer</v>
      </c>
      <c r="T245" s="17" t="str">
        <f>IF(AND(Ausstellungen!C245&gt;"a",Ausstellungen!D245&gt;"a",Ausstellungen!F245&gt;"a",OR(Ausstellungen!D245=Tabelle2!$C$19,Ausstellungen!D245=Tabelle2!$C$20)),MID(Ausstellungen!F245,1,2)&amp;"N",IF(AND(Ausstellungen!C245&gt;"a",Ausstellungen!D245&gt;"a",Ausstellungen!F245&gt;"a",Ausstellungen!D245&lt;&gt;Tabelle2!$C$19,Ausstellungen!D245&lt;&gt;Tabelle2!$C$20),MID(Ausstellungen!F245,1,2),"leer"))</f>
        <v>leer</v>
      </c>
      <c r="U245" s="180" t="str">
        <f>IF(OR(ISERROR(VLOOKUP($D245&amp;$G245,Tabelle2!$T$2:$U$17,2,0)),Ausstellungen!C245&lt;"a",Ausstellungen!D245&lt;"a",Ausstellungen!F245&lt;"a"),"leer",VLOOKUP($D245&amp;$G245,Tabelle2!$T$2:$U$17,2,0))</f>
        <v>leer</v>
      </c>
      <c r="V245" s="17" t="str">
        <f>IF(OR(ISERROR(VLOOKUP(Ausstellungen!G245,Tabelle2!$Z$2:$AA$7,2,0)),Ausstellungen!C245&lt;"a",Ausstellungen!D245&lt;"a",Ausstellungen!F245&lt;"a"),"leer",VLOOKUP(Ausstellungen!G245,Tabelle2!$Z$2:$AA$7,2,0))</f>
        <v>leer</v>
      </c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</row>
    <row r="246" spans="2:64" ht="20.85" customHeight="1" x14ac:dyDescent="0.2">
      <c r="B246" s="7"/>
      <c r="C246" s="134" t="s">
        <v>12</v>
      </c>
      <c r="D246" s="134" t="s">
        <v>12</v>
      </c>
      <c r="E246" s="140" t="str">
        <f>Tabelle1!$N246</f>
        <v/>
      </c>
      <c r="F246" s="134" t="s">
        <v>12</v>
      </c>
      <c r="G246" s="134" t="s">
        <v>12</v>
      </c>
      <c r="H246" s="134" t="s">
        <v>12</v>
      </c>
      <c r="I246" s="134" t="s">
        <v>12</v>
      </c>
      <c r="J246" s="116" t="str">
        <f>IF(AND(Ausstellungen!C246&lt;"a",Ausstellungen!D246&lt;"a",Ausstellungen!F246&lt;"a",Ausstellungen!G246&lt;"a",Ausstellungen!H246&lt;"a",Ausstellungen!I246&lt;"a")," ",Tabelle1!J246)</f>
        <v xml:space="preserve"> </v>
      </c>
      <c r="K246" s="12"/>
      <c r="M246" s="9"/>
      <c r="N246" s="9"/>
      <c r="O246" s="9"/>
      <c r="P246" s="45"/>
      <c r="Q246" t="str">
        <f>IF(Ausstellungen!C245&gt;"a","Tabelle3!$M$5:$M$"&amp;COUNTA(Teilnehmer!$C$6:$C$300)+5,"leer")</f>
        <v>leer</v>
      </c>
      <c r="R246" s="17" t="str">
        <f t="shared" si="7"/>
        <v>leer</v>
      </c>
      <c r="S246" s="17" t="str">
        <f t="shared" si="8"/>
        <v>leer</v>
      </c>
      <c r="T246" s="17" t="str">
        <f>IF(AND(Ausstellungen!C246&gt;"a",Ausstellungen!D246&gt;"a",Ausstellungen!F246&gt;"a",OR(Ausstellungen!D246=Tabelle2!$C$19,Ausstellungen!D246=Tabelle2!$C$20)),MID(Ausstellungen!F246,1,2)&amp;"N",IF(AND(Ausstellungen!C246&gt;"a",Ausstellungen!D246&gt;"a",Ausstellungen!F246&gt;"a",Ausstellungen!D246&lt;&gt;Tabelle2!$C$19,Ausstellungen!D246&lt;&gt;Tabelle2!$C$20),MID(Ausstellungen!F246,1,2),"leer"))</f>
        <v>leer</v>
      </c>
      <c r="U246" s="180" t="str">
        <f>IF(OR(ISERROR(VLOOKUP($D246&amp;$G246,Tabelle2!$T$2:$U$17,2,0)),Ausstellungen!C246&lt;"a",Ausstellungen!D246&lt;"a",Ausstellungen!F246&lt;"a"),"leer",VLOOKUP($D246&amp;$G246,Tabelle2!$T$2:$U$17,2,0))</f>
        <v>leer</v>
      </c>
      <c r="V246" s="17" t="str">
        <f>IF(OR(ISERROR(VLOOKUP(Ausstellungen!G246,Tabelle2!$Z$2:$AA$7,2,0)),Ausstellungen!C246&lt;"a",Ausstellungen!D246&lt;"a",Ausstellungen!F246&lt;"a"),"leer",VLOOKUP(Ausstellungen!G246,Tabelle2!$Z$2:$AA$7,2,0))</f>
        <v>leer</v>
      </c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</row>
    <row r="247" spans="2:64" ht="20.85" customHeight="1" x14ac:dyDescent="0.2">
      <c r="B247" s="7"/>
      <c r="C247" s="134" t="s">
        <v>12</v>
      </c>
      <c r="D247" s="134" t="s">
        <v>12</v>
      </c>
      <c r="E247" s="140" t="str">
        <f>Tabelle1!$N247</f>
        <v/>
      </c>
      <c r="F247" s="134" t="s">
        <v>12</v>
      </c>
      <c r="G247" s="134" t="s">
        <v>12</v>
      </c>
      <c r="H247" s="134" t="s">
        <v>12</v>
      </c>
      <c r="I247" s="134" t="s">
        <v>12</v>
      </c>
      <c r="J247" s="116" t="str">
        <f>IF(AND(Ausstellungen!C247&lt;"a",Ausstellungen!D247&lt;"a",Ausstellungen!F247&lt;"a",Ausstellungen!G247&lt;"a",Ausstellungen!H247&lt;"a",Ausstellungen!I247&lt;"a")," ",Tabelle1!J247)</f>
        <v xml:space="preserve"> </v>
      </c>
      <c r="K247" s="12"/>
      <c r="M247" s="9"/>
      <c r="N247" s="9"/>
      <c r="O247" s="9"/>
      <c r="P247" s="45"/>
      <c r="Q247" t="str">
        <f>IF(Ausstellungen!C246&gt;"a","Tabelle3!$M$5:$M$"&amp;COUNTA(Teilnehmer!$C$6:$C$300)+5,"leer")</f>
        <v>leer</v>
      </c>
      <c r="R247" s="17" t="str">
        <f t="shared" si="7"/>
        <v>leer</v>
      </c>
      <c r="S247" s="17" t="str">
        <f t="shared" si="8"/>
        <v>leer</v>
      </c>
      <c r="T247" s="17" t="str">
        <f>IF(AND(Ausstellungen!C247&gt;"a",Ausstellungen!D247&gt;"a",Ausstellungen!F247&gt;"a",OR(Ausstellungen!D247=Tabelle2!$C$19,Ausstellungen!D247=Tabelle2!$C$20)),MID(Ausstellungen!F247,1,2)&amp;"N",IF(AND(Ausstellungen!C247&gt;"a",Ausstellungen!D247&gt;"a",Ausstellungen!F247&gt;"a",Ausstellungen!D247&lt;&gt;Tabelle2!$C$19,Ausstellungen!D247&lt;&gt;Tabelle2!$C$20),MID(Ausstellungen!F247,1,2),"leer"))</f>
        <v>leer</v>
      </c>
      <c r="U247" s="180" t="str">
        <f>IF(OR(ISERROR(VLOOKUP($D247&amp;$G247,Tabelle2!$T$2:$U$17,2,0)),Ausstellungen!C247&lt;"a",Ausstellungen!D247&lt;"a",Ausstellungen!F247&lt;"a"),"leer",VLOOKUP($D247&amp;$G247,Tabelle2!$T$2:$U$17,2,0))</f>
        <v>leer</v>
      </c>
      <c r="V247" s="17" t="str">
        <f>IF(OR(ISERROR(VLOOKUP(Ausstellungen!G247,Tabelle2!$Z$2:$AA$7,2,0)),Ausstellungen!C247&lt;"a",Ausstellungen!D247&lt;"a",Ausstellungen!F247&lt;"a"),"leer",VLOOKUP(Ausstellungen!G247,Tabelle2!$Z$2:$AA$7,2,0))</f>
        <v>leer</v>
      </c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</row>
    <row r="248" spans="2:64" ht="20.85" customHeight="1" x14ac:dyDescent="0.2">
      <c r="B248" s="7"/>
      <c r="C248" s="134" t="s">
        <v>12</v>
      </c>
      <c r="D248" s="134" t="s">
        <v>12</v>
      </c>
      <c r="E248" s="140" t="str">
        <f>Tabelle1!$N248</f>
        <v/>
      </c>
      <c r="F248" s="134" t="s">
        <v>12</v>
      </c>
      <c r="G248" s="134" t="s">
        <v>12</v>
      </c>
      <c r="H248" s="134" t="s">
        <v>12</v>
      </c>
      <c r="I248" s="134" t="s">
        <v>12</v>
      </c>
      <c r="J248" s="116" t="str">
        <f>IF(AND(Ausstellungen!C248&lt;"a",Ausstellungen!D248&lt;"a",Ausstellungen!F248&lt;"a",Ausstellungen!G248&lt;"a",Ausstellungen!H248&lt;"a",Ausstellungen!I248&lt;"a")," ",Tabelle1!J248)</f>
        <v xml:space="preserve"> </v>
      </c>
      <c r="K248" s="12"/>
      <c r="M248" s="9"/>
      <c r="N248" s="9"/>
      <c r="O248" s="9"/>
      <c r="P248" s="45"/>
      <c r="Q248" t="str">
        <f>IF(Ausstellungen!C247&gt;"a","Tabelle3!$M$5:$M$"&amp;COUNTA(Teilnehmer!$C$6:$C$300)+5,"leer")</f>
        <v>leer</v>
      </c>
      <c r="R248" s="17" t="str">
        <f t="shared" si="7"/>
        <v>leer</v>
      </c>
      <c r="S248" s="17" t="str">
        <f t="shared" si="8"/>
        <v>leer</v>
      </c>
      <c r="T248" s="17" t="str">
        <f>IF(AND(Ausstellungen!C248&gt;"a",Ausstellungen!D248&gt;"a",Ausstellungen!F248&gt;"a",OR(Ausstellungen!D248=Tabelle2!$C$19,Ausstellungen!D248=Tabelle2!$C$20)),MID(Ausstellungen!F248,1,2)&amp;"N",IF(AND(Ausstellungen!C248&gt;"a",Ausstellungen!D248&gt;"a",Ausstellungen!F248&gt;"a",Ausstellungen!D248&lt;&gt;Tabelle2!$C$19,Ausstellungen!D248&lt;&gt;Tabelle2!$C$20),MID(Ausstellungen!F248,1,2),"leer"))</f>
        <v>leer</v>
      </c>
      <c r="U248" s="180" t="str">
        <f>IF(OR(ISERROR(VLOOKUP($D248&amp;$G248,Tabelle2!$T$2:$U$17,2,0)),Ausstellungen!C248&lt;"a",Ausstellungen!D248&lt;"a",Ausstellungen!F248&lt;"a"),"leer",VLOOKUP($D248&amp;$G248,Tabelle2!$T$2:$U$17,2,0))</f>
        <v>leer</v>
      </c>
      <c r="V248" s="17" t="str">
        <f>IF(OR(ISERROR(VLOOKUP(Ausstellungen!G248,Tabelle2!$Z$2:$AA$7,2,0)),Ausstellungen!C248&lt;"a",Ausstellungen!D248&lt;"a",Ausstellungen!F248&lt;"a"),"leer",VLOOKUP(Ausstellungen!G248,Tabelle2!$Z$2:$AA$7,2,0))</f>
        <v>leer</v>
      </c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</row>
    <row r="249" spans="2:64" ht="20.85" customHeight="1" x14ac:dyDescent="0.2">
      <c r="B249" s="7"/>
      <c r="C249" s="134" t="s">
        <v>12</v>
      </c>
      <c r="D249" s="134" t="s">
        <v>12</v>
      </c>
      <c r="E249" s="140" t="str">
        <f>Tabelle1!$N249</f>
        <v/>
      </c>
      <c r="F249" s="134" t="s">
        <v>12</v>
      </c>
      <c r="G249" s="134" t="s">
        <v>12</v>
      </c>
      <c r="H249" s="134" t="s">
        <v>12</v>
      </c>
      <c r="I249" s="134" t="s">
        <v>12</v>
      </c>
      <c r="J249" s="116" t="str">
        <f>IF(AND(Ausstellungen!C249&lt;"a",Ausstellungen!D249&lt;"a",Ausstellungen!F249&lt;"a",Ausstellungen!G249&lt;"a",Ausstellungen!H249&lt;"a",Ausstellungen!I249&lt;"a")," ",Tabelle1!J249)</f>
        <v xml:space="preserve"> </v>
      </c>
      <c r="K249" s="12"/>
      <c r="M249" s="9"/>
      <c r="N249" s="9"/>
      <c r="O249" s="9"/>
      <c r="P249" s="45"/>
      <c r="Q249" t="str">
        <f>IF(Ausstellungen!C248&gt;"a","Tabelle3!$M$5:$M$"&amp;COUNTA(Teilnehmer!$C$6:$C$300)+5,"leer")</f>
        <v>leer</v>
      </c>
      <c r="R249" s="17" t="str">
        <f t="shared" si="7"/>
        <v>leer</v>
      </c>
      <c r="S249" s="17" t="str">
        <f t="shared" si="8"/>
        <v>leer</v>
      </c>
      <c r="T249" s="17" t="str">
        <f>IF(AND(Ausstellungen!C249&gt;"a",Ausstellungen!D249&gt;"a",Ausstellungen!F249&gt;"a",OR(Ausstellungen!D249=Tabelle2!$C$19,Ausstellungen!D249=Tabelle2!$C$20)),MID(Ausstellungen!F249,1,2)&amp;"N",IF(AND(Ausstellungen!C249&gt;"a",Ausstellungen!D249&gt;"a",Ausstellungen!F249&gt;"a",Ausstellungen!D249&lt;&gt;Tabelle2!$C$19,Ausstellungen!D249&lt;&gt;Tabelle2!$C$20),MID(Ausstellungen!F249,1,2),"leer"))</f>
        <v>leer</v>
      </c>
      <c r="U249" s="180" t="str">
        <f>IF(OR(ISERROR(VLOOKUP($D249&amp;$G249,Tabelle2!$T$2:$U$17,2,0)),Ausstellungen!C249&lt;"a",Ausstellungen!D249&lt;"a",Ausstellungen!F249&lt;"a"),"leer",VLOOKUP($D249&amp;$G249,Tabelle2!$T$2:$U$17,2,0))</f>
        <v>leer</v>
      </c>
      <c r="V249" s="17" t="str">
        <f>IF(OR(ISERROR(VLOOKUP(Ausstellungen!G249,Tabelle2!$Z$2:$AA$7,2,0)),Ausstellungen!C249&lt;"a",Ausstellungen!D249&lt;"a",Ausstellungen!F249&lt;"a"),"leer",VLOOKUP(Ausstellungen!G249,Tabelle2!$Z$2:$AA$7,2,0))</f>
        <v>leer</v>
      </c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</row>
    <row r="250" spans="2:64" ht="20.85" customHeight="1" x14ac:dyDescent="0.2">
      <c r="B250" s="7"/>
      <c r="C250" s="134" t="s">
        <v>12</v>
      </c>
      <c r="D250" s="134" t="s">
        <v>12</v>
      </c>
      <c r="E250" s="140" t="str">
        <f>Tabelle1!$N250</f>
        <v/>
      </c>
      <c r="F250" s="134" t="s">
        <v>12</v>
      </c>
      <c r="G250" s="134" t="s">
        <v>12</v>
      </c>
      <c r="H250" s="134" t="s">
        <v>12</v>
      </c>
      <c r="I250" s="134" t="s">
        <v>12</v>
      </c>
      <c r="J250" s="116" t="str">
        <f>IF(AND(Ausstellungen!C250&lt;"a",Ausstellungen!D250&lt;"a",Ausstellungen!F250&lt;"a",Ausstellungen!G250&lt;"a",Ausstellungen!H250&lt;"a",Ausstellungen!I250&lt;"a")," ",Tabelle1!J250)</f>
        <v xml:space="preserve"> </v>
      </c>
      <c r="K250" s="12"/>
      <c r="M250" s="9"/>
      <c r="N250" s="9"/>
      <c r="O250" s="9"/>
      <c r="P250" s="45"/>
      <c r="Q250" t="str">
        <f>IF(Ausstellungen!C249&gt;"a","Tabelle3!$M$5:$M$"&amp;COUNTA(Teilnehmer!$C$6:$C$300)+5,"leer")</f>
        <v>leer</v>
      </c>
      <c r="R250" s="17" t="str">
        <f t="shared" si="7"/>
        <v>leer</v>
      </c>
      <c r="S250" s="17" t="str">
        <f t="shared" si="8"/>
        <v>leer</v>
      </c>
      <c r="T250" s="17" t="str">
        <f>IF(AND(Ausstellungen!C250&gt;"a",Ausstellungen!D250&gt;"a",Ausstellungen!F250&gt;"a",OR(Ausstellungen!D250=Tabelle2!$C$19,Ausstellungen!D250=Tabelle2!$C$20)),MID(Ausstellungen!F250,1,2)&amp;"N",IF(AND(Ausstellungen!C250&gt;"a",Ausstellungen!D250&gt;"a",Ausstellungen!F250&gt;"a",Ausstellungen!D250&lt;&gt;Tabelle2!$C$19,Ausstellungen!D250&lt;&gt;Tabelle2!$C$20),MID(Ausstellungen!F250,1,2),"leer"))</f>
        <v>leer</v>
      </c>
      <c r="U250" s="180" t="str">
        <f>IF(OR(ISERROR(VLOOKUP($D250&amp;$G250,Tabelle2!$T$2:$U$17,2,0)),Ausstellungen!C250&lt;"a",Ausstellungen!D250&lt;"a",Ausstellungen!F250&lt;"a"),"leer",VLOOKUP($D250&amp;$G250,Tabelle2!$T$2:$U$17,2,0))</f>
        <v>leer</v>
      </c>
      <c r="V250" s="17" t="str">
        <f>IF(OR(ISERROR(VLOOKUP(Ausstellungen!G250,Tabelle2!$Z$2:$AA$7,2,0)),Ausstellungen!C250&lt;"a",Ausstellungen!D250&lt;"a",Ausstellungen!F250&lt;"a"),"leer",VLOOKUP(Ausstellungen!G250,Tabelle2!$Z$2:$AA$7,2,0))</f>
        <v>leer</v>
      </c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</row>
    <row r="251" spans="2:64" ht="20.85" customHeight="1" x14ac:dyDescent="0.2">
      <c r="B251" s="7"/>
      <c r="C251" s="134" t="s">
        <v>12</v>
      </c>
      <c r="D251" s="134" t="s">
        <v>12</v>
      </c>
      <c r="E251" s="140" t="str">
        <f>Tabelle1!$N251</f>
        <v/>
      </c>
      <c r="F251" s="134" t="s">
        <v>12</v>
      </c>
      <c r="G251" s="134" t="s">
        <v>12</v>
      </c>
      <c r="H251" s="134" t="s">
        <v>12</v>
      </c>
      <c r="I251" s="134" t="s">
        <v>12</v>
      </c>
      <c r="J251" s="116" t="str">
        <f>IF(AND(Ausstellungen!C251&lt;"a",Ausstellungen!D251&lt;"a",Ausstellungen!F251&lt;"a",Ausstellungen!G251&lt;"a",Ausstellungen!H251&lt;"a",Ausstellungen!I251&lt;"a")," ",Tabelle1!J251)</f>
        <v xml:space="preserve"> </v>
      </c>
      <c r="K251" s="12"/>
      <c r="M251" s="9"/>
      <c r="N251" s="9"/>
      <c r="O251" s="9"/>
      <c r="P251" s="45"/>
      <c r="Q251" t="str">
        <f>IF(Ausstellungen!C250&gt;"a","Tabelle3!$M$5:$M$"&amp;COUNTA(Teilnehmer!$C$6:$C$300)+5,"leer")</f>
        <v>leer</v>
      </c>
      <c r="R251" s="17" t="str">
        <f t="shared" si="7"/>
        <v>leer</v>
      </c>
      <c r="S251" s="17" t="str">
        <f t="shared" si="8"/>
        <v>leer</v>
      </c>
      <c r="T251" s="17" t="str">
        <f>IF(AND(Ausstellungen!C251&gt;"a",Ausstellungen!D251&gt;"a",Ausstellungen!F251&gt;"a",OR(Ausstellungen!D251=Tabelle2!$C$19,Ausstellungen!D251=Tabelle2!$C$20)),MID(Ausstellungen!F251,1,2)&amp;"N",IF(AND(Ausstellungen!C251&gt;"a",Ausstellungen!D251&gt;"a",Ausstellungen!F251&gt;"a",Ausstellungen!D251&lt;&gt;Tabelle2!$C$19,Ausstellungen!D251&lt;&gt;Tabelle2!$C$20),MID(Ausstellungen!F251,1,2),"leer"))</f>
        <v>leer</v>
      </c>
      <c r="U251" s="180" t="str">
        <f>IF(OR(ISERROR(VLOOKUP($D251&amp;$G251,Tabelle2!$T$2:$U$17,2,0)),Ausstellungen!C251&lt;"a",Ausstellungen!D251&lt;"a",Ausstellungen!F251&lt;"a"),"leer",VLOOKUP($D251&amp;$G251,Tabelle2!$T$2:$U$17,2,0))</f>
        <v>leer</v>
      </c>
      <c r="V251" s="17" t="str">
        <f>IF(OR(ISERROR(VLOOKUP(Ausstellungen!G251,Tabelle2!$Z$2:$AA$7,2,0)),Ausstellungen!C251&lt;"a",Ausstellungen!D251&lt;"a",Ausstellungen!F251&lt;"a"),"leer",VLOOKUP(Ausstellungen!G251,Tabelle2!$Z$2:$AA$7,2,0))</f>
        <v>leer</v>
      </c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</row>
    <row r="252" spans="2:64" ht="20.85" customHeight="1" x14ac:dyDescent="0.2">
      <c r="B252" s="7"/>
      <c r="C252" s="134" t="s">
        <v>12</v>
      </c>
      <c r="D252" s="134" t="s">
        <v>12</v>
      </c>
      <c r="E252" s="140" t="str">
        <f>Tabelle1!$N252</f>
        <v/>
      </c>
      <c r="F252" s="134" t="s">
        <v>12</v>
      </c>
      <c r="G252" s="134" t="s">
        <v>12</v>
      </c>
      <c r="H252" s="134" t="s">
        <v>12</v>
      </c>
      <c r="I252" s="134" t="s">
        <v>12</v>
      </c>
      <c r="J252" s="116" t="str">
        <f>IF(AND(Ausstellungen!C252&lt;"a",Ausstellungen!D252&lt;"a",Ausstellungen!F252&lt;"a",Ausstellungen!G252&lt;"a",Ausstellungen!H252&lt;"a",Ausstellungen!I252&lt;"a")," ",Tabelle1!J252)</f>
        <v xml:space="preserve"> </v>
      </c>
      <c r="K252" s="12"/>
      <c r="M252" s="9"/>
      <c r="N252" s="9"/>
      <c r="O252" s="9"/>
      <c r="P252" s="45"/>
      <c r="Q252" t="str">
        <f>IF(Ausstellungen!C251&gt;"a","Tabelle3!$M$5:$M$"&amp;COUNTA(Teilnehmer!$C$6:$C$300)+5,"leer")</f>
        <v>leer</v>
      </c>
      <c r="R252" s="17" t="str">
        <f t="shared" si="7"/>
        <v>leer</v>
      </c>
      <c r="S252" s="17" t="str">
        <f t="shared" si="8"/>
        <v>leer</v>
      </c>
      <c r="T252" s="17" t="str">
        <f>IF(AND(Ausstellungen!C252&gt;"a",Ausstellungen!D252&gt;"a",Ausstellungen!F252&gt;"a",OR(Ausstellungen!D252=Tabelle2!$C$19,Ausstellungen!D252=Tabelle2!$C$20)),MID(Ausstellungen!F252,1,2)&amp;"N",IF(AND(Ausstellungen!C252&gt;"a",Ausstellungen!D252&gt;"a",Ausstellungen!F252&gt;"a",Ausstellungen!D252&lt;&gt;Tabelle2!$C$19,Ausstellungen!D252&lt;&gt;Tabelle2!$C$20),MID(Ausstellungen!F252,1,2),"leer"))</f>
        <v>leer</v>
      </c>
      <c r="U252" s="180" t="str">
        <f>IF(OR(ISERROR(VLOOKUP($D252&amp;$G252,Tabelle2!$T$2:$U$17,2,0)),Ausstellungen!C252&lt;"a",Ausstellungen!D252&lt;"a",Ausstellungen!F252&lt;"a"),"leer",VLOOKUP($D252&amp;$G252,Tabelle2!$T$2:$U$17,2,0))</f>
        <v>leer</v>
      </c>
      <c r="V252" s="17" t="str">
        <f>IF(OR(ISERROR(VLOOKUP(Ausstellungen!G252,Tabelle2!$Z$2:$AA$7,2,0)),Ausstellungen!C252&lt;"a",Ausstellungen!D252&lt;"a",Ausstellungen!F252&lt;"a"),"leer",VLOOKUP(Ausstellungen!G252,Tabelle2!$Z$2:$AA$7,2,0))</f>
        <v>leer</v>
      </c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</row>
    <row r="253" spans="2:64" ht="20.85" customHeight="1" x14ac:dyDescent="0.2">
      <c r="B253" s="7"/>
      <c r="C253" s="134" t="s">
        <v>12</v>
      </c>
      <c r="D253" s="134" t="s">
        <v>12</v>
      </c>
      <c r="E253" s="140" t="str">
        <f>Tabelle1!$N253</f>
        <v/>
      </c>
      <c r="F253" s="134" t="s">
        <v>12</v>
      </c>
      <c r="G253" s="134" t="s">
        <v>12</v>
      </c>
      <c r="H253" s="134" t="s">
        <v>12</v>
      </c>
      <c r="I253" s="134" t="s">
        <v>12</v>
      </c>
      <c r="J253" s="116" t="str">
        <f>IF(AND(Ausstellungen!C253&lt;"a",Ausstellungen!D253&lt;"a",Ausstellungen!F253&lt;"a",Ausstellungen!G253&lt;"a",Ausstellungen!H253&lt;"a",Ausstellungen!I253&lt;"a")," ",Tabelle1!J253)</f>
        <v xml:space="preserve"> </v>
      </c>
      <c r="K253" s="12"/>
      <c r="M253" s="9"/>
      <c r="N253" s="9"/>
      <c r="O253" s="9"/>
      <c r="P253" s="45"/>
      <c r="Q253" t="str">
        <f>IF(Ausstellungen!C252&gt;"a","Tabelle3!$M$5:$M$"&amp;COUNTA(Teilnehmer!$C$6:$C$300)+5,"leer")</f>
        <v>leer</v>
      </c>
      <c r="R253" s="17" t="str">
        <f t="shared" si="7"/>
        <v>leer</v>
      </c>
      <c r="S253" s="17" t="str">
        <f t="shared" si="8"/>
        <v>leer</v>
      </c>
      <c r="T253" s="17" t="str">
        <f>IF(AND(Ausstellungen!C253&gt;"a",Ausstellungen!D253&gt;"a",Ausstellungen!F253&gt;"a",OR(Ausstellungen!D253=Tabelle2!$C$19,Ausstellungen!D253=Tabelle2!$C$20)),MID(Ausstellungen!F253,1,2)&amp;"N",IF(AND(Ausstellungen!C253&gt;"a",Ausstellungen!D253&gt;"a",Ausstellungen!F253&gt;"a",Ausstellungen!D253&lt;&gt;Tabelle2!$C$19,Ausstellungen!D253&lt;&gt;Tabelle2!$C$20),MID(Ausstellungen!F253,1,2),"leer"))</f>
        <v>leer</v>
      </c>
      <c r="U253" s="180" t="str">
        <f>IF(OR(ISERROR(VLOOKUP($D253&amp;$G253,Tabelle2!$T$2:$U$17,2,0)),Ausstellungen!C253&lt;"a",Ausstellungen!D253&lt;"a",Ausstellungen!F253&lt;"a"),"leer",VLOOKUP($D253&amp;$G253,Tabelle2!$T$2:$U$17,2,0))</f>
        <v>leer</v>
      </c>
      <c r="V253" s="17" t="str">
        <f>IF(OR(ISERROR(VLOOKUP(Ausstellungen!G253,Tabelle2!$Z$2:$AA$7,2,0)),Ausstellungen!C253&lt;"a",Ausstellungen!D253&lt;"a",Ausstellungen!F253&lt;"a"),"leer",VLOOKUP(Ausstellungen!G253,Tabelle2!$Z$2:$AA$7,2,0))</f>
        <v>leer</v>
      </c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</row>
    <row r="254" spans="2:64" ht="20.85" customHeight="1" x14ac:dyDescent="0.2">
      <c r="B254" s="7"/>
      <c r="C254" s="134" t="s">
        <v>12</v>
      </c>
      <c r="D254" s="134" t="s">
        <v>12</v>
      </c>
      <c r="E254" s="140" t="str">
        <f>Tabelle1!$N254</f>
        <v/>
      </c>
      <c r="F254" s="134" t="s">
        <v>12</v>
      </c>
      <c r="G254" s="134" t="s">
        <v>12</v>
      </c>
      <c r="H254" s="134" t="s">
        <v>12</v>
      </c>
      <c r="I254" s="134" t="s">
        <v>12</v>
      </c>
      <c r="J254" s="116" t="str">
        <f>IF(AND(Ausstellungen!C254&lt;"a",Ausstellungen!D254&lt;"a",Ausstellungen!F254&lt;"a",Ausstellungen!G254&lt;"a",Ausstellungen!H254&lt;"a",Ausstellungen!I254&lt;"a")," ",Tabelle1!J254)</f>
        <v xml:space="preserve"> </v>
      </c>
      <c r="K254" s="12"/>
      <c r="M254" s="9"/>
      <c r="N254" s="9"/>
      <c r="O254" s="9"/>
      <c r="P254" s="45"/>
      <c r="Q254" t="str">
        <f>IF(Ausstellungen!C253&gt;"a","Tabelle3!$M$5:$M$"&amp;COUNTA(Teilnehmer!$C$6:$C$300)+5,"leer")</f>
        <v>leer</v>
      </c>
      <c r="R254" s="17" t="str">
        <f t="shared" si="7"/>
        <v>leer</v>
      </c>
      <c r="S254" s="17" t="str">
        <f t="shared" si="8"/>
        <v>leer</v>
      </c>
      <c r="T254" s="17" t="str">
        <f>IF(AND(Ausstellungen!C254&gt;"a",Ausstellungen!D254&gt;"a",Ausstellungen!F254&gt;"a",OR(Ausstellungen!D254=Tabelle2!$C$19,Ausstellungen!D254=Tabelle2!$C$20)),MID(Ausstellungen!F254,1,2)&amp;"N",IF(AND(Ausstellungen!C254&gt;"a",Ausstellungen!D254&gt;"a",Ausstellungen!F254&gt;"a",Ausstellungen!D254&lt;&gt;Tabelle2!$C$19,Ausstellungen!D254&lt;&gt;Tabelle2!$C$20),MID(Ausstellungen!F254,1,2),"leer"))</f>
        <v>leer</v>
      </c>
      <c r="U254" s="180" t="str">
        <f>IF(OR(ISERROR(VLOOKUP($D254&amp;$G254,Tabelle2!$T$2:$U$17,2,0)),Ausstellungen!C254&lt;"a",Ausstellungen!D254&lt;"a",Ausstellungen!F254&lt;"a"),"leer",VLOOKUP($D254&amp;$G254,Tabelle2!$T$2:$U$17,2,0))</f>
        <v>leer</v>
      </c>
      <c r="V254" s="17" t="str">
        <f>IF(OR(ISERROR(VLOOKUP(Ausstellungen!G254,Tabelle2!$Z$2:$AA$7,2,0)),Ausstellungen!C254&lt;"a",Ausstellungen!D254&lt;"a",Ausstellungen!F254&lt;"a"),"leer",VLOOKUP(Ausstellungen!G254,Tabelle2!$Z$2:$AA$7,2,0))</f>
        <v>leer</v>
      </c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</row>
    <row r="255" spans="2:64" ht="20.85" customHeight="1" x14ac:dyDescent="0.2">
      <c r="B255" s="7"/>
      <c r="C255" s="134" t="s">
        <v>12</v>
      </c>
      <c r="D255" s="134" t="s">
        <v>12</v>
      </c>
      <c r="E255" s="140" t="str">
        <f>Tabelle1!$N255</f>
        <v/>
      </c>
      <c r="F255" s="134" t="s">
        <v>12</v>
      </c>
      <c r="G255" s="134" t="s">
        <v>12</v>
      </c>
      <c r="H255" s="134" t="s">
        <v>12</v>
      </c>
      <c r="I255" s="134" t="s">
        <v>12</v>
      </c>
      <c r="J255" s="116" t="str">
        <f>IF(AND(Ausstellungen!C255&lt;"a",Ausstellungen!D255&lt;"a",Ausstellungen!F255&lt;"a",Ausstellungen!G255&lt;"a",Ausstellungen!H255&lt;"a",Ausstellungen!I255&lt;"a")," ",Tabelle1!J255)</f>
        <v xml:space="preserve"> </v>
      </c>
      <c r="K255" s="12"/>
      <c r="M255" s="9"/>
      <c r="N255" s="9"/>
      <c r="O255" s="9"/>
      <c r="P255" s="45"/>
      <c r="Q255" t="str">
        <f>IF(Ausstellungen!C254&gt;"a","Tabelle3!$M$5:$M$"&amp;COUNTA(Teilnehmer!$C$6:$C$300)+5,"leer")</f>
        <v>leer</v>
      </c>
      <c r="R255" s="17" t="str">
        <f t="shared" si="7"/>
        <v>leer</v>
      </c>
      <c r="S255" s="17" t="str">
        <f t="shared" si="8"/>
        <v>leer</v>
      </c>
      <c r="T255" s="17" t="str">
        <f>IF(AND(Ausstellungen!C255&gt;"a",Ausstellungen!D255&gt;"a",Ausstellungen!F255&gt;"a",OR(Ausstellungen!D255=Tabelle2!$C$19,Ausstellungen!D255=Tabelle2!$C$20)),MID(Ausstellungen!F255,1,2)&amp;"N",IF(AND(Ausstellungen!C255&gt;"a",Ausstellungen!D255&gt;"a",Ausstellungen!F255&gt;"a",Ausstellungen!D255&lt;&gt;Tabelle2!$C$19,Ausstellungen!D255&lt;&gt;Tabelle2!$C$20),MID(Ausstellungen!F255,1,2),"leer"))</f>
        <v>leer</v>
      </c>
      <c r="U255" s="180" t="str">
        <f>IF(OR(ISERROR(VLOOKUP($D255&amp;$G255,Tabelle2!$T$2:$U$17,2,0)),Ausstellungen!C255&lt;"a",Ausstellungen!D255&lt;"a",Ausstellungen!F255&lt;"a"),"leer",VLOOKUP($D255&amp;$G255,Tabelle2!$T$2:$U$17,2,0))</f>
        <v>leer</v>
      </c>
      <c r="V255" s="17" t="str">
        <f>IF(OR(ISERROR(VLOOKUP(Ausstellungen!G255,Tabelle2!$Z$2:$AA$7,2,0)),Ausstellungen!C255&lt;"a",Ausstellungen!D255&lt;"a",Ausstellungen!F255&lt;"a"),"leer",VLOOKUP(Ausstellungen!G255,Tabelle2!$Z$2:$AA$7,2,0))</f>
        <v>leer</v>
      </c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</row>
    <row r="256" spans="2:64" ht="20.85" customHeight="1" x14ac:dyDescent="0.2">
      <c r="B256" s="7"/>
      <c r="C256" s="134" t="s">
        <v>12</v>
      </c>
      <c r="D256" s="134" t="s">
        <v>12</v>
      </c>
      <c r="E256" s="140" t="str">
        <f>Tabelle1!$N256</f>
        <v/>
      </c>
      <c r="F256" s="134" t="s">
        <v>12</v>
      </c>
      <c r="G256" s="134" t="s">
        <v>12</v>
      </c>
      <c r="H256" s="134" t="s">
        <v>12</v>
      </c>
      <c r="I256" s="134" t="s">
        <v>12</v>
      </c>
      <c r="J256" s="116" t="str">
        <f>IF(AND(Ausstellungen!C256&lt;"a",Ausstellungen!D256&lt;"a",Ausstellungen!F256&lt;"a",Ausstellungen!G256&lt;"a",Ausstellungen!H256&lt;"a",Ausstellungen!I256&lt;"a")," ",Tabelle1!J256)</f>
        <v xml:space="preserve"> </v>
      </c>
      <c r="K256" s="12"/>
      <c r="M256" s="9"/>
      <c r="N256" s="9"/>
      <c r="O256" s="9"/>
      <c r="P256" s="45"/>
      <c r="Q256" t="str">
        <f>IF(Ausstellungen!C255&gt;"a","Tabelle3!$M$5:$M$"&amp;COUNTA(Teilnehmer!$C$6:$C$300)+5,"leer")</f>
        <v>leer</v>
      </c>
      <c r="R256" s="17" t="str">
        <f t="shared" si="7"/>
        <v>leer</v>
      </c>
      <c r="S256" s="17" t="str">
        <f t="shared" si="8"/>
        <v>leer</v>
      </c>
      <c r="T256" s="17" t="str">
        <f>IF(AND(Ausstellungen!C256&gt;"a",Ausstellungen!D256&gt;"a",Ausstellungen!F256&gt;"a",OR(Ausstellungen!D256=Tabelle2!$C$19,Ausstellungen!D256=Tabelle2!$C$20)),MID(Ausstellungen!F256,1,2)&amp;"N",IF(AND(Ausstellungen!C256&gt;"a",Ausstellungen!D256&gt;"a",Ausstellungen!F256&gt;"a",Ausstellungen!D256&lt;&gt;Tabelle2!$C$19,Ausstellungen!D256&lt;&gt;Tabelle2!$C$20),MID(Ausstellungen!F256,1,2),"leer"))</f>
        <v>leer</v>
      </c>
      <c r="U256" s="180" t="str">
        <f>IF(OR(ISERROR(VLOOKUP($D256&amp;$G256,Tabelle2!$T$2:$U$17,2,0)),Ausstellungen!C256&lt;"a",Ausstellungen!D256&lt;"a",Ausstellungen!F256&lt;"a"),"leer",VLOOKUP($D256&amp;$G256,Tabelle2!$T$2:$U$17,2,0))</f>
        <v>leer</v>
      </c>
      <c r="V256" s="17" t="str">
        <f>IF(OR(ISERROR(VLOOKUP(Ausstellungen!G256,Tabelle2!$Z$2:$AA$7,2,0)),Ausstellungen!C256&lt;"a",Ausstellungen!D256&lt;"a",Ausstellungen!F256&lt;"a"),"leer",VLOOKUP(Ausstellungen!G256,Tabelle2!$Z$2:$AA$7,2,0))</f>
        <v>leer</v>
      </c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</row>
    <row r="257" spans="2:64" ht="20.85" customHeight="1" x14ac:dyDescent="0.2">
      <c r="B257" s="7"/>
      <c r="C257" s="134" t="s">
        <v>12</v>
      </c>
      <c r="D257" s="134" t="s">
        <v>12</v>
      </c>
      <c r="E257" s="140" t="str">
        <f>Tabelle1!$N257</f>
        <v/>
      </c>
      <c r="F257" s="134" t="s">
        <v>12</v>
      </c>
      <c r="G257" s="134" t="s">
        <v>12</v>
      </c>
      <c r="H257" s="134" t="s">
        <v>12</v>
      </c>
      <c r="I257" s="134" t="s">
        <v>12</v>
      </c>
      <c r="J257" s="116" t="str">
        <f>IF(AND(Ausstellungen!C257&lt;"a",Ausstellungen!D257&lt;"a",Ausstellungen!F257&lt;"a",Ausstellungen!G257&lt;"a",Ausstellungen!H257&lt;"a",Ausstellungen!I257&lt;"a")," ",Tabelle1!J257)</f>
        <v xml:space="preserve"> </v>
      </c>
      <c r="K257" s="12"/>
      <c r="M257" s="9"/>
      <c r="N257" s="9"/>
      <c r="O257" s="9"/>
      <c r="P257" s="45"/>
      <c r="Q257" t="str">
        <f>IF(Ausstellungen!C256&gt;"a","Tabelle3!$M$5:$M$"&amp;COUNTA(Teilnehmer!$C$6:$C$300)+5,"leer")</f>
        <v>leer</v>
      </c>
      <c r="R257" s="17" t="str">
        <f t="shared" si="7"/>
        <v>leer</v>
      </c>
      <c r="S257" s="17" t="str">
        <f t="shared" si="8"/>
        <v>leer</v>
      </c>
      <c r="T257" s="17" t="str">
        <f>IF(AND(Ausstellungen!C257&gt;"a",Ausstellungen!D257&gt;"a",Ausstellungen!F257&gt;"a",OR(Ausstellungen!D257=Tabelle2!$C$19,Ausstellungen!D257=Tabelle2!$C$20)),MID(Ausstellungen!F257,1,2)&amp;"N",IF(AND(Ausstellungen!C257&gt;"a",Ausstellungen!D257&gt;"a",Ausstellungen!F257&gt;"a",Ausstellungen!D257&lt;&gt;Tabelle2!$C$19,Ausstellungen!D257&lt;&gt;Tabelle2!$C$20),MID(Ausstellungen!F257,1,2),"leer"))</f>
        <v>leer</v>
      </c>
      <c r="U257" s="180" t="str">
        <f>IF(OR(ISERROR(VLOOKUP($D257&amp;$G257,Tabelle2!$T$2:$U$17,2,0)),Ausstellungen!C257&lt;"a",Ausstellungen!D257&lt;"a",Ausstellungen!F257&lt;"a"),"leer",VLOOKUP($D257&amp;$G257,Tabelle2!$T$2:$U$17,2,0))</f>
        <v>leer</v>
      </c>
      <c r="V257" s="17" t="str">
        <f>IF(OR(ISERROR(VLOOKUP(Ausstellungen!G257,Tabelle2!$Z$2:$AA$7,2,0)),Ausstellungen!C257&lt;"a",Ausstellungen!D257&lt;"a",Ausstellungen!F257&lt;"a"),"leer",VLOOKUP(Ausstellungen!G257,Tabelle2!$Z$2:$AA$7,2,0))</f>
        <v>leer</v>
      </c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</row>
    <row r="258" spans="2:64" ht="20.85" customHeight="1" x14ac:dyDescent="0.2">
      <c r="B258" s="7"/>
      <c r="C258" s="134" t="s">
        <v>12</v>
      </c>
      <c r="D258" s="134" t="s">
        <v>12</v>
      </c>
      <c r="E258" s="140" t="str">
        <f>Tabelle1!$N258</f>
        <v/>
      </c>
      <c r="F258" s="134" t="s">
        <v>12</v>
      </c>
      <c r="G258" s="134" t="s">
        <v>12</v>
      </c>
      <c r="H258" s="134" t="s">
        <v>12</v>
      </c>
      <c r="I258" s="134" t="s">
        <v>12</v>
      </c>
      <c r="J258" s="116" t="str">
        <f>IF(AND(Ausstellungen!C258&lt;"a",Ausstellungen!D258&lt;"a",Ausstellungen!F258&lt;"a",Ausstellungen!G258&lt;"a",Ausstellungen!H258&lt;"a",Ausstellungen!I258&lt;"a")," ",Tabelle1!J258)</f>
        <v xml:space="preserve"> </v>
      </c>
      <c r="K258" s="12"/>
      <c r="M258" s="9"/>
      <c r="N258" s="9"/>
      <c r="O258" s="9"/>
      <c r="P258" s="45"/>
      <c r="Q258" t="str">
        <f>IF(Ausstellungen!C257&gt;"a","Tabelle3!$M$5:$M$"&amp;COUNTA(Teilnehmer!$C$6:$C$300)+5,"leer")</f>
        <v>leer</v>
      </c>
      <c r="R258" s="17" t="str">
        <f t="shared" si="7"/>
        <v>leer</v>
      </c>
      <c r="S258" s="17" t="str">
        <f t="shared" si="8"/>
        <v>leer</v>
      </c>
      <c r="T258" s="17" t="str">
        <f>IF(AND(Ausstellungen!C258&gt;"a",Ausstellungen!D258&gt;"a",Ausstellungen!F258&gt;"a",OR(Ausstellungen!D258=Tabelle2!$C$19,Ausstellungen!D258=Tabelle2!$C$20)),MID(Ausstellungen!F258,1,2)&amp;"N",IF(AND(Ausstellungen!C258&gt;"a",Ausstellungen!D258&gt;"a",Ausstellungen!F258&gt;"a",Ausstellungen!D258&lt;&gt;Tabelle2!$C$19,Ausstellungen!D258&lt;&gt;Tabelle2!$C$20),MID(Ausstellungen!F258,1,2),"leer"))</f>
        <v>leer</v>
      </c>
      <c r="U258" s="180" t="str">
        <f>IF(OR(ISERROR(VLOOKUP($D258&amp;$G258,Tabelle2!$T$2:$U$17,2,0)),Ausstellungen!C258&lt;"a",Ausstellungen!D258&lt;"a",Ausstellungen!F258&lt;"a"),"leer",VLOOKUP($D258&amp;$G258,Tabelle2!$T$2:$U$17,2,0))</f>
        <v>leer</v>
      </c>
      <c r="V258" s="17" t="str">
        <f>IF(OR(ISERROR(VLOOKUP(Ausstellungen!G258,Tabelle2!$Z$2:$AA$7,2,0)),Ausstellungen!C258&lt;"a",Ausstellungen!D258&lt;"a",Ausstellungen!F258&lt;"a"),"leer",VLOOKUP(Ausstellungen!G258,Tabelle2!$Z$2:$AA$7,2,0))</f>
        <v>leer</v>
      </c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</row>
    <row r="259" spans="2:64" ht="20.85" customHeight="1" x14ac:dyDescent="0.2">
      <c r="B259" s="7"/>
      <c r="C259" s="134" t="s">
        <v>12</v>
      </c>
      <c r="D259" s="134" t="s">
        <v>12</v>
      </c>
      <c r="E259" s="140" t="str">
        <f>Tabelle1!$N259</f>
        <v/>
      </c>
      <c r="F259" s="134" t="s">
        <v>12</v>
      </c>
      <c r="G259" s="134" t="s">
        <v>12</v>
      </c>
      <c r="H259" s="134" t="s">
        <v>12</v>
      </c>
      <c r="I259" s="134" t="s">
        <v>12</v>
      </c>
      <c r="J259" s="116" t="str">
        <f>IF(AND(Ausstellungen!C259&lt;"a",Ausstellungen!D259&lt;"a",Ausstellungen!F259&lt;"a",Ausstellungen!G259&lt;"a",Ausstellungen!H259&lt;"a",Ausstellungen!I259&lt;"a")," ",Tabelle1!J259)</f>
        <v xml:space="preserve"> </v>
      </c>
      <c r="K259" s="12"/>
      <c r="M259" s="9"/>
      <c r="N259" s="9"/>
      <c r="O259" s="9"/>
      <c r="P259" s="45"/>
      <c r="Q259" t="str">
        <f>IF(Ausstellungen!C258&gt;"a","Tabelle3!$M$5:$M$"&amp;COUNTA(Teilnehmer!$C$6:$C$300)+5,"leer")</f>
        <v>leer</v>
      </c>
      <c r="R259" s="17" t="str">
        <f t="shared" si="7"/>
        <v>leer</v>
      </c>
      <c r="S259" s="17" t="str">
        <f t="shared" si="8"/>
        <v>leer</v>
      </c>
      <c r="T259" s="17" t="str">
        <f>IF(AND(Ausstellungen!C259&gt;"a",Ausstellungen!D259&gt;"a",Ausstellungen!F259&gt;"a",OR(Ausstellungen!D259=Tabelle2!$C$19,Ausstellungen!D259=Tabelle2!$C$20)),MID(Ausstellungen!F259,1,2)&amp;"N",IF(AND(Ausstellungen!C259&gt;"a",Ausstellungen!D259&gt;"a",Ausstellungen!F259&gt;"a",Ausstellungen!D259&lt;&gt;Tabelle2!$C$19,Ausstellungen!D259&lt;&gt;Tabelle2!$C$20),MID(Ausstellungen!F259,1,2),"leer"))</f>
        <v>leer</v>
      </c>
      <c r="U259" s="180" t="str">
        <f>IF(OR(ISERROR(VLOOKUP($D259&amp;$G259,Tabelle2!$T$2:$U$17,2,0)),Ausstellungen!C259&lt;"a",Ausstellungen!D259&lt;"a",Ausstellungen!F259&lt;"a"),"leer",VLOOKUP($D259&amp;$G259,Tabelle2!$T$2:$U$17,2,0))</f>
        <v>leer</v>
      </c>
      <c r="V259" s="17" t="str">
        <f>IF(OR(ISERROR(VLOOKUP(Ausstellungen!G259,Tabelle2!$Z$2:$AA$7,2,0)),Ausstellungen!C259&lt;"a",Ausstellungen!D259&lt;"a",Ausstellungen!F259&lt;"a"),"leer",VLOOKUP(Ausstellungen!G259,Tabelle2!$Z$2:$AA$7,2,0))</f>
        <v>leer</v>
      </c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</row>
    <row r="260" spans="2:64" ht="20.85" customHeight="1" x14ac:dyDescent="0.2">
      <c r="B260" s="7"/>
      <c r="C260" s="134" t="s">
        <v>12</v>
      </c>
      <c r="D260" s="134" t="s">
        <v>12</v>
      </c>
      <c r="E260" s="140" t="str">
        <f>Tabelle1!$N260</f>
        <v/>
      </c>
      <c r="F260" s="134" t="s">
        <v>12</v>
      </c>
      <c r="G260" s="134" t="s">
        <v>12</v>
      </c>
      <c r="H260" s="134" t="s">
        <v>12</v>
      </c>
      <c r="I260" s="134" t="s">
        <v>12</v>
      </c>
      <c r="J260" s="116" t="str">
        <f>IF(AND(Ausstellungen!C260&lt;"a",Ausstellungen!D260&lt;"a",Ausstellungen!F260&lt;"a",Ausstellungen!G260&lt;"a",Ausstellungen!H260&lt;"a",Ausstellungen!I260&lt;"a")," ",Tabelle1!J260)</f>
        <v xml:space="preserve"> </v>
      </c>
      <c r="K260" s="12"/>
      <c r="M260" s="9"/>
      <c r="N260" s="9"/>
      <c r="O260" s="9"/>
      <c r="P260" s="45"/>
      <c r="Q260" t="str">
        <f>IF(Ausstellungen!C259&gt;"a","Tabelle3!$M$5:$M$"&amp;COUNTA(Teilnehmer!$C$6:$C$300)+5,"leer")</f>
        <v>leer</v>
      </c>
      <c r="R260" s="17" t="str">
        <f t="shared" si="7"/>
        <v>leer</v>
      </c>
      <c r="S260" s="17" t="str">
        <f t="shared" si="8"/>
        <v>leer</v>
      </c>
      <c r="T260" s="17" t="str">
        <f>IF(AND(Ausstellungen!C260&gt;"a",Ausstellungen!D260&gt;"a",Ausstellungen!F260&gt;"a",OR(Ausstellungen!D260=Tabelle2!$C$19,Ausstellungen!D260=Tabelle2!$C$20)),MID(Ausstellungen!F260,1,2)&amp;"N",IF(AND(Ausstellungen!C260&gt;"a",Ausstellungen!D260&gt;"a",Ausstellungen!F260&gt;"a",Ausstellungen!D260&lt;&gt;Tabelle2!$C$19,Ausstellungen!D260&lt;&gt;Tabelle2!$C$20),MID(Ausstellungen!F260,1,2),"leer"))</f>
        <v>leer</v>
      </c>
      <c r="U260" s="180" t="str">
        <f>IF(OR(ISERROR(VLOOKUP($D260&amp;$G260,Tabelle2!$T$2:$U$17,2,0)),Ausstellungen!C260&lt;"a",Ausstellungen!D260&lt;"a",Ausstellungen!F260&lt;"a"),"leer",VLOOKUP($D260&amp;$G260,Tabelle2!$T$2:$U$17,2,0))</f>
        <v>leer</v>
      </c>
      <c r="V260" s="17" t="str">
        <f>IF(OR(ISERROR(VLOOKUP(Ausstellungen!G260,Tabelle2!$Z$2:$AA$7,2,0)),Ausstellungen!C260&lt;"a",Ausstellungen!D260&lt;"a",Ausstellungen!F260&lt;"a"),"leer",VLOOKUP(Ausstellungen!G260,Tabelle2!$Z$2:$AA$7,2,0))</f>
        <v>leer</v>
      </c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</row>
    <row r="261" spans="2:64" ht="20.85" customHeight="1" x14ac:dyDescent="0.2">
      <c r="B261" s="7"/>
      <c r="C261" s="134" t="s">
        <v>12</v>
      </c>
      <c r="D261" s="134" t="s">
        <v>12</v>
      </c>
      <c r="E261" s="140" t="str">
        <f>Tabelle1!$N261</f>
        <v/>
      </c>
      <c r="F261" s="134" t="s">
        <v>12</v>
      </c>
      <c r="G261" s="134" t="s">
        <v>12</v>
      </c>
      <c r="H261" s="134" t="s">
        <v>12</v>
      </c>
      <c r="I261" s="134" t="s">
        <v>12</v>
      </c>
      <c r="J261" s="116" t="str">
        <f>IF(AND(Ausstellungen!C261&lt;"a",Ausstellungen!D261&lt;"a",Ausstellungen!F261&lt;"a",Ausstellungen!G261&lt;"a",Ausstellungen!H261&lt;"a",Ausstellungen!I261&lt;"a")," ",Tabelle1!J261)</f>
        <v xml:space="preserve"> </v>
      </c>
      <c r="K261" s="12"/>
      <c r="M261" s="9"/>
      <c r="N261" s="9"/>
      <c r="O261" s="9"/>
      <c r="P261" s="45"/>
      <c r="Q261" t="str">
        <f>IF(Ausstellungen!C260&gt;"a","Tabelle3!$M$5:$M$"&amp;COUNTA(Teilnehmer!$C$6:$C$300)+5,"leer")</f>
        <v>leer</v>
      </c>
      <c r="R261" s="17" t="str">
        <f t="shared" si="7"/>
        <v>leer</v>
      </c>
      <c r="S261" s="17" t="str">
        <f t="shared" si="8"/>
        <v>leer</v>
      </c>
      <c r="T261" s="17" t="str">
        <f>IF(AND(Ausstellungen!C261&gt;"a",Ausstellungen!D261&gt;"a",Ausstellungen!F261&gt;"a",OR(Ausstellungen!D261=Tabelle2!$C$19,Ausstellungen!D261=Tabelle2!$C$20)),MID(Ausstellungen!F261,1,2)&amp;"N",IF(AND(Ausstellungen!C261&gt;"a",Ausstellungen!D261&gt;"a",Ausstellungen!F261&gt;"a",Ausstellungen!D261&lt;&gt;Tabelle2!$C$19,Ausstellungen!D261&lt;&gt;Tabelle2!$C$20),MID(Ausstellungen!F261,1,2),"leer"))</f>
        <v>leer</v>
      </c>
      <c r="U261" s="180" t="str">
        <f>IF(OR(ISERROR(VLOOKUP($D261&amp;$G261,Tabelle2!$T$2:$U$17,2,0)),Ausstellungen!C261&lt;"a",Ausstellungen!D261&lt;"a",Ausstellungen!F261&lt;"a"),"leer",VLOOKUP($D261&amp;$G261,Tabelle2!$T$2:$U$17,2,0))</f>
        <v>leer</v>
      </c>
      <c r="V261" s="17" t="str">
        <f>IF(OR(ISERROR(VLOOKUP(Ausstellungen!G261,Tabelle2!$Z$2:$AA$7,2,0)),Ausstellungen!C261&lt;"a",Ausstellungen!D261&lt;"a",Ausstellungen!F261&lt;"a"),"leer",VLOOKUP(Ausstellungen!G261,Tabelle2!$Z$2:$AA$7,2,0))</f>
        <v>leer</v>
      </c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</row>
    <row r="262" spans="2:64" ht="20.85" customHeight="1" x14ac:dyDescent="0.2">
      <c r="B262" s="7"/>
      <c r="C262" s="134" t="s">
        <v>12</v>
      </c>
      <c r="D262" s="134" t="s">
        <v>12</v>
      </c>
      <c r="E262" s="140" t="str">
        <f>Tabelle1!$N262</f>
        <v/>
      </c>
      <c r="F262" s="134" t="s">
        <v>12</v>
      </c>
      <c r="G262" s="134" t="s">
        <v>12</v>
      </c>
      <c r="H262" s="134" t="s">
        <v>12</v>
      </c>
      <c r="I262" s="134" t="s">
        <v>12</v>
      </c>
      <c r="J262" s="116" t="str">
        <f>IF(AND(Ausstellungen!C262&lt;"a",Ausstellungen!D262&lt;"a",Ausstellungen!F262&lt;"a",Ausstellungen!G262&lt;"a",Ausstellungen!H262&lt;"a",Ausstellungen!I262&lt;"a")," ",Tabelle1!J262)</f>
        <v xml:space="preserve"> </v>
      </c>
      <c r="K262" s="12"/>
      <c r="M262" s="9"/>
      <c r="N262" s="9"/>
      <c r="O262" s="9"/>
      <c r="P262" s="45"/>
      <c r="Q262" t="str">
        <f>IF(Ausstellungen!C261&gt;"a","Tabelle3!$M$5:$M$"&amp;COUNTA(Teilnehmer!$C$6:$C$300)+5,"leer")</f>
        <v>leer</v>
      </c>
      <c r="R262" s="17" t="str">
        <f t="shared" si="7"/>
        <v>leer</v>
      </c>
      <c r="S262" s="17" t="str">
        <f t="shared" si="8"/>
        <v>leer</v>
      </c>
      <c r="T262" s="17" t="str">
        <f>IF(AND(Ausstellungen!C262&gt;"a",Ausstellungen!D262&gt;"a",Ausstellungen!F262&gt;"a",OR(Ausstellungen!D262=Tabelle2!$C$19,Ausstellungen!D262=Tabelle2!$C$20)),MID(Ausstellungen!F262,1,2)&amp;"N",IF(AND(Ausstellungen!C262&gt;"a",Ausstellungen!D262&gt;"a",Ausstellungen!F262&gt;"a",Ausstellungen!D262&lt;&gt;Tabelle2!$C$19,Ausstellungen!D262&lt;&gt;Tabelle2!$C$20),MID(Ausstellungen!F262,1,2),"leer"))</f>
        <v>leer</v>
      </c>
      <c r="U262" s="180" t="str">
        <f>IF(OR(ISERROR(VLOOKUP($D262&amp;$G262,Tabelle2!$T$2:$U$17,2,0)),Ausstellungen!C262&lt;"a",Ausstellungen!D262&lt;"a",Ausstellungen!F262&lt;"a"),"leer",VLOOKUP($D262&amp;$G262,Tabelle2!$T$2:$U$17,2,0))</f>
        <v>leer</v>
      </c>
      <c r="V262" s="17" t="str">
        <f>IF(OR(ISERROR(VLOOKUP(Ausstellungen!G262,Tabelle2!$Z$2:$AA$7,2,0)),Ausstellungen!C262&lt;"a",Ausstellungen!D262&lt;"a",Ausstellungen!F262&lt;"a"),"leer",VLOOKUP(Ausstellungen!G262,Tabelle2!$Z$2:$AA$7,2,0))</f>
        <v>leer</v>
      </c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</row>
    <row r="263" spans="2:64" ht="20.85" customHeight="1" x14ac:dyDescent="0.2">
      <c r="B263" s="7"/>
      <c r="C263" s="134" t="s">
        <v>12</v>
      </c>
      <c r="D263" s="134" t="s">
        <v>12</v>
      </c>
      <c r="E263" s="140" t="str">
        <f>Tabelle1!$N263</f>
        <v/>
      </c>
      <c r="F263" s="134" t="s">
        <v>12</v>
      </c>
      <c r="G263" s="134" t="s">
        <v>12</v>
      </c>
      <c r="H263" s="134" t="s">
        <v>12</v>
      </c>
      <c r="I263" s="134" t="s">
        <v>12</v>
      </c>
      <c r="J263" s="116" t="str">
        <f>IF(AND(Ausstellungen!C263&lt;"a",Ausstellungen!D263&lt;"a",Ausstellungen!F263&lt;"a",Ausstellungen!G263&lt;"a",Ausstellungen!H263&lt;"a",Ausstellungen!I263&lt;"a")," ",Tabelle1!J263)</f>
        <v xml:space="preserve"> </v>
      </c>
      <c r="K263" s="12"/>
      <c r="M263" s="9"/>
      <c r="N263" s="9"/>
      <c r="O263" s="9"/>
      <c r="P263" s="45"/>
      <c r="Q263" t="str">
        <f>IF(Ausstellungen!C262&gt;"a","Tabelle3!$M$5:$M$"&amp;COUNTA(Teilnehmer!$C$6:$C$300)+5,"leer")</f>
        <v>leer</v>
      </c>
      <c r="R263" s="17" t="str">
        <f t="shared" ref="R263:R326" si="9">IF(OR(C263&lt;"a",Q264="leer"),"leer","Shows")</f>
        <v>leer</v>
      </c>
      <c r="S263" s="17" t="str">
        <f t="shared" ref="S263:S326" si="10">IF(R263="leer","leer",IF(D263="Joe Mallen Memorial","Trophy","Klassen"))</f>
        <v>leer</v>
      </c>
      <c r="T263" s="17" t="str">
        <f>IF(AND(Ausstellungen!C263&gt;"a",Ausstellungen!D263&gt;"a",Ausstellungen!F263&gt;"a",OR(Ausstellungen!D263=Tabelle2!$C$19,Ausstellungen!D263=Tabelle2!$C$20)),MID(Ausstellungen!F263,1,2)&amp;"N",IF(AND(Ausstellungen!C263&gt;"a",Ausstellungen!D263&gt;"a",Ausstellungen!F263&gt;"a",Ausstellungen!D263&lt;&gt;Tabelle2!$C$19,Ausstellungen!D263&lt;&gt;Tabelle2!$C$20),MID(Ausstellungen!F263,1,2),"leer"))</f>
        <v>leer</v>
      </c>
      <c r="U263" s="180" t="str">
        <f>IF(OR(ISERROR(VLOOKUP($D263&amp;$G263,Tabelle2!$T$2:$U$17,2,0)),Ausstellungen!C263&lt;"a",Ausstellungen!D263&lt;"a",Ausstellungen!F263&lt;"a"),"leer",VLOOKUP($D263&amp;$G263,Tabelle2!$T$2:$U$17,2,0))</f>
        <v>leer</v>
      </c>
      <c r="V263" s="17" t="str">
        <f>IF(OR(ISERROR(VLOOKUP(Ausstellungen!G263,Tabelle2!$Z$2:$AA$7,2,0)),Ausstellungen!C263&lt;"a",Ausstellungen!D263&lt;"a",Ausstellungen!F263&lt;"a"),"leer",VLOOKUP(Ausstellungen!G263,Tabelle2!$Z$2:$AA$7,2,0))</f>
        <v>leer</v>
      </c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</row>
    <row r="264" spans="2:64" ht="20.85" customHeight="1" x14ac:dyDescent="0.2">
      <c r="B264" s="7"/>
      <c r="C264" s="134" t="s">
        <v>12</v>
      </c>
      <c r="D264" s="134" t="s">
        <v>12</v>
      </c>
      <c r="E264" s="140" t="str">
        <f>Tabelle1!$N264</f>
        <v/>
      </c>
      <c r="F264" s="134" t="s">
        <v>12</v>
      </c>
      <c r="G264" s="134" t="s">
        <v>12</v>
      </c>
      <c r="H264" s="134" t="s">
        <v>12</v>
      </c>
      <c r="I264" s="134" t="s">
        <v>12</v>
      </c>
      <c r="J264" s="116" t="str">
        <f>IF(AND(Ausstellungen!C264&lt;"a",Ausstellungen!D264&lt;"a",Ausstellungen!F264&lt;"a",Ausstellungen!G264&lt;"a",Ausstellungen!H264&lt;"a",Ausstellungen!I264&lt;"a")," ",Tabelle1!J264)</f>
        <v xml:space="preserve"> </v>
      </c>
      <c r="K264" s="12"/>
      <c r="M264" s="9"/>
      <c r="N264" s="9"/>
      <c r="O264" s="9"/>
      <c r="P264" s="45"/>
      <c r="Q264" t="str">
        <f>IF(Ausstellungen!C263&gt;"a","Tabelle3!$M$5:$M$"&amp;COUNTA(Teilnehmer!$C$6:$C$300)+5,"leer")</f>
        <v>leer</v>
      </c>
      <c r="R264" s="17" t="str">
        <f t="shared" si="9"/>
        <v>leer</v>
      </c>
      <c r="S264" s="17" t="str">
        <f t="shared" si="10"/>
        <v>leer</v>
      </c>
      <c r="T264" s="17" t="str">
        <f>IF(AND(Ausstellungen!C264&gt;"a",Ausstellungen!D264&gt;"a",Ausstellungen!F264&gt;"a",OR(Ausstellungen!D264=Tabelle2!$C$19,Ausstellungen!D264=Tabelle2!$C$20)),MID(Ausstellungen!F264,1,2)&amp;"N",IF(AND(Ausstellungen!C264&gt;"a",Ausstellungen!D264&gt;"a",Ausstellungen!F264&gt;"a",Ausstellungen!D264&lt;&gt;Tabelle2!$C$19,Ausstellungen!D264&lt;&gt;Tabelle2!$C$20),MID(Ausstellungen!F264,1,2),"leer"))</f>
        <v>leer</v>
      </c>
      <c r="U264" s="180" t="str">
        <f>IF(OR(ISERROR(VLOOKUP($D264&amp;$G264,Tabelle2!$T$2:$U$17,2,0)),Ausstellungen!C264&lt;"a",Ausstellungen!D264&lt;"a",Ausstellungen!F264&lt;"a"),"leer",VLOOKUP($D264&amp;$G264,Tabelle2!$T$2:$U$17,2,0))</f>
        <v>leer</v>
      </c>
      <c r="V264" s="17" t="str">
        <f>IF(OR(ISERROR(VLOOKUP(Ausstellungen!G264,Tabelle2!$Z$2:$AA$7,2,0)),Ausstellungen!C264&lt;"a",Ausstellungen!D264&lt;"a",Ausstellungen!F264&lt;"a"),"leer",VLOOKUP(Ausstellungen!G264,Tabelle2!$Z$2:$AA$7,2,0))</f>
        <v>leer</v>
      </c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</row>
    <row r="265" spans="2:64" ht="20.85" customHeight="1" x14ac:dyDescent="0.2">
      <c r="B265" s="7"/>
      <c r="C265" s="134" t="s">
        <v>12</v>
      </c>
      <c r="D265" s="134" t="s">
        <v>12</v>
      </c>
      <c r="E265" s="140" t="str">
        <f>Tabelle1!$N265</f>
        <v/>
      </c>
      <c r="F265" s="134" t="s">
        <v>12</v>
      </c>
      <c r="G265" s="134" t="s">
        <v>12</v>
      </c>
      <c r="H265" s="134" t="s">
        <v>12</v>
      </c>
      <c r="I265" s="134" t="s">
        <v>12</v>
      </c>
      <c r="J265" s="116" t="str">
        <f>IF(AND(Ausstellungen!C265&lt;"a",Ausstellungen!D265&lt;"a",Ausstellungen!F265&lt;"a",Ausstellungen!G265&lt;"a",Ausstellungen!H265&lt;"a",Ausstellungen!I265&lt;"a")," ",Tabelle1!J265)</f>
        <v xml:space="preserve"> </v>
      </c>
      <c r="K265" s="12"/>
      <c r="M265" s="9"/>
      <c r="N265" s="9"/>
      <c r="O265" s="9"/>
      <c r="P265" s="45"/>
      <c r="Q265" t="str">
        <f>IF(Ausstellungen!C264&gt;"a","Tabelle3!$M$5:$M$"&amp;COUNTA(Teilnehmer!$C$6:$C$300)+5,"leer")</f>
        <v>leer</v>
      </c>
      <c r="R265" s="17" t="str">
        <f t="shared" si="9"/>
        <v>leer</v>
      </c>
      <c r="S265" s="17" t="str">
        <f t="shared" si="10"/>
        <v>leer</v>
      </c>
      <c r="T265" s="17" t="str">
        <f>IF(AND(Ausstellungen!C265&gt;"a",Ausstellungen!D265&gt;"a",Ausstellungen!F265&gt;"a",OR(Ausstellungen!D265=Tabelle2!$C$19,Ausstellungen!D265=Tabelle2!$C$20)),MID(Ausstellungen!F265,1,2)&amp;"N",IF(AND(Ausstellungen!C265&gt;"a",Ausstellungen!D265&gt;"a",Ausstellungen!F265&gt;"a",Ausstellungen!D265&lt;&gt;Tabelle2!$C$19,Ausstellungen!D265&lt;&gt;Tabelle2!$C$20),MID(Ausstellungen!F265,1,2),"leer"))</f>
        <v>leer</v>
      </c>
      <c r="U265" s="180" t="str">
        <f>IF(OR(ISERROR(VLOOKUP($D265&amp;$G265,Tabelle2!$T$2:$U$17,2,0)),Ausstellungen!C265&lt;"a",Ausstellungen!D265&lt;"a",Ausstellungen!F265&lt;"a"),"leer",VLOOKUP($D265&amp;$G265,Tabelle2!$T$2:$U$17,2,0))</f>
        <v>leer</v>
      </c>
      <c r="V265" s="17" t="str">
        <f>IF(OR(ISERROR(VLOOKUP(Ausstellungen!G265,Tabelle2!$Z$2:$AA$7,2,0)),Ausstellungen!C265&lt;"a",Ausstellungen!D265&lt;"a",Ausstellungen!F265&lt;"a"),"leer",VLOOKUP(Ausstellungen!G265,Tabelle2!$Z$2:$AA$7,2,0))</f>
        <v>leer</v>
      </c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</row>
    <row r="266" spans="2:64" ht="20.85" customHeight="1" x14ac:dyDescent="0.2">
      <c r="B266" s="7"/>
      <c r="C266" s="134" t="s">
        <v>12</v>
      </c>
      <c r="D266" s="134" t="s">
        <v>12</v>
      </c>
      <c r="E266" s="140" t="str">
        <f>Tabelle1!$N266</f>
        <v/>
      </c>
      <c r="F266" s="134" t="s">
        <v>12</v>
      </c>
      <c r="G266" s="134" t="s">
        <v>12</v>
      </c>
      <c r="H266" s="134" t="s">
        <v>12</v>
      </c>
      <c r="I266" s="134" t="s">
        <v>12</v>
      </c>
      <c r="J266" s="116" t="str">
        <f>IF(AND(Ausstellungen!C266&lt;"a",Ausstellungen!D266&lt;"a",Ausstellungen!F266&lt;"a",Ausstellungen!G266&lt;"a",Ausstellungen!H266&lt;"a",Ausstellungen!I266&lt;"a")," ",Tabelle1!J266)</f>
        <v xml:space="preserve"> </v>
      </c>
      <c r="K266" s="12"/>
      <c r="M266" s="9"/>
      <c r="N266" s="9"/>
      <c r="O266" s="9"/>
      <c r="P266" s="45"/>
      <c r="Q266" t="str">
        <f>IF(Ausstellungen!C265&gt;"a","Tabelle3!$M$5:$M$"&amp;COUNTA(Teilnehmer!$C$6:$C$300)+5,"leer")</f>
        <v>leer</v>
      </c>
      <c r="R266" s="17" t="str">
        <f t="shared" si="9"/>
        <v>leer</v>
      </c>
      <c r="S266" s="17" t="str">
        <f t="shared" si="10"/>
        <v>leer</v>
      </c>
      <c r="T266" s="17" t="str">
        <f>IF(AND(Ausstellungen!C266&gt;"a",Ausstellungen!D266&gt;"a",Ausstellungen!F266&gt;"a",OR(Ausstellungen!D266=Tabelle2!$C$19,Ausstellungen!D266=Tabelle2!$C$20)),MID(Ausstellungen!F266,1,2)&amp;"N",IF(AND(Ausstellungen!C266&gt;"a",Ausstellungen!D266&gt;"a",Ausstellungen!F266&gt;"a",Ausstellungen!D266&lt;&gt;Tabelle2!$C$19,Ausstellungen!D266&lt;&gt;Tabelle2!$C$20),MID(Ausstellungen!F266,1,2),"leer"))</f>
        <v>leer</v>
      </c>
      <c r="U266" s="180" t="str">
        <f>IF(OR(ISERROR(VLOOKUP($D266&amp;$G266,Tabelle2!$T$2:$U$17,2,0)),Ausstellungen!C266&lt;"a",Ausstellungen!D266&lt;"a",Ausstellungen!F266&lt;"a"),"leer",VLOOKUP($D266&amp;$G266,Tabelle2!$T$2:$U$17,2,0))</f>
        <v>leer</v>
      </c>
      <c r="V266" s="17" t="str">
        <f>IF(OR(ISERROR(VLOOKUP(Ausstellungen!G266,Tabelle2!$Z$2:$AA$7,2,0)),Ausstellungen!C266&lt;"a",Ausstellungen!D266&lt;"a",Ausstellungen!F266&lt;"a"),"leer",VLOOKUP(Ausstellungen!G266,Tabelle2!$Z$2:$AA$7,2,0))</f>
        <v>leer</v>
      </c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</row>
    <row r="267" spans="2:64" ht="20.85" customHeight="1" x14ac:dyDescent="0.2">
      <c r="B267" s="7"/>
      <c r="C267" s="134" t="s">
        <v>12</v>
      </c>
      <c r="D267" s="134" t="s">
        <v>12</v>
      </c>
      <c r="E267" s="140" t="str">
        <f>Tabelle1!$N267</f>
        <v/>
      </c>
      <c r="F267" s="134" t="s">
        <v>12</v>
      </c>
      <c r="G267" s="134" t="s">
        <v>12</v>
      </c>
      <c r="H267" s="134" t="s">
        <v>12</v>
      </c>
      <c r="I267" s="134" t="s">
        <v>12</v>
      </c>
      <c r="J267" s="116" t="str">
        <f>IF(AND(Ausstellungen!C267&lt;"a",Ausstellungen!D267&lt;"a",Ausstellungen!F267&lt;"a",Ausstellungen!G267&lt;"a",Ausstellungen!H267&lt;"a",Ausstellungen!I267&lt;"a")," ",Tabelle1!J267)</f>
        <v xml:space="preserve"> </v>
      </c>
      <c r="K267" s="12"/>
      <c r="M267" s="9"/>
      <c r="N267" s="9"/>
      <c r="O267" s="9"/>
      <c r="P267" s="45"/>
      <c r="Q267" t="str">
        <f>IF(Ausstellungen!C266&gt;"a","Tabelle3!$M$5:$M$"&amp;COUNTA(Teilnehmer!$C$6:$C$300)+5,"leer")</f>
        <v>leer</v>
      </c>
      <c r="R267" s="17" t="str">
        <f t="shared" si="9"/>
        <v>leer</v>
      </c>
      <c r="S267" s="17" t="str">
        <f t="shared" si="10"/>
        <v>leer</v>
      </c>
      <c r="T267" s="17" t="str">
        <f>IF(AND(Ausstellungen!C267&gt;"a",Ausstellungen!D267&gt;"a",Ausstellungen!F267&gt;"a",OR(Ausstellungen!D267=Tabelle2!$C$19,Ausstellungen!D267=Tabelle2!$C$20)),MID(Ausstellungen!F267,1,2)&amp;"N",IF(AND(Ausstellungen!C267&gt;"a",Ausstellungen!D267&gt;"a",Ausstellungen!F267&gt;"a",Ausstellungen!D267&lt;&gt;Tabelle2!$C$19,Ausstellungen!D267&lt;&gt;Tabelle2!$C$20),MID(Ausstellungen!F267,1,2),"leer"))</f>
        <v>leer</v>
      </c>
      <c r="U267" s="180" t="str">
        <f>IF(OR(ISERROR(VLOOKUP($D267&amp;$G267,Tabelle2!$T$2:$U$17,2,0)),Ausstellungen!C267&lt;"a",Ausstellungen!D267&lt;"a",Ausstellungen!F267&lt;"a"),"leer",VLOOKUP($D267&amp;$G267,Tabelle2!$T$2:$U$17,2,0))</f>
        <v>leer</v>
      </c>
      <c r="V267" s="17" t="str">
        <f>IF(OR(ISERROR(VLOOKUP(Ausstellungen!G267,Tabelle2!$Z$2:$AA$7,2,0)),Ausstellungen!C267&lt;"a",Ausstellungen!D267&lt;"a",Ausstellungen!F267&lt;"a"),"leer",VLOOKUP(Ausstellungen!G267,Tabelle2!$Z$2:$AA$7,2,0))</f>
        <v>leer</v>
      </c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</row>
    <row r="268" spans="2:64" ht="20.85" customHeight="1" x14ac:dyDescent="0.2">
      <c r="B268" s="7"/>
      <c r="C268" s="134" t="s">
        <v>12</v>
      </c>
      <c r="D268" s="134" t="s">
        <v>12</v>
      </c>
      <c r="E268" s="140" t="str">
        <f>Tabelle1!$N268</f>
        <v/>
      </c>
      <c r="F268" s="134" t="s">
        <v>12</v>
      </c>
      <c r="G268" s="134" t="s">
        <v>12</v>
      </c>
      <c r="H268" s="134" t="s">
        <v>12</v>
      </c>
      <c r="I268" s="134" t="s">
        <v>12</v>
      </c>
      <c r="J268" s="116" t="str">
        <f>IF(AND(Ausstellungen!C268&lt;"a",Ausstellungen!D268&lt;"a",Ausstellungen!F268&lt;"a",Ausstellungen!G268&lt;"a",Ausstellungen!H268&lt;"a",Ausstellungen!I268&lt;"a")," ",Tabelle1!J268)</f>
        <v xml:space="preserve"> </v>
      </c>
      <c r="K268" s="12"/>
      <c r="M268" s="9"/>
      <c r="N268" s="9"/>
      <c r="O268" s="9"/>
      <c r="P268" s="45"/>
      <c r="Q268" t="str">
        <f>IF(Ausstellungen!C267&gt;"a","Tabelle3!$M$5:$M$"&amp;COUNTA(Teilnehmer!$C$6:$C$300)+5,"leer")</f>
        <v>leer</v>
      </c>
      <c r="R268" s="17" t="str">
        <f t="shared" si="9"/>
        <v>leer</v>
      </c>
      <c r="S268" s="17" t="str">
        <f t="shared" si="10"/>
        <v>leer</v>
      </c>
      <c r="T268" s="17" t="str">
        <f>IF(AND(Ausstellungen!C268&gt;"a",Ausstellungen!D268&gt;"a",Ausstellungen!F268&gt;"a",OR(Ausstellungen!D268=Tabelle2!$C$19,Ausstellungen!D268=Tabelle2!$C$20)),MID(Ausstellungen!F268,1,2)&amp;"N",IF(AND(Ausstellungen!C268&gt;"a",Ausstellungen!D268&gt;"a",Ausstellungen!F268&gt;"a",Ausstellungen!D268&lt;&gt;Tabelle2!$C$19,Ausstellungen!D268&lt;&gt;Tabelle2!$C$20),MID(Ausstellungen!F268,1,2),"leer"))</f>
        <v>leer</v>
      </c>
      <c r="U268" s="180" t="str">
        <f>IF(OR(ISERROR(VLOOKUP($D268&amp;$G268,Tabelle2!$T$2:$U$17,2,0)),Ausstellungen!C268&lt;"a",Ausstellungen!D268&lt;"a",Ausstellungen!F268&lt;"a"),"leer",VLOOKUP($D268&amp;$G268,Tabelle2!$T$2:$U$17,2,0))</f>
        <v>leer</v>
      </c>
      <c r="V268" s="17" t="str">
        <f>IF(OR(ISERROR(VLOOKUP(Ausstellungen!G268,Tabelle2!$Z$2:$AA$7,2,0)),Ausstellungen!C268&lt;"a",Ausstellungen!D268&lt;"a",Ausstellungen!F268&lt;"a"),"leer",VLOOKUP(Ausstellungen!G268,Tabelle2!$Z$2:$AA$7,2,0))</f>
        <v>leer</v>
      </c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</row>
    <row r="269" spans="2:64" ht="20.85" customHeight="1" x14ac:dyDescent="0.2">
      <c r="B269" s="7"/>
      <c r="C269" s="134" t="s">
        <v>12</v>
      </c>
      <c r="D269" s="134" t="s">
        <v>12</v>
      </c>
      <c r="E269" s="140" t="str">
        <f>Tabelle1!$N269</f>
        <v/>
      </c>
      <c r="F269" s="134" t="s">
        <v>12</v>
      </c>
      <c r="G269" s="134" t="s">
        <v>12</v>
      </c>
      <c r="H269" s="134" t="s">
        <v>12</v>
      </c>
      <c r="I269" s="134" t="s">
        <v>12</v>
      </c>
      <c r="J269" s="116" t="str">
        <f>IF(AND(Ausstellungen!C269&lt;"a",Ausstellungen!D269&lt;"a",Ausstellungen!F269&lt;"a",Ausstellungen!G269&lt;"a",Ausstellungen!H269&lt;"a",Ausstellungen!I269&lt;"a")," ",Tabelle1!J269)</f>
        <v xml:space="preserve"> </v>
      </c>
      <c r="K269" s="12"/>
      <c r="M269" s="9"/>
      <c r="N269" s="9"/>
      <c r="O269" s="9"/>
      <c r="P269" s="45"/>
      <c r="Q269" t="str">
        <f>IF(Ausstellungen!C268&gt;"a","Tabelle3!$M$5:$M$"&amp;COUNTA(Teilnehmer!$C$6:$C$300)+5,"leer")</f>
        <v>leer</v>
      </c>
      <c r="R269" s="17" t="str">
        <f t="shared" si="9"/>
        <v>leer</v>
      </c>
      <c r="S269" s="17" t="str">
        <f t="shared" si="10"/>
        <v>leer</v>
      </c>
      <c r="T269" s="17" t="str">
        <f>IF(AND(Ausstellungen!C269&gt;"a",Ausstellungen!D269&gt;"a",Ausstellungen!F269&gt;"a",OR(Ausstellungen!D269=Tabelle2!$C$19,Ausstellungen!D269=Tabelle2!$C$20)),MID(Ausstellungen!F269,1,2)&amp;"N",IF(AND(Ausstellungen!C269&gt;"a",Ausstellungen!D269&gt;"a",Ausstellungen!F269&gt;"a",Ausstellungen!D269&lt;&gt;Tabelle2!$C$19,Ausstellungen!D269&lt;&gt;Tabelle2!$C$20),MID(Ausstellungen!F269,1,2),"leer"))</f>
        <v>leer</v>
      </c>
      <c r="U269" s="180" t="str">
        <f>IF(OR(ISERROR(VLOOKUP($D269&amp;$G269,Tabelle2!$T$2:$U$17,2,0)),Ausstellungen!C269&lt;"a",Ausstellungen!D269&lt;"a",Ausstellungen!F269&lt;"a"),"leer",VLOOKUP($D269&amp;$G269,Tabelle2!$T$2:$U$17,2,0))</f>
        <v>leer</v>
      </c>
      <c r="V269" s="17" t="str">
        <f>IF(OR(ISERROR(VLOOKUP(Ausstellungen!G269,Tabelle2!$Z$2:$AA$7,2,0)),Ausstellungen!C269&lt;"a",Ausstellungen!D269&lt;"a",Ausstellungen!F269&lt;"a"),"leer",VLOOKUP(Ausstellungen!G269,Tabelle2!$Z$2:$AA$7,2,0))</f>
        <v>leer</v>
      </c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</row>
    <row r="270" spans="2:64" ht="20.85" customHeight="1" x14ac:dyDescent="0.2">
      <c r="B270" s="7"/>
      <c r="C270" s="134" t="s">
        <v>12</v>
      </c>
      <c r="D270" s="134" t="s">
        <v>12</v>
      </c>
      <c r="E270" s="140" t="str">
        <f>Tabelle1!$N270</f>
        <v/>
      </c>
      <c r="F270" s="134" t="s">
        <v>12</v>
      </c>
      <c r="G270" s="134" t="s">
        <v>12</v>
      </c>
      <c r="H270" s="134" t="s">
        <v>12</v>
      </c>
      <c r="I270" s="134" t="s">
        <v>12</v>
      </c>
      <c r="J270" s="116" t="str">
        <f>IF(AND(Ausstellungen!C270&lt;"a",Ausstellungen!D270&lt;"a",Ausstellungen!F270&lt;"a",Ausstellungen!G270&lt;"a",Ausstellungen!H270&lt;"a",Ausstellungen!I270&lt;"a")," ",Tabelle1!J270)</f>
        <v xml:space="preserve"> </v>
      </c>
      <c r="K270" s="12"/>
      <c r="M270" s="9"/>
      <c r="N270" s="9"/>
      <c r="O270" s="9"/>
      <c r="P270" s="45"/>
      <c r="Q270" t="str">
        <f>IF(Ausstellungen!C269&gt;"a","Tabelle3!$M$5:$M$"&amp;COUNTA(Teilnehmer!$C$6:$C$300)+5,"leer")</f>
        <v>leer</v>
      </c>
      <c r="R270" s="17" t="str">
        <f t="shared" si="9"/>
        <v>leer</v>
      </c>
      <c r="S270" s="17" t="str">
        <f t="shared" si="10"/>
        <v>leer</v>
      </c>
      <c r="T270" s="17" t="str">
        <f>IF(AND(Ausstellungen!C270&gt;"a",Ausstellungen!D270&gt;"a",Ausstellungen!F270&gt;"a",OR(Ausstellungen!D270=Tabelle2!$C$19,Ausstellungen!D270=Tabelle2!$C$20)),MID(Ausstellungen!F270,1,2)&amp;"N",IF(AND(Ausstellungen!C270&gt;"a",Ausstellungen!D270&gt;"a",Ausstellungen!F270&gt;"a",Ausstellungen!D270&lt;&gt;Tabelle2!$C$19,Ausstellungen!D270&lt;&gt;Tabelle2!$C$20),MID(Ausstellungen!F270,1,2),"leer"))</f>
        <v>leer</v>
      </c>
      <c r="U270" s="180" t="str">
        <f>IF(OR(ISERROR(VLOOKUP($D270&amp;$G270,Tabelle2!$T$2:$U$17,2,0)),Ausstellungen!C270&lt;"a",Ausstellungen!D270&lt;"a",Ausstellungen!F270&lt;"a"),"leer",VLOOKUP($D270&amp;$G270,Tabelle2!$T$2:$U$17,2,0))</f>
        <v>leer</v>
      </c>
      <c r="V270" s="17" t="str">
        <f>IF(OR(ISERROR(VLOOKUP(Ausstellungen!G270,Tabelle2!$Z$2:$AA$7,2,0)),Ausstellungen!C270&lt;"a",Ausstellungen!D270&lt;"a",Ausstellungen!F270&lt;"a"),"leer",VLOOKUP(Ausstellungen!G270,Tabelle2!$Z$2:$AA$7,2,0))</f>
        <v>leer</v>
      </c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</row>
    <row r="271" spans="2:64" ht="20.85" customHeight="1" x14ac:dyDescent="0.2">
      <c r="B271" s="7"/>
      <c r="C271" s="134" t="s">
        <v>12</v>
      </c>
      <c r="D271" s="134" t="s">
        <v>12</v>
      </c>
      <c r="E271" s="140" t="str">
        <f>Tabelle1!$N271</f>
        <v/>
      </c>
      <c r="F271" s="134" t="s">
        <v>12</v>
      </c>
      <c r="G271" s="134" t="s">
        <v>12</v>
      </c>
      <c r="H271" s="134" t="s">
        <v>12</v>
      </c>
      <c r="I271" s="134" t="s">
        <v>12</v>
      </c>
      <c r="J271" s="116" t="str">
        <f>IF(AND(Ausstellungen!C271&lt;"a",Ausstellungen!D271&lt;"a",Ausstellungen!F271&lt;"a",Ausstellungen!G271&lt;"a",Ausstellungen!H271&lt;"a",Ausstellungen!I271&lt;"a")," ",Tabelle1!J271)</f>
        <v xml:space="preserve"> </v>
      </c>
      <c r="K271" s="12"/>
      <c r="M271" s="9"/>
      <c r="N271" s="9"/>
      <c r="O271" s="9"/>
      <c r="P271" s="45"/>
      <c r="Q271" t="str">
        <f>IF(Ausstellungen!C270&gt;"a","Tabelle3!$M$5:$M$"&amp;COUNTA(Teilnehmer!$C$6:$C$300)+5,"leer")</f>
        <v>leer</v>
      </c>
      <c r="R271" s="17" t="str">
        <f t="shared" si="9"/>
        <v>leer</v>
      </c>
      <c r="S271" s="17" t="str">
        <f t="shared" si="10"/>
        <v>leer</v>
      </c>
      <c r="T271" s="17" t="str">
        <f>IF(AND(Ausstellungen!C271&gt;"a",Ausstellungen!D271&gt;"a",Ausstellungen!F271&gt;"a",OR(Ausstellungen!D271=Tabelle2!$C$19,Ausstellungen!D271=Tabelle2!$C$20)),MID(Ausstellungen!F271,1,2)&amp;"N",IF(AND(Ausstellungen!C271&gt;"a",Ausstellungen!D271&gt;"a",Ausstellungen!F271&gt;"a",Ausstellungen!D271&lt;&gt;Tabelle2!$C$19,Ausstellungen!D271&lt;&gt;Tabelle2!$C$20),MID(Ausstellungen!F271,1,2),"leer"))</f>
        <v>leer</v>
      </c>
      <c r="U271" s="180" t="str">
        <f>IF(OR(ISERROR(VLOOKUP($D271&amp;$G271,Tabelle2!$T$2:$U$17,2,0)),Ausstellungen!C271&lt;"a",Ausstellungen!D271&lt;"a",Ausstellungen!F271&lt;"a"),"leer",VLOOKUP($D271&amp;$G271,Tabelle2!$T$2:$U$17,2,0))</f>
        <v>leer</v>
      </c>
      <c r="V271" s="17" t="str">
        <f>IF(OR(ISERROR(VLOOKUP(Ausstellungen!G271,Tabelle2!$Z$2:$AA$7,2,0)),Ausstellungen!C271&lt;"a",Ausstellungen!D271&lt;"a",Ausstellungen!F271&lt;"a"),"leer",VLOOKUP(Ausstellungen!G271,Tabelle2!$Z$2:$AA$7,2,0))</f>
        <v>leer</v>
      </c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</row>
    <row r="272" spans="2:64" ht="20.85" customHeight="1" x14ac:dyDescent="0.2">
      <c r="B272" s="7"/>
      <c r="C272" s="134" t="s">
        <v>12</v>
      </c>
      <c r="D272" s="134" t="s">
        <v>12</v>
      </c>
      <c r="E272" s="140" t="str">
        <f>Tabelle1!$N272</f>
        <v/>
      </c>
      <c r="F272" s="134" t="s">
        <v>12</v>
      </c>
      <c r="G272" s="134" t="s">
        <v>12</v>
      </c>
      <c r="H272" s="134" t="s">
        <v>12</v>
      </c>
      <c r="I272" s="134" t="s">
        <v>12</v>
      </c>
      <c r="J272" s="116" t="str">
        <f>IF(AND(Ausstellungen!C272&lt;"a",Ausstellungen!D272&lt;"a",Ausstellungen!F272&lt;"a",Ausstellungen!G272&lt;"a",Ausstellungen!H272&lt;"a",Ausstellungen!I272&lt;"a")," ",Tabelle1!J272)</f>
        <v xml:space="preserve"> </v>
      </c>
      <c r="K272" s="12"/>
      <c r="M272" s="9"/>
      <c r="N272" s="9"/>
      <c r="O272" s="9"/>
      <c r="P272" s="45"/>
      <c r="Q272" t="str">
        <f>IF(Ausstellungen!C271&gt;"a","Tabelle3!$M$5:$M$"&amp;COUNTA(Teilnehmer!$C$6:$C$300)+5,"leer")</f>
        <v>leer</v>
      </c>
      <c r="R272" s="17" t="str">
        <f t="shared" si="9"/>
        <v>leer</v>
      </c>
      <c r="S272" s="17" t="str">
        <f t="shared" si="10"/>
        <v>leer</v>
      </c>
      <c r="T272" s="17" t="str">
        <f>IF(AND(Ausstellungen!C272&gt;"a",Ausstellungen!D272&gt;"a",Ausstellungen!F272&gt;"a",OR(Ausstellungen!D272=Tabelle2!$C$19,Ausstellungen!D272=Tabelle2!$C$20)),MID(Ausstellungen!F272,1,2)&amp;"N",IF(AND(Ausstellungen!C272&gt;"a",Ausstellungen!D272&gt;"a",Ausstellungen!F272&gt;"a",Ausstellungen!D272&lt;&gt;Tabelle2!$C$19,Ausstellungen!D272&lt;&gt;Tabelle2!$C$20),MID(Ausstellungen!F272,1,2),"leer"))</f>
        <v>leer</v>
      </c>
      <c r="U272" s="180" t="str">
        <f>IF(OR(ISERROR(VLOOKUP($D272&amp;$G272,Tabelle2!$T$2:$U$17,2,0)),Ausstellungen!C272&lt;"a",Ausstellungen!D272&lt;"a",Ausstellungen!F272&lt;"a"),"leer",VLOOKUP($D272&amp;$G272,Tabelle2!$T$2:$U$17,2,0))</f>
        <v>leer</v>
      </c>
      <c r="V272" s="17" t="str">
        <f>IF(OR(ISERROR(VLOOKUP(Ausstellungen!G272,Tabelle2!$Z$2:$AA$7,2,0)),Ausstellungen!C272&lt;"a",Ausstellungen!D272&lt;"a",Ausstellungen!F272&lt;"a"),"leer",VLOOKUP(Ausstellungen!G272,Tabelle2!$Z$2:$AA$7,2,0))</f>
        <v>leer</v>
      </c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</row>
    <row r="273" spans="2:64" ht="20.85" customHeight="1" x14ac:dyDescent="0.2">
      <c r="B273" s="7"/>
      <c r="C273" s="134" t="s">
        <v>12</v>
      </c>
      <c r="D273" s="134" t="s">
        <v>12</v>
      </c>
      <c r="E273" s="140" t="str">
        <f>Tabelle1!$N273</f>
        <v/>
      </c>
      <c r="F273" s="134" t="s">
        <v>12</v>
      </c>
      <c r="G273" s="134" t="s">
        <v>12</v>
      </c>
      <c r="H273" s="134" t="s">
        <v>12</v>
      </c>
      <c r="I273" s="134" t="s">
        <v>12</v>
      </c>
      <c r="J273" s="116" t="str">
        <f>IF(AND(Ausstellungen!C273&lt;"a",Ausstellungen!D273&lt;"a",Ausstellungen!F273&lt;"a",Ausstellungen!G273&lt;"a",Ausstellungen!H273&lt;"a",Ausstellungen!I273&lt;"a")," ",Tabelle1!J273)</f>
        <v xml:space="preserve"> </v>
      </c>
      <c r="K273" s="12"/>
      <c r="M273" s="9"/>
      <c r="N273" s="9"/>
      <c r="O273" s="9"/>
      <c r="P273" s="45"/>
      <c r="Q273" t="str">
        <f>IF(Ausstellungen!C272&gt;"a","Tabelle3!$M$5:$M$"&amp;COUNTA(Teilnehmer!$C$6:$C$300)+5,"leer")</f>
        <v>leer</v>
      </c>
      <c r="R273" s="17" t="str">
        <f t="shared" si="9"/>
        <v>leer</v>
      </c>
      <c r="S273" s="17" t="str">
        <f t="shared" si="10"/>
        <v>leer</v>
      </c>
      <c r="T273" s="17" t="str">
        <f>IF(AND(Ausstellungen!C273&gt;"a",Ausstellungen!D273&gt;"a",Ausstellungen!F273&gt;"a",OR(Ausstellungen!D273=Tabelle2!$C$19,Ausstellungen!D273=Tabelle2!$C$20)),MID(Ausstellungen!F273,1,2)&amp;"N",IF(AND(Ausstellungen!C273&gt;"a",Ausstellungen!D273&gt;"a",Ausstellungen!F273&gt;"a",Ausstellungen!D273&lt;&gt;Tabelle2!$C$19,Ausstellungen!D273&lt;&gt;Tabelle2!$C$20),MID(Ausstellungen!F273,1,2),"leer"))</f>
        <v>leer</v>
      </c>
      <c r="U273" s="180" t="str">
        <f>IF(OR(ISERROR(VLOOKUP($D273&amp;$G273,Tabelle2!$T$2:$U$17,2,0)),Ausstellungen!C273&lt;"a",Ausstellungen!D273&lt;"a",Ausstellungen!F273&lt;"a"),"leer",VLOOKUP($D273&amp;$G273,Tabelle2!$T$2:$U$17,2,0))</f>
        <v>leer</v>
      </c>
      <c r="V273" s="17" t="str">
        <f>IF(OR(ISERROR(VLOOKUP(Ausstellungen!G273,Tabelle2!$Z$2:$AA$7,2,0)),Ausstellungen!C273&lt;"a",Ausstellungen!D273&lt;"a",Ausstellungen!F273&lt;"a"),"leer",VLOOKUP(Ausstellungen!G273,Tabelle2!$Z$2:$AA$7,2,0))</f>
        <v>leer</v>
      </c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</row>
    <row r="274" spans="2:64" ht="20.85" customHeight="1" x14ac:dyDescent="0.2">
      <c r="B274" s="7"/>
      <c r="C274" s="134" t="s">
        <v>12</v>
      </c>
      <c r="D274" s="134" t="s">
        <v>12</v>
      </c>
      <c r="E274" s="140" t="str">
        <f>Tabelle1!$N274</f>
        <v/>
      </c>
      <c r="F274" s="134" t="s">
        <v>12</v>
      </c>
      <c r="G274" s="134" t="s">
        <v>12</v>
      </c>
      <c r="H274" s="134" t="s">
        <v>12</v>
      </c>
      <c r="I274" s="134" t="s">
        <v>12</v>
      </c>
      <c r="J274" s="116" t="str">
        <f>IF(AND(Ausstellungen!C274&lt;"a",Ausstellungen!D274&lt;"a",Ausstellungen!F274&lt;"a",Ausstellungen!G274&lt;"a",Ausstellungen!H274&lt;"a",Ausstellungen!I274&lt;"a")," ",Tabelle1!J274)</f>
        <v xml:space="preserve"> </v>
      </c>
      <c r="K274" s="12"/>
      <c r="M274" s="9"/>
      <c r="N274" s="9"/>
      <c r="O274" s="9"/>
      <c r="P274" s="45"/>
      <c r="Q274" t="str">
        <f>IF(Ausstellungen!C273&gt;"a","Tabelle3!$M$5:$M$"&amp;COUNTA(Teilnehmer!$C$6:$C$300)+5,"leer")</f>
        <v>leer</v>
      </c>
      <c r="R274" s="17" t="str">
        <f t="shared" si="9"/>
        <v>leer</v>
      </c>
      <c r="S274" s="17" t="str">
        <f t="shared" si="10"/>
        <v>leer</v>
      </c>
      <c r="T274" s="17" t="str">
        <f>IF(AND(Ausstellungen!C274&gt;"a",Ausstellungen!D274&gt;"a",Ausstellungen!F274&gt;"a",OR(Ausstellungen!D274=Tabelle2!$C$19,Ausstellungen!D274=Tabelle2!$C$20)),MID(Ausstellungen!F274,1,2)&amp;"N",IF(AND(Ausstellungen!C274&gt;"a",Ausstellungen!D274&gt;"a",Ausstellungen!F274&gt;"a",Ausstellungen!D274&lt;&gt;Tabelle2!$C$19,Ausstellungen!D274&lt;&gt;Tabelle2!$C$20),MID(Ausstellungen!F274,1,2),"leer"))</f>
        <v>leer</v>
      </c>
      <c r="U274" s="180" t="str">
        <f>IF(OR(ISERROR(VLOOKUP($D274&amp;$G274,Tabelle2!$T$2:$U$17,2,0)),Ausstellungen!C274&lt;"a",Ausstellungen!D274&lt;"a",Ausstellungen!F274&lt;"a"),"leer",VLOOKUP($D274&amp;$G274,Tabelle2!$T$2:$U$17,2,0))</f>
        <v>leer</v>
      </c>
      <c r="V274" s="17" t="str">
        <f>IF(OR(ISERROR(VLOOKUP(Ausstellungen!G274,Tabelle2!$Z$2:$AA$7,2,0)),Ausstellungen!C274&lt;"a",Ausstellungen!D274&lt;"a",Ausstellungen!F274&lt;"a"),"leer",VLOOKUP(Ausstellungen!G274,Tabelle2!$Z$2:$AA$7,2,0))</f>
        <v>leer</v>
      </c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</row>
    <row r="275" spans="2:64" ht="20.85" customHeight="1" x14ac:dyDescent="0.2">
      <c r="B275" s="7"/>
      <c r="C275" s="134" t="s">
        <v>12</v>
      </c>
      <c r="D275" s="134" t="s">
        <v>12</v>
      </c>
      <c r="E275" s="140" t="str">
        <f>Tabelle1!$N275</f>
        <v/>
      </c>
      <c r="F275" s="134" t="s">
        <v>12</v>
      </c>
      <c r="G275" s="134" t="s">
        <v>12</v>
      </c>
      <c r="H275" s="134" t="s">
        <v>12</v>
      </c>
      <c r="I275" s="134" t="s">
        <v>12</v>
      </c>
      <c r="J275" s="116" t="str">
        <f>IF(AND(Ausstellungen!C275&lt;"a",Ausstellungen!D275&lt;"a",Ausstellungen!F275&lt;"a",Ausstellungen!G275&lt;"a",Ausstellungen!H275&lt;"a",Ausstellungen!I275&lt;"a")," ",Tabelle1!J275)</f>
        <v xml:space="preserve"> </v>
      </c>
      <c r="K275" s="12"/>
      <c r="M275" s="9"/>
      <c r="N275" s="9"/>
      <c r="O275" s="9"/>
      <c r="P275" s="45"/>
      <c r="Q275" t="str">
        <f>IF(Ausstellungen!C274&gt;"a","Tabelle3!$M$5:$M$"&amp;COUNTA(Teilnehmer!$C$6:$C$300)+5,"leer")</f>
        <v>leer</v>
      </c>
      <c r="R275" s="17" t="str">
        <f t="shared" si="9"/>
        <v>leer</v>
      </c>
      <c r="S275" s="17" t="str">
        <f t="shared" si="10"/>
        <v>leer</v>
      </c>
      <c r="T275" s="17" t="str">
        <f>IF(AND(Ausstellungen!C275&gt;"a",Ausstellungen!D275&gt;"a",Ausstellungen!F275&gt;"a",OR(Ausstellungen!D275=Tabelle2!$C$19,Ausstellungen!D275=Tabelle2!$C$20)),MID(Ausstellungen!F275,1,2)&amp;"N",IF(AND(Ausstellungen!C275&gt;"a",Ausstellungen!D275&gt;"a",Ausstellungen!F275&gt;"a",Ausstellungen!D275&lt;&gt;Tabelle2!$C$19,Ausstellungen!D275&lt;&gt;Tabelle2!$C$20),MID(Ausstellungen!F275,1,2),"leer"))</f>
        <v>leer</v>
      </c>
      <c r="U275" s="180" t="str">
        <f>IF(OR(ISERROR(VLOOKUP($D275&amp;$G275,Tabelle2!$T$2:$U$17,2,0)),Ausstellungen!C275&lt;"a",Ausstellungen!D275&lt;"a",Ausstellungen!F275&lt;"a"),"leer",VLOOKUP($D275&amp;$G275,Tabelle2!$T$2:$U$17,2,0))</f>
        <v>leer</v>
      </c>
      <c r="V275" s="17" t="str">
        <f>IF(OR(ISERROR(VLOOKUP(Ausstellungen!G275,Tabelle2!$Z$2:$AA$7,2,0)),Ausstellungen!C275&lt;"a",Ausstellungen!D275&lt;"a",Ausstellungen!F275&lt;"a"),"leer",VLOOKUP(Ausstellungen!G275,Tabelle2!$Z$2:$AA$7,2,0))</f>
        <v>leer</v>
      </c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</row>
    <row r="276" spans="2:64" ht="20.85" customHeight="1" x14ac:dyDescent="0.2">
      <c r="B276" s="7"/>
      <c r="C276" s="134" t="s">
        <v>12</v>
      </c>
      <c r="D276" s="134" t="s">
        <v>12</v>
      </c>
      <c r="E276" s="140" t="str">
        <f>Tabelle1!$N276</f>
        <v/>
      </c>
      <c r="F276" s="134" t="s">
        <v>12</v>
      </c>
      <c r="G276" s="134" t="s">
        <v>12</v>
      </c>
      <c r="H276" s="134" t="s">
        <v>12</v>
      </c>
      <c r="I276" s="134" t="s">
        <v>12</v>
      </c>
      <c r="J276" s="116" t="str">
        <f>IF(AND(Ausstellungen!C276&lt;"a",Ausstellungen!D276&lt;"a",Ausstellungen!F276&lt;"a",Ausstellungen!G276&lt;"a",Ausstellungen!H276&lt;"a",Ausstellungen!I276&lt;"a")," ",Tabelle1!J276)</f>
        <v xml:space="preserve"> </v>
      </c>
      <c r="K276" s="12"/>
      <c r="M276" s="9"/>
      <c r="N276" s="9"/>
      <c r="O276" s="9"/>
      <c r="P276" s="45"/>
      <c r="Q276" t="str">
        <f>IF(Ausstellungen!C275&gt;"a","Tabelle3!$M$5:$M$"&amp;COUNTA(Teilnehmer!$C$6:$C$300)+5,"leer")</f>
        <v>leer</v>
      </c>
      <c r="R276" s="17" t="str">
        <f t="shared" si="9"/>
        <v>leer</v>
      </c>
      <c r="S276" s="17" t="str">
        <f t="shared" si="10"/>
        <v>leer</v>
      </c>
      <c r="T276" s="17" t="str">
        <f>IF(AND(Ausstellungen!C276&gt;"a",Ausstellungen!D276&gt;"a",Ausstellungen!F276&gt;"a",OR(Ausstellungen!D276=Tabelle2!$C$19,Ausstellungen!D276=Tabelle2!$C$20)),MID(Ausstellungen!F276,1,2)&amp;"N",IF(AND(Ausstellungen!C276&gt;"a",Ausstellungen!D276&gt;"a",Ausstellungen!F276&gt;"a",Ausstellungen!D276&lt;&gt;Tabelle2!$C$19,Ausstellungen!D276&lt;&gt;Tabelle2!$C$20),MID(Ausstellungen!F276,1,2),"leer"))</f>
        <v>leer</v>
      </c>
      <c r="U276" s="180" t="str">
        <f>IF(OR(ISERROR(VLOOKUP($D276&amp;$G276,Tabelle2!$T$2:$U$17,2,0)),Ausstellungen!C276&lt;"a",Ausstellungen!D276&lt;"a",Ausstellungen!F276&lt;"a"),"leer",VLOOKUP($D276&amp;$G276,Tabelle2!$T$2:$U$17,2,0))</f>
        <v>leer</v>
      </c>
      <c r="V276" s="17" t="str">
        <f>IF(OR(ISERROR(VLOOKUP(Ausstellungen!G276,Tabelle2!$Z$2:$AA$7,2,0)),Ausstellungen!C276&lt;"a",Ausstellungen!D276&lt;"a",Ausstellungen!F276&lt;"a"),"leer",VLOOKUP(Ausstellungen!G276,Tabelle2!$Z$2:$AA$7,2,0))</f>
        <v>leer</v>
      </c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</row>
    <row r="277" spans="2:64" ht="20.85" customHeight="1" x14ac:dyDescent="0.2">
      <c r="B277" s="7"/>
      <c r="C277" s="134" t="s">
        <v>12</v>
      </c>
      <c r="D277" s="134" t="s">
        <v>12</v>
      </c>
      <c r="E277" s="140" t="str">
        <f>Tabelle1!$N277</f>
        <v/>
      </c>
      <c r="F277" s="134" t="s">
        <v>12</v>
      </c>
      <c r="G277" s="134" t="s">
        <v>12</v>
      </c>
      <c r="H277" s="134" t="s">
        <v>12</v>
      </c>
      <c r="I277" s="134" t="s">
        <v>12</v>
      </c>
      <c r="J277" s="116" t="str">
        <f>IF(AND(Ausstellungen!C277&lt;"a",Ausstellungen!D277&lt;"a",Ausstellungen!F277&lt;"a",Ausstellungen!G277&lt;"a",Ausstellungen!H277&lt;"a",Ausstellungen!I277&lt;"a")," ",Tabelle1!J277)</f>
        <v xml:space="preserve"> </v>
      </c>
      <c r="K277" s="12"/>
      <c r="M277" s="9"/>
      <c r="N277" s="9"/>
      <c r="O277" s="9"/>
      <c r="P277" s="45"/>
      <c r="Q277" t="str">
        <f>IF(Ausstellungen!C276&gt;"a","Tabelle3!$M$5:$M$"&amp;COUNTA(Teilnehmer!$C$6:$C$300)+5,"leer")</f>
        <v>leer</v>
      </c>
      <c r="R277" s="17" t="str">
        <f t="shared" si="9"/>
        <v>leer</v>
      </c>
      <c r="S277" s="17" t="str">
        <f t="shared" si="10"/>
        <v>leer</v>
      </c>
      <c r="T277" s="17" t="str">
        <f>IF(AND(Ausstellungen!C277&gt;"a",Ausstellungen!D277&gt;"a",Ausstellungen!F277&gt;"a",OR(Ausstellungen!D277=Tabelle2!$C$19,Ausstellungen!D277=Tabelle2!$C$20)),MID(Ausstellungen!F277,1,2)&amp;"N",IF(AND(Ausstellungen!C277&gt;"a",Ausstellungen!D277&gt;"a",Ausstellungen!F277&gt;"a",Ausstellungen!D277&lt;&gt;Tabelle2!$C$19,Ausstellungen!D277&lt;&gt;Tabelle2!$C$20),MID(Ausstellungen!F277,1,2),"leer"))</f>
        <v>leer</v>
      </c>
      <c r="U277" s="180" t="str">
        <f>IF(OR(ISERROR(VLOOKUP($D277&amp;$G277,Tabelle2!$T$2:$U$17,2,0)),Ausstellungen!C277&lt;"a",Ausstellungen!D277&lt;"a",Ausstellungen!F277&lt;"a"),"leer",VLOOKUP($D277&amp;$G277,Tabelle2!$T$2:$U$17,2,0))</f>
        <v>leer</v>
      </c>
      <c r="V277" s="17" t="str">
        <f>IF(OR(ISERROR(VLOOKUP(Ausstellungen!G277,Tabelle2!$Z$2:$AA$7,2,0)),Ausstellungen!C277&lt;"a",Ausstellungen!D277&lt;"a",Ausstellungen!F277&lt;"a"),"leer",VLOOKUP(Ausstellungen!G277,Tabelle2!$Z$2:$AA$7,2,0))</f>
        <v>leer</v>
      </c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</row>
    <row r="278" spans="2:64" ht="20.85" customHeight="1" x14ac:dyDescent="0.2">
      <c r="B278" s="7"/>
      <c r="C278" s="134" t="s">
        <v>12</v>
      </c>
      <c r="D278" s="134" t="s">
        <v>12</v>
      </c>
      <c r="E278" s="140" t="str">
        <f>Tabelle1!$N278</f>
        <v/>
      </c>
      <c r="F278" s="134" t="s">
        <v>12</v>
      </c>
      <c r="G278" s="134" t="s">
        <v>12</v>
      </c>
      <c r="H278" s="134" t="s">
        <v>12</v>
      </c>
      <c r="I278" s="134" t="s">
        <v>12</v>
      </c>
      <c r="J278" s="116" t="str">
        <f>IF(AND(Ausstellungen!C278&lt;"a",Ausstellungen!D278&lt;"a",Ausstellungen!F278&lt;"a",Ausstellungen!G278&lt;"a",Ausstellungen!H278&lt;"a",Ausstellungen!I278&lt;"a")," ",Tabelle1!J278)</f>
        <v xml:space="preserve"> </v>
      </c>
      <c r="K278" s="12"/>
      <c r="M278" s="9"/>
      <c r="N278" s="9"/>
      <c r="O278" s="9"/>
      <c r="P278" s="45"/>
      <c r="Q278" t="str">
        <f>IF(Ausstellungen!C277&gt;"a","Tabelle3!$M$5:$M$"&amp;COUNTA(Teilnehmer!$C$6:$C$300)+5,"leer")</f>
        <v>leer</v>
      </c>
      <c r="R278" s="17" t="str">
        <f t="shared" si="9"/>
        <v>leer</v>
      </c>
      <c r="S278" s="17" t="str">
        <f t="shared" si="10"/>
        <v>leer</v>
      </c>
      <c r="T278" s="17" t="str">
        <f>IF(AND(Ausstellungen!C278&gt;"a",Ausstellungen!D278&gt;"a",Ausstellungen!F278&gt;"a",OR(Ausstellungen!D278=Tabelle2!$C$19,Ausstellungen!D278=Tabelle2!$C$20)),MID(Ausstellungen!F278,1,2)&amp;"N",IF(AND(Ausstellungen!C278&gt;"a",Ausstellungen!D278&gt;"a",Ausstellungen!F278&gt;"a",Ausstellungen!D278&lt;&gt;Tabelle2!$C$19,Ausstellungen!D278&lt;&gt;Tabelle2!$C$20),MID(Ausstellungen!F278,1,2),"leer"))</f>
        <v>leer</v>
      </c>
      <c r="U278" s="180" t="str">
        <f>IF(OR(ISERROR(VLOOKUP($D278&amp;$G278,Tabelle2!$T$2:$U$17,2,0)),Ausstellungen!C278&lt;"a",Ausstellungen!D278&lt;"a",Ausstellungen!F278&lt;"a"),"leer",VLOOKUP($D278&amp;$G278,Tabelle2!$T$2:$U$17,2,0))</f>
        <v>leer</v>
      </c>
      <c r="V278" s="17" t="str">
        <f>IF(OR(ISERROR(VLOOKUP(Ausstellungen!G278,Tabelle2!$Z$2:$AA$7,2,0)),Ausstellungen!C278&lt;"a",Ausstellungen!D278&lt;"a",Ausstellungen!F278&lt;"a"),"leer",VLOOKUP(Ausstellungen!G278,Tabelle2!$Z$2:$AA$7,2,0))</f>
        <v>leer</v>
      </c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</row>
    <row r="279" spans="2:64" ht="20.85" customHeight="1" x14ac:dyDescent="0.2">
      <c r="B279" s="7"/>
      <c r="C279" s="134" t="s">
        <v>12</v>
      </c>
      <c r="D279" s="134" t="s">
        <v>12</v>
      </c>
      <c r="E279" s="140" t="str">
        <f>Tabelle1!$N279</f>
        <v/>
      </c>
      <c r="F279" s="134" t="s">
        <v>12</v>
      </c>
      <c r="G279" s="134" t="s">
        <v>12</v>
      </c>
      <c r="H279" s="134" t="s">
        <v>12</v>
      </c>
      <c r="I279" s="134" t="s">
        <v>12</v>
      </c>
      <c r="J279" s="116" t="str">
        <f>IF(AND(Ausstellungen!C279&lt;"a",Ausstellungen!D279&lt;"a",Ausstellungen!F279&lt;"a",Ausstellungen!G279&lt;"a",Ausstellungen!H279&lt;"a",Ausstellungen!I279&lt;"a")," ",Tabelle1!J279)</f>
        <v xml:space="preserve"> </v>
      </c>
      <c r="K279" s="12"/>
      <c r="M279" s="9"/>
      <c r="N279" s="9"/>
      <c r="O279" s="9"/>
      <c r="P279" s="45"/>
      <c r="Q279" t="str">
        <f>IF(Ausstellungen!C278&gt;"a","Tabelle3!$M$5:$M$"&amp;COUNTA(Teilnehmer!$C$6:$C$300)+5,"leer")</f>
        <v>leer</v>
      </c>
      <c r="R279" s="17" t="str">
        <f t="shared" si="9"/>
        <v>leer</v>
      </c>
      <c r="S279" s="17" t="str">
        <f t="shared" si="10"/>
        <v>leer</v>
      </c>
      <c r="T279" s="17" t="str">
        <f>IF(AND(Ausstellungen!C279&gt;"a",Ausstellungen!D279&gt;"a",Ausstellungen!F279&gt;"a",OR(Ausstellungen!D279=Tabelle2!$C$19,Ausstellungen!D279=Tabelle2!$C$20)),MID(Ausstellungen!F279,1,2)&amp;"N",IF(AND(Ausstellungen!C279&gt;"a",Ausstellungen!D279&gt;"a",Ausstellungen!F279&gt;"a",Ausstellungen!D279&lt;&gt;Tabelle2!$C$19,Ausstellungen!D279&lt;&gt;Tabelle2!$C$20),MID(Ausstellungen!F279,1,2),"leer"))</f>
        <v>leer</v>
      </c>
      <c r="U279" s="180" t="str">
        <f>IF(OR(ISERROR(VLOOKUP($D279&amp;$G279,Tabelle2!$T$2:$U$17,2,0)),Ausstellungen!C279&lt;"a",Ausstellungen!D279&lt;"a",Ausstellungen!F279&lt;"a"),"leer",VLOOKUP($D279&amp;$G279,Tabelle2!$T$2:$U$17,2,0))</f>
        <v>leer</v>
      </c>
      <c r="V279" s="17" t="str">
        <f>IF(OR(ISERROR(VLOOKUP(Ausstellungen!G279,Tabelle2!$Z$2:$AA$7,2,0)),Ausstellungen!C279&lt;"a",Ausstellungen!D279&lt;"a",Ausstellungen!F279&lt;"a"),"leer",VLOOKUP(Ausstellungen!G279,Tabelle2!$Z$2:$AA$7,2,0))</f>
        <v>leer</v>
      </c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</row>
    <row r="280" spans="2:64" ht="20.85" customHeight="1" x14ac:dyDescent="0.2">
      <c r="B280" s="7"/>
      <c r="C280" s="134" t="s">
        <v>12</v>
      </c>
      <c r="D280" s="134" t="s">
        <v>12</v>
      </c>
      <c r="E280" s="140" t="str">
        <f>Tabelle1!$N280</f>
        <v/>
      </c>
      <c r="F280" s="134" t="s">
        <v>12</v>
      </c>
      <c r="G280" s="134" t="s">
        <v>12</v>
      </c>
      <c r="H280" s="134" t="s">
        <v>12</v>
      </c>
      <c r="I280" s="134" t="s">
        <v>12</v>
      </c>
      <c r="J280" s="116" t="str">
        <f>IF(AND(Ausstellungen!C280&lt;"a",Ausstellungen!D280&lt;"a",Ausstellungen!F280&lt;"a",Ausstellungen!G280&lt;"a",Ausstellungen!H280&lt;"a",Ausstellungen!I280&lt;"a")," ",Tabelle1!J280)</f>
        <v xml:space="preserve"> </v>
      </c>
      <c r="K280" s="12"/>
      <c r="M280" s="9"/>
      <c r="N280" s="9"/>
      <c r="O280" s="9"/>
      <c r="P280" s="45"/>
      <c r="Q280" t="str">
        <f>IF(Ausstellungen!C279&gt;"a","Tabelle3!$M$5:$M$"&amp;COUNTA(Teilnehmer!$C$6:$C$300)+5,"leer")</f>
        <v>leer</v>
      </c>
      <c r="R280" s="17" t="str">
        <f t="shared" si="9"/>
        <v>leer</v>
      </c>
      <c r="S280" s="17" t="str">
        <f t="shared" si="10"/>
        <v>leer</v>
      </c>
      <c r="T280" s="17" t="str">
        <f>IF(AND(Ausstellungen!C280&gt;"a",Ausstellungen!D280&gt;"a",Ausstellungen!F280&gt;"a",OR(Ausstellungen!D280=Tabelle2!$C$19,Ausstellungen!D280=Tabelle2!$C$20)),MID(Ausstellungen!F280,1,2)&amp;"N",IF(AND(Ausstellungen!C280&gt;"a",Ausstellungen!D280&gt;"a",Ausstellungen!F280&gt;"a",Ausstellungen!D280&lt;&gt;Tabelle2!$C$19,Ausstellungen!D280&lt;&gt;Tabelle2!$C$20),MID(Ausstellungen!F280,1,2),"leer"))</f>
        <v>leer</v>
      </c>
      <c r="U280" s="180" t="str">
        <f>IF(OR(ISERROR(VLOOKUP($D280&amp;$G280,Tabelle2!$T$2:$U$17,2,0)),Ausstellungen!C280&lt;"a",Ausstellungen!D280&lt;"a",Ausstellungen!F280&lt;"a"),"leer",VLOOKUP($D280&amp;$G280,Tabelle2!$T$2:$U$17,2,0))</f>
        <v>leer</v>
      </c>
      <c r="V280" s="17" t="str">
        <f>IF(OR(ISERROR(VLOOKUP(Ausstellungen!G280,Tabelle2!$Z$2:$AA$7,2,0)),Ausstellungen!C280&lt;"a",Ausstellungen!D280&lt;"a",Ausstellungen!F280&lt;"a"),"leer",VLOOKUP(Ausstellungen!G280,Tabelle2!$Z$2:$AA$7,2,0))</f>
        <v>leer</v>
      </c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</row>
    <row r="281" spans="2:64" ht="20.85" customHeight="1" x14ac:dyDescent="0.2">
      <c r="B281" s="7"/>
      <c r="C281" s="134" t="s">
        <v>12</v>
      </c>
      <c r="D281" s="134" t="s">
        <v>12</v>
      </c>
      <c r="E281" s="140" t="str">
        <f>Tabelle1!$N281</f>
        <v/>
      </c>
      <c r="F281" s="134" t="s">
        <v>12</v>
      </c>
      <c r="G281" s="134" t="s">
        <v>12</v>
      </c>
      <c r="H281" s="134" t="s">
        <v>12</v>
      </c>
      <c r="I281" s="134" t="s">
        <v>12</v>
      </c>
      <c r="J281" s="116" t="str">
        <f>IF(AND(Ausstellungen!C281&lt;"a",Ausstellungen!D281&lt;"a",Ausstellungen!F281&lt;"a",Ausstellungen!G281&lt;"a",Ausstellungen!H281&lt;"a",Ausstellungen!I281&lt;"a")," ",Tabelle1!J281)</f>
        <v xml:space="preserve"> </v>
      </c>
      <c r="K281" s="12"/>
      <c r="M281" s="9"/>
      <c r="N281" s="9"/>
      <c r="O281" s="9"/>
      <c r="P281" s="45"/>
      <c r="Q281" t="str">
        <f>IF(Ausstellungen!C280&gt;"a","Tabelle3!$M$5:$M$"&amp;COUNTA(Teilnehmer!$C$6:$C$300)+5,"leer")</f>
        <v>leer</v>
      </c>
      <c r="R281" s="17" t="str">
        <f t="shared" si="9"/>
        <v>leer</v>
      </c>
      <c r="S281" s="17" t="str">
        <f t="shared" si="10"/>
        <v>leer</v>
      </c>
      <c r="T281" s="17" t="str">
        <f>IF(AND(Ausstellungen!C281&gt;"a",Ausstellungen!D281&gt;"a",Ausstellungen!F281&gt;"a",OR(Ausstellungen!D281=Tabelle2!$C$19,Ausstellungen!D281=Tabelle2!$C$20)),MID(Ausstellungen!F281,1,2)&amp;"N",IF(AND(Ausstellungen!C281&gt;"a",Ausstellungen!D281&gt;"a",Ausstellungen!F281&gt;"a",Ausstellungen!D281&lt;&gt;Tabelle2!$C$19,Ausstellungen!D281&lt;&gt;Tabelle2!$C$20),MID(Ausstellungen!F281,1,2),"leer"))</f>
        <v>leer</v>
      </c>
      <c r="U281" s="180" t="str">
        <f>IF(OR(ISERROR(VLOOKUP($D281&amp;$G281,Tabelle2!$T$2:$U$17,2,0)),Ausstellungen!C281&lt;"a",Ausstellungen!D281&lt;"a",Ausstellungen!F281&lt;"a"),"leer",VLOOKUP($D281&amp;$G281,Tabelle2!$T$2:$U$17,2,0))</f>
        <v>leer</v>
      </c>
      <c r="V281" s="17" t="str">
        <f>IF(OR(ISERROR(VLOOKUP(Ausstellungen!G281,Tabelle2!$Z$2:$AA$7,2,0)),Ausstellungen!C281&lt;"a",Ausstellungen!D281&lt;"a",Ausstellungen!F281&lt;"a"),"leer",VLOOKUP(Ausstellungen!G281,Tabelle2!$Z$2:$AA$7,2,0))</f>
        <v>leer</v>
      </c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</row>
    <row r="282" spans="2:64" ht="20.85" customHeight="1" x14ac:dyDescent="0.2">
      <c r="B282" s="7"/>
      <c r="C282" s="134" t="s">
        <v>12</v>
      </c>
      <c r="D282" s="134" t="s">
        <v>12</v>
      </c>
      <c r="E282" s="140" t="str">
        <f>Tabelle1!$N282</f>
        <v/>
      </c>
      <c r="F282" s="134" t="s">
        <v>12</v>
      </c>
      <c r="G282" s="134" t="s">
        <v>12</v>
      </c>
      <c r="H282" s="134" t="s">
        <v>12</v>
      </c>
      <c r="I282" s="134" t="s">
        <v>12</v>
      </c>
      <c r="J282" s="116" t="str">
        <f>IF(AND(Ausstellungen!C282&lt;"a",Ausstellungen!D282&lt;"a",Ausstellungen!F282&lt;"a",Ausstellungen!G282&lt;"a",Ausstellungen!H282&lt;"a",Ausstellungen!I282&lt;"a")," ",Tabelle1!J282)</f>
        <v xml:space="preserve"> </v>
      </c>
      <c r="K282" s="12"/>
      <c r="M282" s="9"/>
      <c r="N282" s="9"/>
      <c r="O282" s="9"/>
      <c r="P282" s="45"/>
      <c r="Q282" t="str">
        <f>IF(Ausstellungen!C281&gt;"a","Tabelle3!$M$5:$M$"&amp;COUNTA(Teilnehmer!$C$6:$C$300)+5,"leer")</f>
        <v>leer</v>
      </c>
      <c r="R282" s="17" t="str">
        <f t="shared" si="9"/>
        <v>leer</v>
      </c>
      <c r="S282" s="17" t="str">
        <f t="shared" si="10"/>
        <v>leer</v>
      </c>
      <c r="T282" s="17" t="str">
        <f>IF(AND(Ausstellungen!C282&gt;"a",Ausstellungen!D282&gt;"a",Ausstellungen!F282&gt;"a",OR(Ausstellungen!D282=Tabelle2!$C$19,Ausstellungen!D282=Tabelle2!$C$20)),MID(Ausstellungen!F282,1,2)&amp;"N",IF(AND(Ausstellungen!C282&gt;"a",Ausstellungen!D282&gt;"a",Ausstellungen!F282&gt;"a",Ausstellungen!D282&lt;&gt;Tabelle2!$C$19,Ausstellungen!D282&lt;&gt;Tabelle2!$C$20),MID(Ausstellungen!F282,1,2),"leer"))</f>
        <v>leer</v>
      </c>
      <c r="U282" s="180" t="str">
        <f>IF(OR(ISERROR(VLOOKUP($D282&amp;$G282,Tabelle2!$T$2:$U$17,2,0)),Ausstellungen!C282&lt;"a",Ausstellungen!D282&lt;"a",Ausstellungen!F282&lt;"a"),"leer",VLOOKUP($D282&amp;$G282,Tabelle2!$T$2:$U$17,2,0))</f>
        <v>leer</v>
      </c>
      <c r="V282" s="17" t="str">
        <f>IF(OR(ISERROR(VLOOKUP(Ausstellungen!G282,Tabelle2!$Z$2:$AA$7,2,0)),Ausstellungen!C282&lt;"a",Ausstellungen!D282&lt;"a",Ausstellungen!F282&lt;"a"),"leer",VLOOKUP(Ausstellungen!G282,Tabelle2!$Z$2:$AA$7,2,0))</f>
        <v>leer</v>
      </c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</row>
    <row r="283" spans="2:64" ht="20.85" customHeight="1" x14ac:dyDescent="0.2">
      <c r="B283" s="7"/>
      <c r="C283" s="134" t="s">
        <v>12</v>
      </c>
      <c r="D283" s="134" t="s">
        <v>12</v>
      </c>
      <c r="E283" s="140" t="str">
        <f>Tabelle1!$N283</f>
        <v/>
      </c>
      <c r="F283" s="134" t="s">
        <v>12</v>
      </c>
      <c r="G283" s="134" t="s">
        <v>12</v>
      </c>
      <c r="H283" s="134" t="s">
        <v>12</v>
      </c>
      <c r="I283" s="134" t="s">
        <v>12</v>
      </c>
      <c r="J283" s="116" t="str">
        <f>IF(AND(Ausstellungen!C283&lt;"a",Ausstellungen!D283&lt;"a",Ausstellungen!F283&lt;"a",Ausstellungen!G283&lt;"a",Ausstellungen!H283&lt;"a",Ausstellungen!I283&lt;"a")," ",Tabelle1!J283)</f>
        <v xml:space="preserve"> </v>
      </c>
      <c r="K283" s="12"/>
      <c r="M283" s="9"/>
      <c r="N283" s="9"/>
      <c r="O283" s="9"/>
      <c r="P283" s="45"/>
      <c r="Q283" t="str">
        <f>IF(Ausstellungen!C282&gt;"a","Tabelle3!$M$5:$M$"&amp;COUNTA(Teilnehmer!$C$6:$C$300)+5,"leer")</f>
        <v>leer</v>
      </c>
      <c r="R283" s="17" t="str">
        <f t="shared" si="9"/>
        <v>leer</v>
      </c>
      <c r="S283" s="17" t="str">
        <f t="shared" si="10"/>
        <v>leer</v>
      </c>
      <c r="T283" s="17" t="str">
        <f>IF(AND(Ausstellungen!C283&gt;"a",Ausstellungen!D283&gt;"a",Ausstellungen!F283&gt;"a",OR(Ausstellungen!D283=Tabelle2!$C$19,Ausstellungen!D283=Tabelle2!$C$20)),MID(Ausstellungen!F283,1,2)&amp;"N",IF(AND(Ausstellungen!C283&gt;"a",Ausstellungen!D283&gt;"a",Ausstellungen!F283&gt;"a",Ausstellungen!D283&lt;&gt;Tabelle2!$C$19,Ausstellungen!D283&lt;&gt;Tabelle2!$C$20),MID(Ausstellungen!F283,1,2),"leer"))</f>
        <v>leer</v>
      </c>
      <c r="U283" s="180" t="str">
        <f>IF(OR(ISERROR(VLOOKUP($D283&amp;$G283,Tabelle2!$T$2:$U$17,2,0)),Ausstellungen!C283&lt;"a",Ausstellungen!D283&lt;"a",Ausstellungen!F283&lt;"a"),"leer",VLOOKUP($D283&amp;$G283,Tabelle2!$T$2:$U$17,2,0))</f>
        <v>leer</v>
      </c>
      <c r="V283" s="17" t="str">
        <f>IF(OR(ISERROR(VLOOKUP(Ausstellungen!G283,Tabelle2!$Z$2:$AA$7,2,0)),Ausstellungen!C283&lt;"a",Ausstellungen!D283&lt;"a",Ausstellungen!F283&lt;"a"),"leer",VLOOKUP(Ausstellungen!G283,Tabelle2!$Z$2:$AA$7,2,0))</f>
        <v>leer</v>
      </c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</row>
    <row r="284" spans="2:64" ht="20.85" customHeight="1" x14ac:dyDescent="0.2">
      <c r="B284" s="7"/>
      <c r="C284" s="134" t="s">
        <v>12</v>
      </c>
      <c r="D284" s="134" t="s">
        <v>12</v>
      </c>
      <c r="E284" s="140" t="str">
        <f>Tabelle1!$N284</f>
        <v/>
      </c>
      <c r="F284" s="134" t="s">
        <v>12</v>
      </c>
      <c r="G284" s="134" t="s">
        <v>12</v>
      </c>
      <c r="H284" s="134" t="s">
        <v>12</v>
      </c>
      <c r="I284" s="134" t="s">
        <v>12</v>
      </c>
      <c r="J284" s="116" t="str">
        <f>IF(AND(Ausstellungen!C284&lt;"a",Ausstellungen!D284&lt;"a",Ausstellungen!F284&lt;"a",Ausstellungen!G284&lt;"a",Ausstellungen!H284&lt;"a",Ausstellungen!I284&lt;"a")," ",Tabelle1!J284)</f>
        <v xml:space="preserve"> </v>
      </c>
      <c r="K284" s="12"/>
      <c r="M284" s="9"/>
      <c r="N284" s="9"/>
      <c r="O284" s="9"/>
      <c r="P284" s="45"/>
      <c r="Q284" t="str">
        <f>IF(Ausstellungen!C283&gt;"a","Tabelle3!$M$5:$M$"&amp;COUNTA(Teilnehmer!$C$6:$C$300)+5,"leer")</f>
        <v>leer</v>
      </c>
      <c r="R284" s="17" t="str">
        <f t="shared" si="9"/>
        <v>leer</v>
      </c>
      <c r="S284" s="17" t="str">
        <f t="shared" si="10"/>
        <v>leer</v>
      </c>
      <c r="T284" s="17" t="str">
        <f>IF(AND(Ausstellungen!C284&gt;"a",Ausstellungen!D284&gt;"a",Ausstellungen!F284&gt;"a",OR(Ausstellungen!D284=Tabelle2!$C$19,Ausstellungen!D284=Tabelle2!$C$20)),MID(Ausstellungen!F284,1,2)&amp;"N",IF(AND(Ausstellungen!C284&gt;"a",Ausstellungen!D284&gt;"a",Ausstellungen!F284&gt;"a",Ausstellungen!D284&lt;&gt;Tabelle2!$C$19,Ausstellungen!D284&lt;&gt;Tabelle2!$C$20),MID(Ausstellungen!F284,1,2),"leer"))</f>
        <v>leer</v>
      </c>
      <c r="U284" s="180" t="str">
        <f>IF(OR(ISERROR(VLOOKUP($D284&amp;$G284,Tabelle2!$T$2:$U$17,2,0)),Ausstellungen!C284&lt;"a",Ausstellungen!D284&lt;"a",Ausstellungen!F284&lt;"a"),"leer",VLOOKUP($D284&amp;$G284,Tabelle2!$T$2:$U$17,2,0))</f>
        <v>leer</v>
      </c>
      <c r="V284" s="17" t="str">
        <f>IF(OR(ISERROR(VLOOKUP(Ausstellungen!G284,Tabelle2!$Z$2:$AA$7,2,0)),Ausstellungen!C284&lt;"a",Ausstellungen!D284&lt;"a",Ausstellungen!F284&lt;"a"),"leer",VLOOKUP(Ausstellungen!G284,Tabelle2!$Z$2:$AA$7,2,0))</f>
        <v>leer</v>
      </c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</row>
    <row r="285" spans="2:64" ht="20.85" customHeight="1" x14ac:dyDescent="0.2">
      <c r="B285" s="7"/>
      <c r="C285" s="134" t="s">
        <v>12</v>
      </c>
      <c r="D285" s="134" t="s">
        <v>12</v>
      </c>
      <c r="E285" s="140" t="str">
        <f>Tabelle1!$N285</f>
        <v/>
      </c>
      <c r="F285" s="134" t="s">
        <v>12</v>
      </c>
      <c r="G285" s="134" t="s">
        <v>12</v>
      </c>
      <c r="H285" s="134" t="s">
        <v>12</v>
      </c>
      <c r="I285" s="134" t="s">
        <v>12</v>
      </c>
      <c r="J285" s="116" t="str">
        <f>IF(AND(Ausstellungen!C285&lt;"a",Ausstellungen!D285&lt;"a",Ausstellungen!F285&lt;"a",Ausstellungen!G285&lt;"a",Ausstellungen!H285&lt;"a",Ausstellungen!I285&lt;"a")," ",Tabelle1!J285)</f>
        <v xml:space="preserve"> </v>
      </c>
      <c r="K285" s="12"/>
      <c r="M285" s="9"/>
      <c r="N285" s="9"/>
      <c r="O285" s="9"/>
      <c r="P285" s="45"/>
      <c r="Q285" t="str">
        <f>IF(Ausstellungen!C284&gt;"a","Tabelle3!$M$5:$M$"&amp;COUNTA(Teilnehmer!$C$6:$C$300)+5,"leer")</f>
        <v>leer</v>
      </c>
      <c r="R285" s="17" t="str">
        <f t="shared" si="9"/>
        <v>leer</v>
      </c>
      <c r="S285" s="17" t="str">
        <f t="shared" si="10"/>
        <v>leer</v>
      </c>
      <c r="T285" s="17" t="str">
        <f>IF(AND(Ausstellungen!C285&gt;"a",Ausstellungen!D285&gt;"a",Ausstellungen!F285&gt;"a",OR(Ausstellungen!D285=Tabelle2!$C$19,Ausstellungen!D285=Tabelle2!$C$20)),MID(Ausstellungen!F285,1,2)&amp;"N",IF(AND(Ausstellungen!C285&gt;"a",Ausstellungen!D285&gt;"a",Ausstellungen!F285&gt;"a",Ausstellungen!D285&lt;&gt;Tabelle2!$C$19,Ausstellungen!D285&lt;&gt;Tabelle2!$C$20),MID(Ausstellungen!F285,1,2),"leer"))</f>
        <v>leer</v>
      </c>
      <c r="U285" s="180" t="str">
        <f>IF(OR(ISERROR(VLOOKUP($D285&amp;$G285,Tabelle2!$T$2:$U$17,2,0)),Ausstellungen!C285&lt;"a",Ausstellungen!D285&lt;"a",Ausstellungen!F285&lt;"a"),"leer",VLOOKUP($D285&amp;$G285,Tabelle2!$T$2:$U$17,2,0))</f>
        <v>leer</v>
      </c>
      <c r="V285" s="17" t="str">
        <f>IF(OR(ISERROR(VLOOKUP(Ausstellungen!G285,Tabelle2!$Z$2:$AA$7,2,0)),Ausstellungen!C285&lt;"a",Ausstellungen!D285&lt;"a",Ausstellungen!F285&lt;"a"),"leer",VLOOKUP(Ausstellungen!G285,Tabelle2!$Z$2:$AA$7,2,0))</f>
        <v>leer</v>
      </c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</row>
    <row r="286" spans="2:64" ht="20.85" customHeight="1" x14ac:dyDescent="0.2">
      <c r="B286" s="7"/>
      <c r="C286" s="134" t="s">
        <v>12</v>
      </c>
      <c r="D286" s="134" t="s">
        <v>12</v>
      </c>
      <c r="E286" s="140" t="str">
        <f>Tabelle1!$N286</f>
        <v/>
      </c>
      <c r="F286" s="134" t="s">
        <v>12</v>
      </c>
      <c r="G286" s="134" t="s">
        <v>12</v>
      </c>
      <c r="H286" s="134" t="s">
        <v>12</v>
      </c>
      <c r="I286" s="134" t="s">
        <v>12</v>
      </c>
      <c r="J286" s="116" t="str">
        <f>IF(AND(Ausstellungen!C286&lt;"a",Ausstellungen!D286&lt;"a",Ausstellungen!F286&lt;"a",Ausstellungen!G286&lt;"a",Ausstellungen!H286&lt;"a",Ausstellungen!I286&lt;"a")," ",Tabelle1!J286)</f>
        <v xml:space="preserve"> </v>
      </c>
      <c r="K286" s="12"/>
      <c r="M286" s="9"/>
      <c r="N286" s="9"/>
      <c r="O286" s="9"/>
      <c r="P286" s="45"/>
      <c r="Q286" t="str">
        <f>IF(Ausstellungen!C285&gt;"a","Tabelle3!$M$5:$M$"&amp;COUNTA(Teilnehmer!$C$6:$C$300)+5,"leer")</f>
        <v>leer</v>
      </c>
      <c r="R286" s="17" t="str">
        <f t="shared" si="9"/>
        <v>leer</v>
      </c>
      <c r="S286" s="17" t="str">
        <f t="shared" si="10"/>
        <v>leer</v>
      </c>
      <c r="T286" s="17" t="str">
        <f>IF(AND(Ausstellungen!C286&gt;"a",Ausstellungen!D286&gt;"a",Ausstellungen!F286&gt;"a",OR(Ausstellungen!D286=Tabelle2!$C$19,Ausstellungen!D286=Tabelle2!$C$20)),MID(Ausstellungen!F286,1,2)&amp;"N",IF(AND(Ausstellungen!C286&gt;"a",Ausstellungen!D286&gt;"a",Ausstellungen!F286&gt;"a",Ausstellungen!D286&lt;&gt;Tabelle2!$C$19,Ausstellungen!D286&lt;&gt;Tabelle2!$C$20),MID(Ausstellungen!F286,1,2),"leer"))</f>
        <v>leer</v>
      </c>
      <c r="U286" s="180" t="str">
        <f>IF(OR(ISERROR(VLOOKUP($D286&amp;$G286,Tabelle2!$T$2:$U$17,2,0)),Ausstellungen!C286&lt;"a",Ausstellungen!D286&lt;"a",Ausstellungen!F286&lt;"a"),"leer",VLOOKUP($D286&amp;$G286,Tabelle2!$T$2:$U$17,2,0))</f>
        <v>leer</v>
      </c>
      <c r="V286" s="17" t="str">
        <f>IF(OR(ISERROR(VLOOKUP(Ausstellungen!G286,Tabelle2!$Z$2:$AA$7,2,0)),Ausstellungen!C286&lt;"a",Ausstellungen!D286&lt;"a",Ausstellungen!F286&lt;"a"),"leer",VLOOKUP(Ausstellungen!G286,Tabelle2!$Z$2:$AA$7,2,0))</f>
        <v>leer</v>
      </c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</row>
    <row r="287" spans="2:64" ht="20.85" customHeight="1" x14ac:dyDescent="0.2">
      <c r="B287" s="7"/>
      <c r="C287" s="134" t="s">
        <v>12</v>
      </c>
      <c r="D287" s="134" t="s">
        <v>12</v>
      </c>
      <c r="E287" s="140" t="str">
        <f>Tabelle1!$N287</f>
        <v/>
      </c>
      <c r="F287" s="134" t="s">
        <v>12</v>
      </c>
      <c r="G287" s="134" t="s">
        <v>12</v>
      </c>
      <c r="H287" s="134" t="s">
        <v>12</v>
      </c>
      <c r="I287" s="134" t="s">
        <v>12</v>
      </c>
      <c r="J287" s="116" t="str">
        <f>IF(AND(Ausstellungen!C287&lt;"a",Ausstellungen!D287&lt;"a",Ausstellungen!F287&lt;"a",Ausstellungen!G287&lt;"a",Ausstellungen!H287&lt;"a",Ausstellungen!I287&lt;"a")," ",Tabelle1!J287)</f>
        <v xml:space="preserve"> </v>
      </c>
      <c r="K287" s="12"/>
      <c r="M287" s="9"/>
      <c r="N287" s="9"/>
      <c r="O287" s="9"/>
      <c r="P287" s="45"/>
      <c r="Q287" t="str">
        <f>IF(Ausstellungen!C286&gt;"a","Tabelle3!$M$5:$M$"&amp;COUNTA(Teilnehmer!$C$6:$C$300)+5,"leer")</f>
        <v>leer</v>
      </c>
      <c r="R287" s="17" t="str">
        <f t="shared" si="9"/>
        <v>leer</v>
      </c>
      <c r="S287" s="17" t="str">
        <f t="shared" si="10"/>
        <v>leer</v>
      </c>
      <c r="T287" s="17" t="str">
        <f>IF(AND(Ausstellungen!C287&gt;"a",Ausstellungen!D287&gt;"a",Ausstellungen!F287&gt;"a",OR(Ausstellungen!D287=Tabelle2!$C$19,Ausstellungen!D287=Tabelle2!$C$20)),MID(Ausstellungen!F287,1,2)&amp;"N",IF(AND(Ausstellungen!C287&gt;"a",Ausstellungen!D287&gt;"a",Ausstellungen!F287&gt;"a",Ausstellungen!D287&lt;&gt;Tabelle2!$C$19,Ausstellungen!D287&lt;&gt;Tabelle2!$C$20),MID(Ausstellungen!F287,1,2),"leer"))</f>
        <v>leer</v>
      </c>
      <c r="U287" s="180" t="str">
        <f>IF(OR(ISERROR(VLOOKUP($D287&amp;$G287,Tabelle2!$T$2:$U$17,2,0)),Ausstellungen!C287&lt;"a",Ausstellungen!D287&lt;"a",Ausstellungen!F287&lt;"a"),"leer",VLOOKUP($D287&amp;$G287,Tabelle2!$T$2:$U$17,2,0))</f>
        <v>leer</v>
      </c>
      <c r="V287" s="17" t="str">
        <f>IF(OR(ISERROR(VLOOKUP(Ausstellungen!G287,Tabelle2!$Z$2:$AA$7,2,0)),Ausstellungen!C287&lt;"a",Ausstellungen!D287&lt;"a",Ausstellungen!F287&lt;"a"),"leer",VLOOKUP(Ausstellungen!G287,Tabelle2!$Z$2:$AA$7,2,0))</f>
        <v>leer</v>
      </c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</row>
    <row r="288" spans="2:64" ht="20.85" customHeight="1" x14ac:dyDescent="0.2">
      <c r="B288" s="7"/>
      <c r="C288" s="134" t="s">
        <v>12</v>
      </c>
      <c r="D288" s="134" t="s">
        <v>12</v>
      </c>
      <c r="E288" s="140" t="str">
        <f>Tabelle1!$N288</f>
        <v/>
      </c>
      <c r="F288" s="134" t="s">
        <v>12</v>
      </c>
      <c r="G288" s="134" t="s">
        <v>12</v>
      </c>
      <c r="H288" s="134" t="s">
        <v>12</v>
      </c>
      <c r="I288" s="134" t="s">
        <v>12</v>
      </c>
      <c r="J288" s="116" t="str">
        <f>IF(AND(Ausstellungen!C288&lt;"a",Ausstellungen!D288&lt;"a",Ausstellungen!F288&lt;"a",Ausstellungen!G288&lt;"a",Ausstellungen!H288&lt;"a",Ausstellungen!I288&lt;"a")," ",Tabelle1!J288)</f>
        <v xml:space="preserve"> </v>
      </c>
      <c r="K288" s="12"/>
      <c r="M288" s="9"/>
      <c r="N288" s="9"/>
      <c r="O288" s="9"/>
      <c r="P288" s="45"/>
      <c r="Q288" t="str">
        <f>IF(Ausstellungen!C287&gt;"a","Tabelle3!$M$5:$M$"&amp;COUNTA(Teilnehmer!$C$6:$C$300)+5,"leer")</f>
        <v>leer</v>
      </c>
      <c r="R288" s="17" t="str">
        <f t="shared" si="9"/>
        <v>leer</v>
      </c>
      <c r="S288" s="17" t="str">
        <f t="shared" si="10"/>
        <v>leer</v>
      </c>
      <c r="T288" s="17" t="str">
        <f>IF(AND(Ausstellungen!C288&gt;"a",Ausstellungen!D288&gt;"a",Ausstellungen!F288&gt;"a",OR(Ausstellungen!D288=Tabelle2!$C$19,Ausstellungen!D288=Tabelle2!$C$20)),MID(Ausstellungen!F288,1,2)&amp;"N",IF(AND(Ausstellungen!C288&gt;"a",Ausstellungen!D288&gt;"a",Ausstellungen!F288&gt;"a",Ausstellungen!D288&lt;&gt;Tabelle2!$C$19,Ausstellungen!D288&lt;&gt;Tabelle2!$C$20),MID(Ausstellungen!F288,1,2),"leer"))</f>
        <v>leer</v>
      </c>
      <c r="U288" s="180" t="str">
        <f>IF(OR(ISERROR(VLOOKUP($D288&amp;$G288,Tabelle2!$T$2:$U$17,2,0)),Ausstellungen!C288&lt;"a",Ausstellungen!D288&lt;"a",Ausstellungen!F288&lt;"a"),"leer",VLOOKUP($D288&amp;$G288,Tabelle2!$T$2:$U$17,2,0))</f>
        <v>leer</v>
      </c>
      <c r="V288" s="17" t="str">
        <f>IF(OR(ISERROR(VLOOKUP(Ausstellungen!G288,Tabelle2!$Z$2:$AA$7,2,0)),Ausstellungen!C288&lt;"a",Ausstellungen!D288&lt;"a",Ausstellungen!F288&lt;"a"),"leer",VLOOKUP(Ausstellungen!G288,Tabelle2!$Z$2:$AA$7,2,0))</f>
        <v>leer</v>
      </c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</row>
    <row r="289" spans="2:64" ht="20.85" customHeight="1" x14ac:dyDescent="0.2">
      <c r="B289" s="7"/>
      <c r="C289" s="134" t="s">
        <v>12</v>
      </c>
      <c r="D289" s="134" t="s">
        <v>12</v>
      </c>
      <c r="E289" s="140" t="str">
        <f>Tabelle1!$N289</f>
        <v/>
      </c>
      <c r="F289" s="134" t="s">
        <v>12</v>
      </c>
      <c r="G289" s="134" t="s">
        <v>12</v>
      </c>
      <c r="H289" s="134" t="s">
        <v>12</v>
      </c>
      <c r="I289" s="134" t="s">
        <v>12</v>
      </c>
      <c r="J289" s="116" t="str">
        <f>IF(AND(Ausstellungen!C289&lt;"a",Ausstellungen!D289&lt;"a",Ausstellungen!F289&lt;"a",Ausstellungen!G289&lt;"a",Ausstellungen!H289&lt;"a",Ausstellungen!I289&lt;"a")," ",Tabelle1!J289)</f>
        <v xml:space="preserve"> </v>
      </c>
      <c r="K289" s="12"/>
      <c r="M289" s="9"/>
      <c r="N289" s="9"/>
      <c r="O289" s="9"/>
      <c r="P289" s="45"/>
      <c r="Q289" t="str">
        <f>IF(Ausstellungen!C288&gt;"a","Tabelle3!$M$5:$M$"&amp;COUNTA(Teilnehmer!$C$6:$C$300)+5,"leer")</f>
        <v>leer</v>
      </c>
      <c r="R289" s="17" t="str">
        <f t="shared" si="9"/>
        <v>leer</v>
      </c>
      <c r="S289" s="17" t="str">
        <f t="shared" si="10"/>
        <v>leer</v>
      </c>
      <c r="T289" s="17" t="str">
        <f>IF(AND(Ausstellungen!C289&gt;"a",Ausstellungen!D289&gt;"a",Ausstellungen!F289&gt;"a",OR(Ausstellungen!D289=Tabelle2!$C$19,Ausstellungen!D289=Tabelle2!$C$20)),MID(Ausstellungen!F289,1,2)&amp;"N",IF(AND(Ausstellungen!C289&gt;"a",Ausstellungen!D289&gt;"a",Ausstellungen!F289&gt;"a",Ausstellungen!D289&lt;&gt;Tabelle2!$C$19,Ausstellungen!D289&lt;&gt;Tabelle2!$C$20),MID(Ausstellungen!F289,1,2),"leer"))</f>
        <v>leer</v>
      </c>
      <c r="U289" s="180" t="str">
        <f>IF(OR(ISERROR(VLOOKUP($D289&amp;$G289,Tabelle2!$T$2:$U$17,2,0)),Ausstellungen!C289&lt;"a",Ausstellungen!D289&lt;"a",Ausstellungen!F289&lt;"a"),"leer",VLOOKUP($D289&amp;$G289,Tabelle2!$T$2:$U$17,2,0))</f>
        <v>leer</v>
      </c>
      <c r="V289" s="17" t="str">
        <f>IF(OR(ISERROR(VLOOKUP(Ausstellungen!G289,Tabelle2!$Z$2:$AA$7,2,0)),Ausstellungen!C289&lt;"a",Ausstellungen!D289&lt;"a",Ausstellungen!F289&lt;"a"),"leer",VLOOKUP(Ausstellungen!G289,Tabelle2!$Z$2:$AA$7,2,0))</f>
        <v>leer</v>
      </c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</row>
    <row r="290" spans="2:64" ht="20.85" customHeight="1" x14ac:dyDescent="0.2">
      <c r="B290" s="7"/>
      <c r="C290" s="134" t="s">
        <v>12</v>
      </c>
      <c r="D290" s="134" t="s">
        <v>12</v>
      </c>
      <c r="E290" s="140" t="str">
        <f>Tabelle1!$N290</f>
        <v/>
      </c>
      <c r="F290" s="134" t="s">
        <v>12</v>
      </c>
      <c r="G290" s="134" t="s">
        <v>12</v>
      </c>
      <c r="H290" s="134" t="s">
        <v>12</v>
      </c>
      <c r="I290" s="134" t="s">
        <v>12</v>
      </c>
      <c r="J290" s="116" t="str">
        <f>IF(AND(Ausstellungen!C290&lt;"a",Ausstellungen!D290&lt;"a",Ausstellungen!F290&lt;"a",Ausstellungen!G290&lt;"a",Ausstellungen!H290&lt;"a",Ausstellungen!I290&lt;"a")," ",Tabelle1!J290)</f>
        <v xml:space="preserve"> </v>
      </c>
      <c r="K290" s="12"/>
      <c r="M290" s="9"/>
      <c r="N290" s="9"/>
      <c r="O290" s="9"/>
      <c r="P290" s="45"/>
      <c r="Q290" t="str">
        <f>IF(Ausstellungen!C289&gt;"a","Tabelle3!$M$5:$M$"&amp;COUNTA(Teilnehmer!$C$6:$C$300)+5,"leer")</f>
        <v>leer</v>
      </c>
      <c r="R290" s="17" t="str">
        <f t="shared" si="9"/>
        <v>leer</v>
      </c>
      <c r="S290" s="17" t="str">
        <f t="shared" si="10"/>
        <v>leer</v>
      </c>
      <c r="T290" s="17" t="str">
        <f>IF(AND(Ausstellungen!C290&gt;"a",Ausstellungen!D290&gt;"a",Ausstellungen!F290&gt;"a",OR(Ausstellungen!D290=Tabelle2!$C$19,Ausstellungen!D290=Tabelle2!$C$20)),MID(Ausstellungen!F290,1,2)&amp;"N",IF(AND(Ausstellungen!C290&gt;"a",Ausstellungen!D290&gt;"a",Ausstellungen!F290&gt;"a",Ausstellungen!D290&lt;&gt;Tabelle2!$C$19,Ausstellungen!D290&lt;&gt;Tabelle2!$C$20),MID(Ausstellungen!F290,1,2),"leer"))</f>
        <v>leer</v>
      </c>
      <c r="U290" s="180" t="str">
        <f>IF(OR(ISERROR(VLOOKUP($D290&amp;$G290,Tabelle2!$T$2:$U$17,2,0)),Ausstellungen!C290&lt;"a",Ausstellungen!D290&lt;"a",Ausstellungen!F290&lt;"a"),"leer",VLOOKUP($D290&amp;$G290,Tabelle2!$T$2:$U$17,2,0))</f>
        <v>leer</v>
      </c>
      <c r="V290" s="17" t="str">
        <f>IF(OR(ISERROR(VLOOKUP(Ausstellungen!G290,Tabelle2!$Z$2:$AA$7,2,0)),Ausstellungen!C290&lt;"a",Ausstellungen!D290&lt;"a",Ausstellungen!F290&lt;"a"),"leer",VLOOKUP(Ausstellungen!G290,Tabelle2!$Z$2:$AA$7,2,0))</f>
        <v>leer</v>
      </c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</row>
    <row r="291" spans="2:64" ht="20.85" customHeight="1" x14ac:dyDescent="0.2">
      <c r="B291" s="7"/>
      <c r="C291" s="134" t="s">
        <v>12</v>
      </c>
      <c r="D291" s="134" t="s">
        <v>12</v>
      </c>
      <c r="E291" s="140" t="str">
        <f>Tabelle1!$N291</f>
        <v/>
      </c>
      <c r="F291" s="134" t="s">
        <v>12</v>
      </c>
      <c r="G291" s="134" t="s">
        <v>12</v>
      </c>
      <c r="H291" s="134" t="s">
        <v>12</v>
      </c>
      <c r="I291" s="134" t="s">
        <v>12</v>
      </c>
      <c r="J291" s="116" t="str">
        <f>IF(AND(Ausstellungen!C291&lt;"a",Ausstellungen!D291&lt;"a",Ausstellungen!F291&lt;"a",Ausstellungen!G291&lt;"a",Ausstellungen!H291&lt;"a",Ausstellungen!I291&lt;"a")," ",Tabelle1!J291)</f>
        <v xml:space="preserve"> </v>
      </c>
      <c r="K291" s="12"/>
      <c r="M291" s="9"/>
      <c r="N291" s="9"/>
      <c r="O291" s="9"/>
      <c r="P291" s="45"/>
      <c r="Q291" t="str">
        <f>IF(Ausstellungen!C290&gt;"a","Tabelle3!$M$5:$M$"&amp;COUNTA(Teilnehmer!$C$6:$C$300)+5,"leer")</f>
        <v>leer</v>
      </c>
      <c r="R291" s="17" t="str">
        <f t="shared" si="9"/>
        <v>leer</v>
      </c>
      <c r="S291" s="17" t="str">
        <f t="shared" si="10"/>
        <v>leer</v>
      </c>
      <c r="T291" s="17" t="str">
        <f>IF(AND(Ausstellungen!C291&gt;"a",Ausstellungen!D291&gt;"a",Ausstellungen!F291&gt;"a",OR(Ausstellungen!D291=Tabelle2!$C$19,Ausstellungen!D291=Tabelle2!$C$20)),MID(Ausstellungen!F291,1,2)&amp;"N",IF(AND(Ausstellungen!C291&gt;"a",Ausstellungen!D291&gt;"a",Ausstellungen!F291&gt;"a",Ausstellungen!D291&lt;&gt;Tabelle2!$C$19,Ausstellungen!D291&lt;&gt;Tabelle2!$C$20),MID(Ausstellungen!F291,1,2),"leer"))</f>
        <v>leer</v>
      </c>
      <c r="U291" s="180" t="str">
        <f>IF(OR(ISERROR(VLOOKUP($D291&amp;$G291,Tabelle2!$T$2:$U$17,2,0)),Ausstellungen!C291&lt;"a",Ausstellungen!D291&lt;"a",Ausstellungen!F291&lt;"a"),"leer",VLOOKUP($D291&amp;$G291,Tabelle2!$T$2:$U$17,2,0))</f>
        <v>leer</v>
      </c>
      <c r="V291" s="17" t="str">
        <f>IF(OR(ISERROR(VLOOKUP(Ausstellungen!G291,Tabelle2!$Z$2:$AA$7,2,0)),Ausstellungen!C291&lt;"a",Ausstellungen!D291&lt;"a",Ausstellungen!F291&lt;"a"),"leer",VLOOKUP(Ausstellungen!G291,Tabelle2!$Z$2:$AA$7,2,0))</f>
        <v>leer</v>
      </c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</row>
    <row r="292" spans="2:64" ht="20.85" customHeight="1" x14ac:dyDescent="0.2">
      <c r="B292" s="7"/>
      <c r="C292" s="134" t="s">
        <v>12</v>
      </c>
      <c r="D292" s="134" t="s">
        <v>12</v>
      </c>
      <c r="E292" s="140" t="str">
        <f>Tabelle1!$N292</f>
        <v/>
      </c>
      <c r="F292" s="134" t="s">
        <v>12</v>
      </c>
      <c r="G292" s="134" t="s">
        <v>12</v>
      </c>
      <c r="H292" s="134" t="s">
        <v>12</v>
      </c>
      <c r="I292" s="134" t="s">
        <v>12</v>
      </c>
      <c r="J292" s="116" t="str">
        <f>IF(AND(Ausstellungen!C292&lt;"a",Ausstellungen!D292&lt;"a",Ausstellungen!F292&lt;"a",Ausstellungen!G292&lt;"a",Ausstellungen!H292&lt;"a",Ausstellungen!I292&lt;"a")," ",Tabelle1!J292)</f>
        <v xml:space="preserve"> </v>
      </c>
      <c r="K292" s="12"/>
      <c r="M292" s="9"/>
      <c r="N292" s="9"/>
      <c r="O292" s="9"/>
      <c r="P292" s="45"/>
      <c r="Q292" t="str">
        <f>IF(Ausstellungen!C291&gt;"a","Tabelle3!$M$5:$M$"&amp;COUNTA(Teilnehmer!$C$6:$C$300)+5,"leer")</f>
        <v>leer</v>
      </c>
      <c r="R292" s="17" t="str">
        <f t="shared" si="9"/>
        <v>leer</v>
      </c>
      <c r="S292" s="17" t="str">
        <f t="shared" si="10"/>
        <v>leer</v>
      </c>
      <c r="T292" s="17" t="str">
        <f>IF(AND(Ausstellungen!C292&gt;"a",Ausstellungen!D292&gt;"a",Ausstellungen!F292&gt;"a",OR(Ausstellungen!D292=Tabelle2!$C$19,Ausstellungen!D292=Tabelle2!$C$20)),MID(Ausstellungen!F292,1,2)&amp;"N",IF(AND(Ausstellungen!C292&gt;"a",Ausstellungen!D292&gt;"a",Ausstellungen!F292&gt;"a",Ausstellungen!D292&lt;&gt;Tabelle2!$C$19,Ausstellungen!D292&lt;&gt;Tabelle2!$C$20),MID(Ausstellungen!F292,1,2),"leer"))</f>
        <v>leer</v>
      </c>
      <c r="U292" s="180" t="str">
        <f>IF(OR(ISERROR(VLOOKUP($D292&amp;$G292,Tabelle2!$T$2:$U$17,2,0)),Ausstellungen!C292&lt;"a",Ausstellungen!D292&lt;"a",Ausstellungen!F292&lt;"a"),"leer",VLOOKUP($D292&amp;$G292,Tabelle2!$T$2:$U$17,2,0))</f>
        <v>leer</v>
      </c>
      <c r="V292" s="17" t="str">
        <f>IF(OR(ISERROR(VLOOKUP(Ausstellungen!G292,Tabelle2!$Z$2:$AA$7,2,0)),Ausstellungen!C292&lt;"a",Ausstellungen!D292&lt;"a",Ausstellungen!F292&lt;"a"),"leer",VLOOKUP(Ausstellungen!G292,Tabelle2!$Z$2:$AA$7,2,0))</f>
        <v>leer</v>
      </c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</row>
    <row r="293" spans="2:64" ht="20.85" customHeight="1" x14ac:dyDescent="0.2">
      <c r="B293" s="7"/>
      <c r="C293" s="134" t="s">
        <v>12</v>
      </c>
      <c r="D293" s="134" t="s">
        <v>12</v>
      </c>
      <c r="E293" s="140" t="str">
        <f>Tabelle1!$N293</f>
        <v/>
      </c>
      <c r="F293" s="134" t="s">
        <v>12</v>
      </c>
      <c r="G293" s="134" t="s">
        <v>12</v>
      </c>
      <c r="H293" s="134" t="s">
        <v>12</v>
      </c>
      <c r="I293" s="134" t="s">
        <v>12</v>
      </c>
      <c r="J293" s="116" t="str">
        <f>IF(AND(Ausstellungen!C293&lt;"a",Ausstellungen!D293&lt;"a",Ausstellungen!F293&lt;"a",Ausstellungen!G293&lt;"a",Ausstellungen!H293&lt;"a",Ausstellungen!I293&lt;"a")," ",Tabelle1!J293)</f>
        <v xml:space="preserve"> </v>
      </c>
      <c r="K293" s="12"/>
      <c r="M293" s="9"/>
      <c r="N293" s="9"/>
      <c r="O293" s="9"/>
      <c r="P293" s="45"/>
      <c r="Q293" t="str">
        <f>IF(Ausstellungen!C292&gt;"a","Tabelle3!$M$5:$M$"&amp;COUNTA(Teilnehmer!$C$6:$C$300)+5,"leer")</f>
        <v>leer</v>
      </c>
      <c r="R293" s="17" t="str">
        <f t="shared" si="9"/>
        <v>leer</v>
      </c>
      <c r="S293" s="17" t="str">
        <f t="shared" si="10"/>
        <v>leer</v>
      </c>
      <c r="T293" s="17" t="str">
        <f>IF(AND(Ausstellungen!C293&gt;"a",Ausstellungen!D293&gt;"a",Ausstellungen!F293&gt;"a",OR(Ausstellungen!D293=Tabelle2!$C$19,Ausstellungen!D293=Tabelle2!$C$20)),MID(Ausstellungen!F293,1,2)&amp;"N",IF(AND(Ausstellungen!C293&gt;"a",Ausstellungen!D293&gt;"a",Ausstellungen!F293&gt;"a",Ausstellungen!D293&lt;&gt;Tabelle2!$C$19,Ausstellungen!D293&lt;&gt;Tabelle2!$C$20),MID(Ausstellungen!F293,1,2),"leer"))</f>
        <v>leer</v>
      </c>
      <c r="U293" s="180" t="str">
        <f>IF(OR(ISERROR(VLOOKUP($D293&amp;$G293,Tabelle2!$T$2:$U$17,2,0)),Ausstellungen!C293&lt;"a",Ausstellungen!D293&lt;"a",Ausstellungen!F293&lt;"a"),"leer",VLOOKUP($D293&amp;$G293,Tabelle2!$T$2:$U$17,2,0))</f>
        <v>leer</v>
      </c>
      <c r="V293" s="17" t="str">
        <f>IF(OR(ISERROR(VLOOKUP(Ausstellungen!G293,Tabelle2!$Z$2:$AA$7,2,0)),Ausstellungen!C293&lt;"a",Ausstellungen!D293&lt;"a",Ausstellungen!F293&lt;"a"),"leer",VLOOKUP(Ausstellungen!G293,Tabelle2!$Z$2:$AA$7,2,0))</f>
        <v>leer</v>
      </c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</row>
    <row r="294" spans="2:64" ht="20.85" customHeight="1" x14ac:dyDescent="0.2">
      <c r="B294" s="7"/>
      <c r="C294" s="134" t="s">
        <v>12</v>
      </c>
      <c r="D294" s="134" t="s">
        <v>12</v>
      </c>
      <c r="E294" s="140" t="str">
        <f>Tabelle1!$N294</f>
        <v/>
      </c>
      <c r="F294" s="134" t="s">
        <v>12</v>
      </c>
      <c r="G294" s="134" t="s">
        <v>12</v>
      </c>
      <c r="H294" s="134" t="s">
        <v>12</v>
      </c>
      <c r="I294" s="134" t="s">
        <v>12</v>
      </c>
      <c r="J294" s="116" t="str">
        <f>IF(AND(Ausstellungen!C294&lt;"a",Ausstellungen!D294&lt;"a",Ausstellungen!F294&lt;"a",Ausstellungen!G294&lt;"a",Ausstellungen!H294&lt;"a",Ausstellungen!I294&lt;"a")," ",Tabelle1!J294)</f>
        <v xml:space="preserve"> </v>
      </c>
      <c r="K294" s="12"/>
      <c r="M294" s="9"/>
      <c r="N294" s="9"/>
      <c r="O294" s="9"/>
      <c r="P294" s="45"/>
      <c r="Q294" t="str">
        <f>IF(Ausstellungen!C293&gt;"a","Tabelle3!$M$5:$M$"&amp;COUNTA(Teilnehmer!$C$6:$C$300)+5,"leer")</f>
        <v>leer</v>
      </c>
      <c r="R294" s="17" t="str">
        <f t="shared" si="9"/>
        <v>leer</v>
      </c>
      <c r="S294" s="17" t="str">
        <f t="shared" si="10"/>
        <v>leer</v>
      </c>
      <c r="T294" s="17" t="str">
        <f>IF(AND(Ausstellungen!C294&gt;"a",Ausstellungen!D294&gt;"a",Ausstellungen!F294&gt;"a",OR(Ausstellungen!D294=Tabelle2!$C$19,Ausstellungen!D294=Tabelle2!$C$20)),MID(Ausstellungen!F294,1,2)&amp;"N",IF(AND(Ausstellungen!C294&gt;"a",Ausstellungen!D294&gt;"a",Ausstellungen!F294&gt;"a",Ausstellungen!D294&lt;&gt;Tabelle2!$C$19,Ausstellungen!D294&lt;&gt;Tabelle2!$C$20),MID(Ausstellungen!F294,1,2),"leer"))</f>
        <v>leer</v>
      </c>
      <c r="U294" s="180" t="str">
        <f>IF(OR(ISERROR(VLOOKUP($D294&amp;$G294,Tabelle2!$T$2:$U$17,2,0)),Ausstellungen!C294&lt;"a",Ausstellungen!D294&lt;"a",Ausstellungen!F294&lt;"a"),"leer",VLOOKUP($D294&amp;$G294,Tabelle2!$T$2:$U$17,2,0))</f>
        <v>leer</v>
      </c>
      <c r="V294" s="17" t="str">
        <f>IF(OR(ISERROR(VLOOKUP(Ausstellungen!G294,Tabelle2!$Z$2:$AA$7,2,0)),Ausstellungen!C294&lt;"a",Ausstellungen!D294&lt;"a",Ausstellungen!F294&lt;"a"),"leer",VLOOKUP(Ausstellungen!G294,Tabelle2!$Z$2:$AA$7,2,0))</f>
        <v>leer</v>
      </c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</row>
    <row r="295" spans="2:64" ht="20.85" customHeight="1" x14ac:dyDescent="0.2">
      <c r="B295" s="7"/>
      <c r="C295" s="134" t="s">
        <v>12</v>
      </c>
      <c r="D295" s="134" t="s">
        <v>12</v>
      </c>
      <c r="E295" s="140" t="str">
        <f>Tabelle1!$N295</f>
        <v/>
      </c>
      <c r="F295" s="134" t="s">
        <v>12</v>
      </c>
      <c r="G295" s="134" t="s">
        <v>12</v>
      </c>
      <c r="H295" s="134" t="s">
        <v>12</v>
      </c>
      <c r="I295" s="134" t="s">
        <v>12</v>
      </c>
      <c r="J295" s="116" t="str">
        <f>IF(AND(Ausstellungen!C295&lt;"a",Ausstellungen!D295&lt;"a",Ausstellungen!F295&lt;"a",Ausstellungen!G295&lt;"a",Ausstellungen!H295&lt;"a",Ausstellungen!I295&lt;"a")," ",Tabelle1!J295)</f>
        <v xml:space="preserve"> </v>
      </c>
      <c r="K295" s="12"/>
      <c r="M295" s="9"/>
      <c r="N295" s="9"/>
      <c r="O295" s="9"/>
      <c r="P295" s="45"/>
      <c r="Q295" t="str">
        <f>IF(Ausstellungen!C294&gt;"a","Tabelle3!$M$5:$M$"&amp;COUNTA(Teilnehmer!$C$6:$C$300)+5,"leer")</f>
        <v>leer</v>
      </c>
      <c r="R295" s="17" t="str">
        <f t="shared" si="9"/>
        <v>leer</v>
      </c>
      <c r="S295" s="17" t="str">
        <f t="shared" si="10"/>
        <v>leer</v>
      </c>
      <c r="T295" s="17" t="str">
        <f>IF(AND(Ausstellungen!C295&gt;"a",Ausstellungen!D295&gt;"a",Ausstellungen!F295&gt;"a",OR(Ausstellungen!D295=Tabelle2!$C$19,Ausstellungen!D295=Tabelle2!$C$20)),MID(Ausstellungen!F295,1,2)&amp;"N",IF(AND(Ausstellungen!C295&gt;"a",Ausstellungen!D295&gt;"a",Ausstellungen!F295&gt;"a",Ausstellungen!D295&lt;&gt;Tabelle2!$C$19,Ausstellungen!D295&lt;&gt;Tabelle2!$C$20),MID(Ausstellungen!F295,1,2),"leer"))</f>
        <v>leer</v>
      </c>
      <c r="U295" s="180" t="str">
        <f>IF(OR(ISERROR(VLOOKUP($D295&amp;$G295,Tabelle2!$T$2:$U$17,2,0)),Ausstellungen!C295&lt;"a",Ausstellungen!D295&lt;"a",Ausstellungen!F295&lt;"a"),"leer",VLOOKUP($D295&amp;$G295,Tabelle2!$T$2:$U$17,2,0))</f>
        <v>leer</v>
      </c>
      <c r="V295" s="17" t="str">
        <f>IF(OR(ISERROR(VLOOKUP(Ausstellungen!G295,Tabelle2!$Z$2:$AA$7,2,0)),Ausstellungen!C295&lt;"a",Ausstellungen!D295&lt;"a",Ausstellungen!F295&lt;"a"),"leer",VLOOKUP(Ausstellungen!G295,Tabelle2!$Z$2:$AA$7,2,0))</f>
        <v>leer</v>
      </c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</row>
    <row r="296" spans="2:64" ht="20.85" customHeight="1" x14ac:dyDescent="0.2">
      <c r="B296" s="7"/>
      <c r="C296" s="134" t="s">
        <v>12</v>
      </c>
      <c r="D296" s="134" t="s">
        <v>12</v>
      </c>
      <c r="E296" s="140" t="str">
        <f>Tabelle1!$N296</f>
        <v/>
      </c>
      <c r="F296" s="134" t="s">
        <v>12</v>
      </c>
      <c r="G296" s="134" t="s">
        <v>12</v>
      </c>
      <c r="H296" s="134" t="s">
        <v>12</v>
      </c>
      <c r="I296" s="134" t="s">
        <v>12</v>
      </c>
      <c r="J296" s="116" t="str">
        <f>IF(AND(Ausstellungen!C296&lt;"a",Ausstellungen!D296&lt;"a",Ausstellungen!F296&lt;"a",Ausstellungen!G296&lt;"a",Ausstellungen!H296&lt;"a",Ausstellungen!I296&lt;"a")," ",Tabelle1!J296)</f>
        <v xml:space="preserve"> </v>
      </c>
      <c r="K296" s="12"/>
      <c r="M296" s="9"/>
      <c r="N296" s="9"/>
      <c r="O296" s="9"/>
      <c r="P296" s="45"/>
      <c r="Q296" t="str">
        <f>IF(Ausstellungen!C295&gt;"a","Tabelle3!$M$5:$M$"&amp;COUNTA(Teilnehmer!$C$6:$C$300)+5,"leer")</f>
        <v>leer</v>
      </c>
      <c r="R296" s="17" t="str">
        <f t="shared" si="9"/>
        <v>leer</v>
      </c>
      <c r="S296" s="17" t="str">
        <f t="shared" si="10"/>
        <v>leer</v>
      </c>
      <c r="T296" s="17" t="str">
        <f>IF(AND(Ausstellungen!C296&gt;"a",Ausstellungen!D296&gt;"a",Ausstellungen!F296&gt;"a",OR(Ausstellungen!D296=Tabelle2!$C$19,Ausstellungen!D296=Tabelle2!$C$20)),MID(Ausstellungen!F296,1,2)&amp;"N",IF(AND(Ausstellungen!C296&gt;"a",Ausstellungen!D296&gt;"a",Ausstellungen!F296&gt;"a",Ausstellungen!D296&lt;&gt;Tabelle2!$C$19,Ausstellungen!D296&lt;&gt;Tabelle2!$C$20),MID(Ausstellungen!F296,1,2),"leer"))</f>
        <v>leer</v>
      </c>
      <c r="U296" s="180" t="str">
        <f>IF(OR(ISERROR(VLOOKUP($D296&amp;$G296,Tabelle2!$T$2:$U$17,2,0)),Ausstellungen!C296&lt;"a",Ausstellungen!D296&lt;"a",Ausstellungen!F296&lt;"a"),"leer",VLOOKUP($D296&amp;$G296,Tabelle2!$T$2:$U$17,2,0))</f>
        <v>leer</v>
      </c>
      <c r="V296" s="17" t="str">
        <f>IF(OR(ISERROR(VLOOKUP(Ausstellungen!G296,Tabelle2!$Z$2:$AA$7,2,0)),Ausstellungen!C296&lt;"a",Ausstellungen!D296&lt;"a",Ausstellungen!F296&lt;"a"),"leer",VLOOKUP(Ausstellungen!G296,Tabelle2!$Z$2:$AA$7,2,0))</f>
        <v>leer</v>
      </c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</row>
    <row r="297" spans="2:64" ht="20.85" customHeight="1" x14ac:dyDescent="0.2">
      <c r="B297" s="7"/>
      <c r="C297" s="134" t="s">
        <v>12</v>
      </c>
      <c r="D297" s="134" t="s">
        <v>12</v>
      </c>
      <c r="E297" s="140" t="str">
        <f>Tabelle1!$N297</f>
        <v/>
      </c>
      <c r="F297" s="134" t="s">
        <v>12</v>
      </c>
      <c r="G297" s="134" t="s">
        <v>12</v>
      </c>
      <c r="H297" s="134" t="s">
        <v>12</v>
      </c>
      <c r="I297" s="134" t="s">
        <v>12</v>
      </c>
      <c r="J297" s="116" t="str">
        <f>IF(AND(Ausstellungen!C297&lt;"a",Ausstellungen!D297&lt;"a",Ausstellungen!F297&lt;"a",Ausstellungen!G297&lt;"a",Ausstellungen!H297&lt;"a",Ausstellungen!I297&lt;"a")," ",Tabelle1!J297)</f>
        <v xml:space="preserve"> </v>
      </c>
      <c r="K297" s="12"/>
      <c r="M297" s="9"/>
      <c r="N297" s="9"/>
      <c r="O297" s="9"/>
      <c r="P297" s="45"/>
      <c r="Q297" t="str">
        <f>IF(Ausstellungen!C296&gt;"a","Tabelle3!$M$5:$M$"&amp;COUNTA(Teilnehmer!$C$6:$C$300)+5,"leer")</f>
        <v>leer</v>
      </c>
      <c r="R297" s="17" t="str">
        <f t="shared" si="9"/>
        <v>leer</v>
      </c>
      <c r="S297" s="17" t="str">
        <f t="shared" si="10"/>
        <v>leer</v>
      </c>
      <c r="T297" s="17" t="str">
        <f>IF(AND(Ausstellungen!C297&gt;"a",Ausstellungen!D297&gt;"a",Ausstellungen!F297&gt;"a",OR(Ausstellungen!D297=Tabelle2!$C$19,Ausstellungen!D297=Tabelle2!$C$20)),MID(Ausstellungen!F297,1,2)&amp;"N",IF(AND(Ausstellungen!C297&gt;"a",Ausstellungen!D297&gt;"a",Ausstellungen!F297&gt;"a",Ausstellungen!D297&lt;&gt;Tabelle2!$C$19,Ausstellungen!D297&lt;&gt;Tabelle2!$C$20),MID(Ausstellungen!F297,1,2),"leer"))</f>
        <v>leer</v>
      </c>
      <c r="U297" s="180" t="str">
        <f>IF(OR(ISERROR(VLOOKUP($D297&amp;$G297,Tabelle2!$T$2:$U$17,2,0)),Ausstellungen!C297&lt;"a",Ausstellungen!D297&lt;"a",Ausstellungen!F297&lt;"a"),"leer",VLOOKUP($D297&amp;$G297,Tabelle2!$T$2:$U$17,2,0))</f>
        <v>leer</v>
      </c>
      <c r="V297" s="17" t="str">
        <f>IF(OR(ISERROR(VLOOKUP(Ausstellungen!G297,Tabelle2!$Z$2:$AA$7,2,0)),Ausstellungen!C297&lt;"a",Ausstellungen!D297&lt;"a",Ausstellungen!F297&lt;"a"),"leer",VLOOKUP(Ausstellungen!G297,Tabelle2!$Z$2:$AA$7,2,0))</f>
        <v>leer</v>
      </c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</row>
    <row r="298" spans="2:64" ht="20.85" customHeight="1" x14ac:dyDescent="0.2">
      <c r="B298" s="7"/>
      <c r="C298" s="134" t="s">
        <v>12</v>
      </c>
      <c r="D298" s="134" t="s">
        <v>12</v>
      </c>
      <c r="E298" s="140" t="str">
        <f>Tabelle1!$N298</f>
        <v/>
      </c>
      <c r="F298" s="134" t="s">
        <v>12</v>
      </c>
      <c r="G298" s="134" t="s">
        <v>12</v>
      </c>
      <c r="H298" s="134" t="s">
        <v>12</v>
      </c>
      <c r="I298" s="134" t="s">
        <v>12</v>
      </c>
      <c r="J298" s="116" t="str">
        <f>IF(AND(Ausstellungen!C298&lt;"a",Ausstellungen!D298&lt;"a",Ausstellungen!F298&lt;"a",Ausstellungen!G298&lt;"a",Ausstellungen!H298&lt;"a",Ausstellungen!I298&lt;"a")," ",Tabelle1!J298)</f>
        <v xml:space="preserve"> </v>
      </c>
      <c r="K298" s="12"/>
      <c r="M298" s="9"/>
      <c r="N298" s="9"/>
      <c r="O298" s="9"/>
      <c r="P298" s="45"/>
      <c r="Q298" t="str">
        <f>IF(Ausstellungen!C297&gt;"a","Tabelle3!$M$5:$M$"&amp;COUNTA(Teilnehmer!$C$6:$C$300)+5,"leer")</f>
        <v>leer</v>
      </c>
      <c r="R298" s="17" t="str">
        <f t="shared" si="9"/>
        <v>leer</v>
      </c>
      <c r="S298" s="17" t="str">
        <f t="shared" si="10"/>
        <v>leer</v>
      </c>
      <c r="T298" s="17" t="str">
        <f>IF(AND(Ausstellungen!C298&gt;"a",Ausstellungen!D298&gt;"a",Ausstellungen!F298&gt;"a",OR(Ausstellungen!D298=Tabelle2!$C$19,Ausstellungen!D298=Tabelle2!$C$20)),MID(Ausstellungen!F298,1,2)&amp;"N",IF(AND(Ausstellungen!C298&gt;"a",Ausstellungen!D298&gt;"a",Ausstellungen!F298&gt;"a",Ausstellungen!D298&lt;&gt;Tabelle2!$C$19,Ausstellungen!D298&lt;&gt;Tabelle2!$C$20),MID(Ausstellungen!F298,1,2),"leer"))</f>
        <v>leer</v>
      </c>
      <c r="U298" s="180" t="str">
        <f>IF(OR(ISERROR(VLOOKUP($D298&amp;$G298,Tabelle2!$T$2:$U$17,2,0)),Ausstellungen!C298&lt;"a",Ausstellungen!D298&lt;"a",Ausstellungen!F298&lt;"a"),"leer",VLOOKUP($D298&amp;$G298,Tabelle2!$T$2:$U$17,2,0))</f>
        <v>leer</v>
      </c>
      <c r="V298" s="17" t="str">
        <f>IF(OR(ISERROR(VLOOKUP(Ausstellungen!G298,Tabelle2!$Z$2:$AA$7,2,0)),Ausstellungen!C298&lt;"a",Ausstellungen!D298&lt;"a",Ausstellungen!F298&lt;"a"),"leer",VLOOKUP(Ausstellungen!G298,Tabelle2!$Z$2:$AA$7,2,0))</f>
        <v>leer</v>
      </c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</row>
    <row r="299" spans="2:64" ht="20.85" customHeight="1" x14ac:dyDescent="0.2">
      <c r="B299" s="7"/>
      <c r="C299" s="134" t="s">
        <v>12</v>
      </c>
      <c r="D299" s="134" t="s">
        <v>12</v>
      </c>
      <c r="E299" s="140" t="str">
        <f>Tabelle1!$N299</f>
        <v/>
      </c>
      <c r="F299" s="134" t="s">
        <v>12</v>
      </c>
      <c r="G299" s="134" t="s">
        <v>12</v>
      </c>
      <c r="H299" s="134" t="s">
        <v>12</v>
      </c>
      <c r="I299" s="134" t="s">
        <v>12</v>
      </c>
      <c r="J299" s="116" t="str">
        <f>IF(AND(Ausstellungen!C299&lt;"a",Ausstellungen!D299&lt;"a",Ausstellungen!F299&lt;"a",Ausstellungen!G299&lt;"a",Ausstellungen!H299&lt;"a",Ausstellungen!I299&lt;"a")," ",Tabelle1!J299)</f>
        <v xml:space="preserve"> </v>
      </c>
      <c r="K299" s="12"/>
      <c r="M299" s="9"/>
      <c r="N299" s="9"/>
      <c r="O299" s="9"/>
      <c r="P299" s="45"/>
      <c r="Q299" t="str">
        <f>IF(Ausstellungen!C298&gt;"a","Tabelle3!$M$5:$M$"&amp;COUNTA(Teilnehmer!$C$6:$C$300)+5,"leer")</f>
        <v>leer</v>
      </c>
      <c r="R299" s="17" t="str">
        <f t="shared" si="9"/>
        <v>leer</v>
      </c>
      <c r="S299" s="17" t="str">
        <f t="shared" si="10"/>
        <v>leer</v>
      </c>
      <c r="T299" s="17" t="str">
        <f>IF(AND(Ausstellungen!C299&gt;"a",Ausstellungen!D299&gt;"a",Ausstellungen!F299&gt;"a",OR(Ausstellungen!D299=Tabelle2!$C$19,Ausstellungen!D299=Tabelle2!$C$20)),MID(Ausstellungen!F299,1,2)&amp;"N",IF(AND(Ausstellungen!C299&gt;"a",Ausstellungen!D299&gt;"a",Ausstellungen!F299&gt;"a",Ausstellungen!D299&lt;&gt;Tabelle2!$C$19,Ausstellungen!D299&lt;&gt;Tabelle2!$C$20),MID(Ausstellungen!F299,1,2),"leer"))</f>
        <v>leer</v>
      </c>
      <c r="U299" s="180" t="str">
        <f>IF(OR(ISERROR(VLOOKUP($D299&amp;$G299,Tabelle2!$T$2:$U$17,2,0)),Ausstellungen!C299&lt;"a",Ausstellungen!D299&lt;"a",Ausstellungen!F299&lt;"a"),"leer",VLOOKUP($D299&amp;$G299,Tabelle2!$T$2:$U$17,2,0))</f>
        <v>leer</v>
      </c>
      <c r="V299" s="17" t="str">
        <f>IF(OR(ISERROR(VLOOKUP(Ausstellungen!G299,Tabelle2!$Z$2:$AA$7,2,0)),Ausstellungen!C299&lt;"a",Ausstellungen!D299&lt;"a",Ausstellungen!F299&lt;"a"),"leer",VLOOKUP(Ausstellungen!G299,Tabelle2!$Z$2:$AA$7,2,0))</f>
        <v>leer</v>
      </c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</row>
    <row r="300" spans="2:64" ht="20.85" customHeight="1" x14ac:dyDescent="0.2">
      <c r="B300" s="7"/>
      <c r="C300" s="134" t="s">
        <v>12</v>
      </c>
      <c r="D300" s="134" t="s">
        <v>12</v>
      </c>
      <c r="E300" s="140" t="str">
        <f>Tabelle1!$N300</f>
        <v/>
      </c>
      <c r="F300" s="134" t="s">
        <v>12</v>
      </c>
      <c r="G300" s="134" t="s">
        <v>12</v>
      </c>
      <c r="H300" s="134" t="s">
        <v>12</v>
      </c>
      <c r="I300" s="134" t="s">
        <v>12</v>
      </c>
      <c r="J300" s="116" t="str">
        <f>IF(AND(Ausstellungen!C300&lt;"a",Ausstellungen!D300&lt;"a",Ausstellungen!F300&lt;"a",Ausstellungen!G300&lt;"a",Ausstellungen!H300&lt;"a",Ausstellungen!I300&lt;"a")," ",Tabelle1!J300)</f>
        <v xml:space="preserve"> </v>
      </c>
      <c r="K300" s="12"/>
      <c r="M300" s="9"/>
      <c r="N300" s="9"/>
      <c r="O300" s="9"/>
      <c r="P300" s="45"/>
      <c r="Q300" t="str">
        <f>IF(Ausstellungen!C299&gt;"a","Tabelle3!$M$5:$M$"&amp;COUNTA(Teilnehmer!$C$6:$C$300)+5,"leer")</f>
        <v>leer</v>
      </c>
      <c r="R300" s="17" t="str">
        <f t="shared" si="9"/>
        <v>leer</v>
      </c>
      <c r="S300" s="17" t="str">
        <f t="shared" si="10"/>
        <v>leer</v>
      </c>
      <c r="T300" s="17" t="str">
        <f>IF(AND(Ausstellungen!C300&gt;"a",Ausstellungen!D300&gt;"a",Ausstellungen!F300&gt;"a",OR(Ausstellungen!D300=Tabelle2!$C$19,Ausstellungen!D300=Tabelle2!$C$20)),MID(Ausstellungen!F300,1,2)&amp;"N",IF(AND(Ausstellungen!C300&gt;"a",Ausstellungen!D300&gt;"a",Ausstellungen!F300&gt;"a",Ausstellungen!D300&lt;&gt;Tabelle2!$C$19,Ausstellungen!D300&lt;&gt;Tabelle2!$C$20),MID(Ausstellungen!F300,1,2),"leer"))</f>
        <v>leer</v>
      </c>
      <c r="U300" s="180" t="str">
        <f>IF(OR(ISERROR(VLOOKUP($D300&amp;$G300,Tabelle2!$T$2:$U$17,2,0)),Ausstellungen!C300&lt;"a",Ausstellungen!D300&lt;"a",Ausstellungen!F300&lt;"a"),"leer",VLOOKUP($D300&amp;$G300,Tabelle2!$T$2:$U$17,2,0))</f>
        <v>leer</v>
      </c>
      <c r="V300" s="17" t="str">
        <f>IF(OR(ISERROR(VLOOKUP(Ausstellungen!G300,Tabelle2!$Z$2:$AA$7,2,0)),Ausstellungen!C300&lt;"a",Ausstellungen!D300&lt;"a",Ausstellungen!F300&lt;"a"),"leer",VLOOKUP(Ausstellungen!G300,Tabelle2!$Z$2:$AA$7,2,0))</f>
        <v>leer</v>
      </c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</row>
    <row r="301" spans="2:64" ht="20.85" customHeight="1" x14ac:dyDescent="0.2">
      <c r="B301" s="7"/>
      <c r="C301" s="134" t="s">
        <v>12</v>
      </c>
      <c r="D301" s="134" t="s">
        <v>12</v>
      </c>
      <c r="E301" s="140" t="str">
        <f>Tabelle1!$N301</f>
        <v/>
      </c>
      <c r="F301" s="134" t="s">
        <v>12</v>
      </c>
      <c r="G301" s="134" t="s">
        <v>12</v>
      </c>
      <c r="H301" s="134" t="s">
        <v>12</v>
      </c>
      <c r="I301" s="134" t="s">
        <v>12</v>
      </c>
      <c r="J301" s="116" t="str">
        <f>IF(AND(Ausstellungen!C301&lt;"a",Ausstellungen!D301&lt;"a",Ausstellungen!F301&lt;"a",Ausstellungen!G301&lt;"a",Ausstellungen!H301&lt;"a",Ausstellungen!I301&lt;"a")," ",Tabelle1!J301)</f>
        <v xml:space="preserve"> </v>
      </c>
      <c r="K301" s="12"/>
      <c r="M301" s="9"/>
      <c r="N301" s="9"/>
      <c r="O301" s="9"/>
      <c r="P301" s="45"/>
      <c r="Q301" t="str">
        <f>IF(Ausstellungen!C300&gt;"a","Tabelle3!$M$5:$M$"&amp;COUNTA(Teilnehmer!$C$6:$C$300)+5,"leer")</f>
        <v>leer</v>
      </c>
      <c r="R301" s="17" t="str">
        <f t="shared" si="9"/>
        <v>leer</v>
      </c>
      <c r="S301" s="17" t="str">
        <f t="shared" si="10"/>
        <v>leer</v>
      </c>
      <c r="T301" s="17" t="str">
        <f>IF(AND(Ausstellungen!C301&gt;"a",Ausstellungen!D301&gt;"a",Ausstellungen!F301&gt;"a",OR(Ausstellungen!D301=Tabelle2!$C$19,Ausstellungen!D301=Tabelle2!$C$20)),MID(Ausstellungen!F301,1,2)&amp;"N",IF(AND(Ausstellungen!C301&gt;"a",Ausstellungen!D301&gt;"a",Ausstellungen!F301&gt;"a",Ausstellungen!D301&lt;&gt;Tabelle2!$C$19,Ausstellungen!D301&lt;&gt;Tabelle2!$C$20),MID(Ausstellungen!F301,1,2),"leer"))</f>
        <v>leer</v>
      </c>
      <c r="U301" s="180" t="str">
        <f>IF(OR(ISERROR(VLOOKUP($D301&amp;$G301,Tabelle2!$T$2:$U$17,2,0)),Ausstellungen!C301&lt;"a",Ausstellungen!D301&lt;"a",Ausstellungen!F301&lt;"a"),"leer",VLOOKUP($D301&amp;$G301,Tabelle2!$T$2:$U$17,2,0))</f>
        <v>leer</v>
      </c>
      <c r="V301" s="17" t="str">
        <f>IF(OR(ISERROR(VLOOKUP(Ausstellungen!G301,Tabelle2!$Z$2:$AA$7,2,0)),Ausstellungen!C301&lt;"a",Ausstellungen!D301&lt;"a",Ausstellungen!F301&lt;"a"),"leer",VLOOKUP(Ausstellungen!G301,Tabelle2!$Z$2:$AA$7,2,0))</f>
        <v>leer</v>
      </c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</row>
    <row r="302" spans="2:64" ht="20.85" customHeight="1" x14ac:dyDescent="0.2">
      <c r="B302" s="7"/>
      <c r="C302" s="134" t="s">
        <v>12</v>
      </c>
      <c r="D302" s="134" t="s">
        <v>12</v>
      </c>
      <c r="E302" s="140" t="str">
        <f>Tabelle1!$N302</f>
        <v/>
      </c>
      <c r="F302" s="134" t="s">
        <v>12</v>
      </c>
      <c r="G302" s="134" t="s">
        <v>12</v>
      </c>
      <c r="H302" s="134" t="s">
        <v>12</v>
      </c>
      <c r="I302" s="134" t="s">
        <v>12</v>
      </c>
      <c r="J302" s="116" t="str">
        <f>IF(AND(Ausstellungen!C302&lt;"a",Ausstellungen!D302&lt;"a",Ausstellungen!F302&lt;"a",Ausstellungen!G302&lt;"a",Ausstellungen!H302&lt;"a",Ausstellungen!I302&lt;"a")," ",Tabelle1!J302)</f>
        <v xml:space="preserve"> </v>
      </c>
      <c r="K302" s="12"/>
      <c r="M302" s="9"/>
      <c r="N302" s="9"/>
      <c r="O302" s="9"/>
      <c r="P302" s="45"/>
      <c r="Q302" t="str">
        <f>IF(Ausstellungen!C301&gt;"a","Tabelle3!$M$5:$M$"&amp;COUNTA(Teilnehmer!$C$6:$C$300)+5,"leer")</f>
        <v>leer</v>
      </c>
      <c r="R302" s="17" t="str">
        <f t="shared" si="9"/>
        <v>leer</v>
      </c>
      <c r="S302" s="17" t="str">
        <f t="shared" si="10"/>
        <v>leer</v>
      </c>
      <c r="T302" s="17" t="str">
        <f>IF(AND(Ausstellungen!C302&gt;"a",Ausstellungen!D302&gt;"a",Ausstellungen!F302&gt;"a",OR(Ausstellungen!D302=Tabelle2!$C$19,Ausstellungen!D302=Tabelle2!$C$20)),MID(Ausstellungen!F302,1,2)&amp;"N",IF(AND(Ausstellungen!C302&gt;"a",Ausstellungen!D302&gt;"a",Ausstellungen!F302&gt;"a",Ausstellungen!D302&lt;&gt;Tabelle2!$C$19,Ausstellungen!D302&lt;&gt;Tabelle2!$C$20),MID(Ausstellungen!F302,1,2),"leer"))</f>
        <v>leer</v>
      </c>
      <c r="U302" s="180" t="str">
        <f>IF(OR(ISERROR(VLOOKUP($D302&amp;$G302,Tabelle2!$T$2:$U$17,2,0)),Ausstellungen!C302&lt;"a",Ausstellungen!D302&lt;"a",Ausstellungen!F302&lt;"a"),"leer",VLOOKUP($D302&amp;$G302,Tabelle2!$T$2:$U$17,2,0))</f>
        <v>leer</v>
      </c>
      <c r="V302" s="17" t="str">
        <f>IF(OR(ISERROR(VLOOKUP(Ausstellungen!G302,Tabelle2!$Z$2:$AA$7,2,0)),Ausstellungen!C302&lt;"a",Ausstellungen!D302&lt;"a",Ausstellungen!F302&lt;"a"),"leer",VLOOKUP(Ausstellungen!G302,Tabelle2!$Z$2:$AA$7,2,0))</f>
        <v>leer</v>
      </c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</row>
    <row r="303" spans="2:64" ht="20.85" customHeight="1" x14ac:dyDescent="0.2">
      <c r="B303" s="7"/>
      <c r="C303" s="134" t="s">
        <v>12</v>
      </c>
      <c r="D303" s="134" t="s">
        <v>12</v>
      </c>
      <c r="E303" s="140" t="str">
        <f>Tabelle1!$N303</f>
        <v/>
      </c>
      <c r="F303" s="134" t="s">
        <v>12</v>
      </c>
      <c r="G303" s="134" t="s">
        <v>12</v>
      </c>
      <c r="H303" s="134" t="s">
        <v>12</v>
      </c>
      <c r="I303" s="134" t="s">
        <v>12</v>
      </c>
      <c r="J303" s="116" t="str">
        <f>IF(AND(Ausstellungen!C303&lt;"a",Ausstellungen!D303&lt;"a",Ausstellungen!F303&lt;"a",Ausstellungen!G303&lt;"a",Ausstellungen!H303&lt;"a",Ausstellungen!I303&lt;"a")," ",Tabelle1!J303)</f>
        <v xml:space="preserve"> </v>
      </c>
      <c r="K303" s="12"/>
      <c r="M303" s="9"/>
      <c r="N303" s="9"/>
      <c r="O303" s="9"/>
      <c r="P303" s="45"/>
      <c r="Q303" t="str">
        <f>IF(Ausstellungen!C302&gt;"a","Tabelle3!$M$5:$M$"&amp;COUNTA(Teilnehmer!$C$6:$C$300)+5,"leer")</f>
        <v>leer</v>
      </c>
      <c r="R303" s="17" t="str">
        <f t="shared" si="9"/>
        <v>leer</v>
      </c>
      <c r="S303" s="17" t="str">
        <f t="shared" si="10"/>
        <v>leer</v>
      </c>
      <c r="T303" s="17" t="str">
        <f>IF(AND(Ausstellungen!C303&gt;"a",Ausstellungen!D303&gt;"a",Ausstellungen!F303&gt;"a",OR(Ausstellungen!D303=Tabelle2!$C$19,Ausstellungen!D303=Tabelle2!$C$20)),MID(Ausstellungen!F303,1,2)&amp;"N",IF(AND(Ausstellungen!C303&gt;"a",Ausstellungen!D303&gt;"a",Ausstellungen!F303&gt;"a",Ausstellungen!D303&lt;&gt;Tabelle2!$C$19,Ausstellungen!D303&lt;&gt;Tabelle2!$C$20),MID(Ausstellungen!F303,1,2),"leer"))</f>
        <v>leer</v>
      </c>
      <c r="U303" s="180" t="str">
        <f>IF(OR(ISERROR(VLOOKUP($D303&amp;$G303,Tabelle2!$T$2:$U$17,2,0)),Ausstellungen!C303&lt;"a",Ausstellungen!D303&lt;"a",Ausstellungen!F303&lt;"a"),"leer",VLOOKUP($D303&amp;$G303,Tabelle2!$T$2:$U$17,2,0))</f>
        <v>leer</v>
      </c>
      <c r="V303" s="17" t="str">
        <f>IF(OR(ISERROR(VLOOKUP(Ausstellungen!G303,Tabelle2!$Z$2:$AA$7,2,0)),Ausstellungen!C303&lt;"a",Ausstellungen!D303&lt;"a",Ausstellungen!F303&lt;"a"),"leer",VLOOKUP(Ausstellungen!G303,Tabelle2!$Z$2:$AA$7,2,0))</f>
        <v>leer</v>
      </c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</row>
    <row r="304" spans="2:64" ht="20.85" customHeight="1" x14ac:dyDescent="0.2">
      <c r="B304" s="7"/>
      <c r="C304" s="134" t="s">
        <v>12</v>
      </c>
      <c r="D304" s="134" t="s">
        <v>12</v>
      </c>
      <c r="E304" s="140" t="str">
        <f>Tabelle1!$N304</f>
        <v/>
      </c>
      <c r="F304" s="134" t="s">
        <v>12</v>
      </c>
      <c r="G304" s="134" t="s">
        <v>12</v>
      </c>
      <c r="H304" s="134" t="s">
        <v>12</v>
      </c>
      <c r="I304" s="134" t="s">
        <v>12</v>
      </c>
      <c r="J304" s="116" t="str">
        <f>IF(AND(Ausstellungen!C304&lt;"a",Ausstellungen!D304&lt;"a",Ausstellungen!F304&lt;"a",Ausstellungen!G304&lt;"a",Ausstellungen!H304&lt;"a",Ausstellungen!I304&lt;"a")," ",Tabelle1!J304)</f>
        <v xml:space="preserve"> </v>
      </c>
      <c r="K304" s="12"/>
      <c r="M304" s="9"/>
      <c r="N304" s="9"/>
      <c r="O304" s="9"/>
      <c r="P304" s="45"/>
      <c r="Q304" t="str">
        <f>IF(Ausstellungen!C303&gt;"a","Tabelle3!$M$5:$M$"&amp;COUNTA(Teilnehmer!$C$6:$C$300)+5,"leer")</f>
        <v>leer</v>
      </c>
      <c r="R304" s="17" t="str">
        <f t="shared" si="9"/>
        <v>leer</v>
      </c>
      <c r="S304" s="17" t="str">
        <f t="shared" si="10"/>
        <v>leer</v>
      </c>
      <c r="T304" s="17" t="str">
        <f>IF(AND(Ausstellungen!C304&gt;"a",Ausstellungen!D304&gt;"a",Ausstellungen!F304&gt;"a",OR(Ausstellungen!D304=Tabelle2!$C$19,Ausstellungen!D304=Tabelle2!$C$20)),MID(Ausstellungen!F304,1,2)&amp;"N",IF(AND(Ausstellungen!C304&gt;"a",Ausstellungen!D304&gt;"a",Ausstellungen!F304&gt;"a",Ausstellungen!D304&lt;&gt;Tabelle2!$C$19,Ausstellungen!D304&lt;&gt;Tabelle2!$C$20),MID(Ausstellungen!F304,1,2),"leer"))</f>
        <v>leer</v>
      </c>
      <c r="U304" s="180" t="str">
        <f>IF(OR(ISERROR(VLOOKUP($D304&amp;$G304,Tabelle2!$T$2:$U$17,2,0)),Ausstellungen!C304&lt;"a",Ausstellungen!D304&lt;"a",Ausstellungen!F304&lt;"a"),"leer",VLOOKUP($D304&amp;$G304,Tabelle2!$T$2:$U$17,2,0))</f>
        <v>leer</v>
      </c>
      <c r="V304" s="17" t="str">
        <f>IF(OR(ISERROR(VLOOKUP(Ausstellungen!G304,Tabelle2!$Z$2:$AA$7,2,0)),Ausstellungen!C304&lt;"a",Ausstellungen!D304&lt;"a",Ausstellungen!F304&lt;"a"),"leer",VLOOKUP(Ausstellungen!G304,Tabelle2!$Z$2:$AA$7,2,0))</f>
        <v>leer</v>
      </c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</row>
    <row r="305" spans="2:64" ht="20.85" customHeight="1" x14ac:dyDescent="0.2">
      <c r="B305" s="7"/>
      <c r="C305" s="134" t="s">
        <v>12</v>
      </c>
      <c r="D305" s="134" t="s">
        <v>12</v>
      </c>
      <c r="E305" s="140" t="str">
        <f>Tabelle1!$N305</f>
        <v/>
      </c>
      <c r="F305" s="134" t="s">
        <v>12</v>
      </c>
      <c r="G305" s="134" t="s">
        <v>12</v>
      </c>
      <c r="H305" s="134" t="s">
        <v>12</v>
      </c>
      <c r="I305" s="134" t="s">
        <v>12</v>
      </c>
      <c r="J305" s="116" t="str">
        <f>IF(AND(Ausstellungen!C305&lt;"a",Ausstellungen!D305&lt;"a",Ausstellungen!F305&lt;"a",Ausstellungen!G305&lt;"a",Ausstellungen!H305&lt;"a",Ausstellungen!I305&lt;"a")," ",Tabelle1!J305)</f>
        <v xml:space="preserve"> </v>
      </c>
      <c r="K305" s="12"/>
      <c r="M305" s="9"/>
      <c r="N305" s="9"/>
      <c r="O305" s="9"/>
      <c r="P305" s="45"/>
      <c r="Q305" t="str">
        <f>IF(Ausstellungen!C304&gt;"a","Tabelle3!$M$5:$M$"&amp;COUNTA(Teilnehmer!$C$6:$C$300)+5,"leer")</f>
        <v>leer</v>
      </c>
      <c r="R305" s="17" t="str">
        <f t="shared" si="9"/>
        <v>leer</v>
      </c>
      <c r="S305" s="17" t="str">
        <f t="shared" si="10"/>
        <v>leer</v>
      </c>
      <c r="T305" s="17" t="str">
        <f>IF(AND(Ausstellungen!C305&gt;"a",Ausstellungen!D305&gt;"a",Ausstellungen!F305&gt;"a",OR(Ausstellungen!D305=Tabelle2!$C$19,Ausstellungen!D305=Tabelle2!$C$20)),MID(Ausstellungen!F305,1,2)&amp;"N",IF(AND(Ausstellungen!C305&gt;"a",Ausstellungen!D305&gt;"a",Ausstellungen!F305&gt;"a",Ausstellungen!D305&lt;&gt;Tabelle2!$C$19,Ausstellungen!D305&lt;&gt;Tabelle2!$C$20),MID(Ausstellungen!F305,1,2),"leer"))</f>
        <v>leer</v>
      </c>
      <c r="U305" s="180" t="str">
        <f>IF(OR(ISERROR(VLOOKUP($D305&amp;$G305,Tabelle2!$T$2:$U$17,2,0)),Ausstellungen!C305&lt;"a",Ausstellungen!D305&lt;"a",Ausstellungen!F305&lt;"a"),"leer",VLOOKUP($D305&amp;$G305,Tabelle2!$T$2:$U$17,2,0))</f>
        <v>leer</v>
      </c>
      <c r="V305" s="17" t="str">
        <f>IF(OR(ISERROR(VLOOKUP(Ausstellungen!G305,Tabelle2!$Z$2:$AA$7,2,0)),Ausstellungen!C305&lt;"a",Ausstellungen!D305&lt;"a",Ausstellungen!F305&lt;"a"),"leer",VLOOKUP(Ausstellungen!G305,Tabelle2!$Z$2:$AA$7,2,0))</f>
        <v>leer</v>
      </c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</row>
    <row r="306" spans="2:64" ht="20.85" customHeight="1" x14ac:dyDescent="0.2">
      <c r="B306" s="7"/>
      <c r="C306" s="134" t="s">
        <v>12</v>
      </c>
      <c r="D306" s="134" t="s">
        <v>12</v>
      </c>
      <c r="E306" s="140" t="str">
        <f>Tabelle1!$N306</f>
        <v/>
      </c>
      <c r="F306" s="134" t="s">
        <v>12</v>
      </c>
      <c r="G306" s="134" t="s">
        <v>12</v>
      </c>
      <c r="H306" s="134" t="s">
        <v>12</v>
      </c>
      <c r="I306" s="134" t="s">
        <v>12</v>
      </c>
      <c r="J306" s="116" t="str">
        <f>IF(AND(Ausstellungen!C306&lt;"a",Ausstellungen!D306&lt;"a",Ausstellungen!F306&lt;"a",Ausstellungen!G306&lt;"a",Ausstellungen!H306&lt;"a",Ausstellungen!I306&lt;"a")," ",Tabelle1!J306)</f>
        <v xml:space="preserve"> </v>
      </c>
      <c r="K306" s="12"/>
      <c r="M306" s="9"/>
      <c r="N306" s="9"/>
      <c r="O306" s="9"/>
      <c r="P306" s="45"/>
      <c r="Q306" t="str">
        <f>IF(Ausstellungen!C305&gt;"a","Tabelle3!$M$5:$M$"&amp;COUNTA(Teilnehmer!$C$6:$C$300)+5,"leer")</f>
        <v>leer</v>
      </c>
      <c r="R306" s="17" t="str">
        <f t="shared" si="9"/>
        <v>leer</v>
      </c>
      <c r="S306" s="17" t="str">
        <f t="shared" si="10"/>
        <v>leer</v>
      </c>
      <c r="T306" s="17" t="str">
        <f>IF(AND(Ausstellungen!C306&gt;"a",Ausstellungen!D306&gt;"a",Ausstellungen!F306&gt;"a",OR(Ausstellungen!D306=Tabelle2!$C$19,Ausstellungen!D306=Tabelle2!$C$20)),MID(Ausstellungen!F306,1,2)&amp;"N",IF(AND(Ausstellungen!C306&gt;"a",Ausstellungen!D306&gt;"a",Ausstellungen!F306&gt;"a",Ausstellungen!D306&lt;&gt;Tabelle2!$C$19,Ausstellungen!D306&lt;&gt;Tabelle2!$C$20),MID(Ausstellungen!F306,1,2),"leer"))</f>
        <v>leer</v>
      </c>
      <c r="U306" s="180" t="str">
        <f>IF(OR(ISERROR(VLOOKUP($D306&amp;$G306,Tabelle2!$T$2:$U$17,2,0)),Ausstellungen!C306&lt;"a",Ausstellungen!D306&lt;"a",Ausstellungen!F306&lt;"a"),"leer",VLOOKUP($D306&amp;$G306,Tabelle2!$T$2:$U$17,2,0))</f>
        <v>leer</v>
      </c>
      <c r="V306" s="17" t="str">
        <f>IF(OR(ISERROR(VLOOKUP(Ausstellungen!G306,Tabelle2!$Z$2:$AA$7,2,0)),Ausstellungen!C306&lt;"a",Ausstellungen!D306&lt;"a",Ausstellungen!F306&lt;"a"),"leer",VLOOKUP(Ausstellungen!G306,Tabelle2!$Z$2:$AA$7,2,0))</f>
        <v>leer</v>
      </c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</row>
    <row r="307" spans="2:64" ht="20.85" customHeight="1" x14ac:dyDescent="0.2">
      <c r="B307" s="7"/>
      <c r="C307" s="134" t="s">
        <v>12</v>
      </c>
      <c r="D307" s="134" t="s">
        <v>12</v>
      </c>
      <c r="E307" s="140" t="str">
        <f>Tabelle1!$N307</f>
        <v/>
      </c>
      <c r="F307" s="134" t="s">
        <v>12</v>
      </c>
      <c r="G307" s="134" t="s">
        <v>12</v>
      </c>
      <c r="H307" s="134" t="s">
        <v>12</v>
      </c>
      <c r="I307" s="134" t="s">
        <v>12</v>
      </c>
      <c r="J307" s="116" t="str">
        <f>IF(AND(Ausstellungen!C307&lt;"a",Ausstellungen!D307&lt;"a",Ausstellungen!F307&lt;"a",Ausstellungen!G307&lt;"a",Ausstellungen!H307&lt;"a",Ausstellungen!I307&lt;"a")," ",Tabelle1!J307)</f>
        <v xml:space="preserve"> </v>
      </c>
      <c r="K307" s="12"/>
      <c r="M307" s="9"/>
      <c r="N307" s="9"/>
      <c r="O307" s="9"/>
      <c r="P307" s="45"/>
      <c r="Q307" t="str">
        <f>IF(Ausstellungen!C306&gt;"a","Tabelle3!$M$5:$M$"&amp;COUNTA(Teilnehmer!$C$6:$C$300)+5,"leer")</f>
        <v>leer</v>
      </c>
      <c r="R307" s="17" t="str">
        <f t="shared" si="9"/>
        <v>leer</v>
      </c>
      <c r="S307" s="17" t="str">
        <f t="shared" si="10"/>
        <v>leer</v>
      </c>
      <c r="T307" s="17" t="str">
        <f>IF(AND(Ausstellungen!C307&gt;"a",Ausstellungen!D307&gt;"a",Ausstellungen!F307&gt;"a",OR(Ausstellungen!D307=Tabelle2!$C$19,Ausstellungen!D307=Tabelle2!$C$20)),MID(Ausstellungen!F307,1,2)&amp;"N",IF(AND(Ausstellungen!C307&gt;"a",Ausstellungen!D307&gt;"a",Ausstellungen!F307&gt;"a",Ausstellungen!D307&lt;&gt;Tabelle2!$C$19,Ausstellungen!D307&lt;&gt;Tabelle2!$C$20),MID(Ausstellungen!F307,1,2),"leer"))</f>
        <v>leer</v>
      </c>
      <c r="U307" s="180" t="str">
        <f>IF(OR(ISERROR(VLOOKUP($D307&amp;$G307,Tabelle2!$T$2:$U$17,2,0)),Ausstellungen!C307&lt;"a",Ausstellungen!D307&lt;"a",Ausstellungen!F307&lt;"a"),"leer",VLOOKUP($D307&amp;$G307,Tabelle2!$T$2:$U$17,2,0))</f>
        <v>leer</v>
      </c>
      <c r="V307" s="17" t="str">
        <f>IF(OR(ISERROR(VLOOKUP(Ausstellungen!G307,Tabelle2!$Z$2:$AA$7,2,0)),Ausstellungen!C307&lt;"a",Ausstellungen!D307&lt;"a",Ausstellungen!F307&lt;"a"),"leer",VLOOKUP(Ausstellungen!G307,Tabelle2!$Z$2:$AA$7,2,0))</f>
        <v>leer</v>
      </c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</row>
    <row r="308" spans="2:64" ht="20.85" customHeight="1" x14ac:dyDescent="0.2">
      <c r="B308" s="7"/>
      <c r="C308" s="134" t="s">
        <v>12</v>
      </c>
      <c r="D308" s="134" t="s">
        <v>12</v>
      </c>
      <c r="E308" s="140" t="str">
        <f>Tabelle1!$N308</f>
        <v/>
      </c>
      <c r="F308" s="134" t="s">
        <v>12</v>
      </c>
      <c r="G308" s="134" t="s">
        <v>12</v>
      </c>
      <c r="H308" s="134" t="s">
        <v>12</v>
      </c>
      <c r="I308" s="134" t="s">
        <v>12</v>
      </c>
      <c r="J308" s="116" t="str">
        <f>IF(AND(Ausstellungen!C308&lt;"a",Ausstellungen!D308&lt;"a",Ausstellungen!F308&lt;"a",Ausstellungen!G308&lt;"a",Ausstellungen!H308&lt;"a",Ausstellungen!I308&lt;"a")," ",Tabelle1!J308)</f>
        <v xml:space="preserve"> </v>
      </c>
      <c r="K308" s="12"/>
      <c r="M308" s="9"/>
      <c r="N308" s="9"/>
      <c r="O308" s="9"/>
      <c r="P308" s="45"/>
      <c r="Q308" t="str">
        <f>IF(Ausstellungen!C307&gt;"a","Tabelle3!$M$5:$M$"&amp;COUNTA(Teilnehmer!$C$6:$C$300)+5,"leer")</f>
        <v>leer</v>
      </c>
      <c r="R308" s="17" t="str">
        <f t="shared" si="9"/>
        <v>leer</v>
      </c>
      <c r="S308" s="17" t="str">
        <f t="shared" si="10"/>
        <v>leer</v>
      </c>
      <c r="T308" s="17" t="str">
        <f>IF(AND(Ausstellungen!C308&gt;"a",Ausstellungen!D308&gt;"a",Ausstellungen!F308&gt;"a",OR(Ausstellungen!D308=Tabelle2!$C$19,Ausstellungen!D308=Tabelle2!$C$20)),MID(Ausstellungen!F308,1,2)&amp;"N",IF(AND(Ausstellungen!C308&gt;"a",Ausstellungen!D308&gt;"a",Ausstellungen!F308&gt;"a",Ausstellungen!D308&lt;&gt;Tabelle2!$C$19,Ausstellungen!D308&lt;&gt;Tabelle2!$C$20),MID(Ausstellungen!F308,1,2),"leer"))</f>
        <v>leer</v>
      </c>
      <c r="U308" s="180" t="str">
        <f>IF(OR(ISERROR(VLOOKUP($D308&amp;$G308,Tabelle2!$T$2:$U$17,2,0)),Ausstellungen!C308&lt;"a",Ausstellungen!D308&lt;"a",Ausstellungen!F308&lt;"a"),"leer",VLOOKUP($D308&amp;$G308,Tabelle2!$T$2:$U$17,2,0))</f>
        <v>leer</v>
      </c>
      <c r="V308" s="17" t="str">
        <f>IF(OR(ISERROR(VLOOKUP(Ausstellungen!G308,Tabelle2!$Z$2:$AA$7,2,0)),Ausstellungen!C308&lt;"a",Ausstellungen!D308&lt;"a",Ausstellungen!F308&lt;"a"),"leer",VLOOKUP(Ausstellungen!G308,Tabelle2!$Z$2:$AA$7,2,0))</f>
        <v>leer</v>
      </c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</row>
    <row r="309" spans="2:64" ht="20.85" customHeight="1" x14ac:dyDescent="0.2">
      <c r="B309" s="7"/>
      <c r="C309" s="134" t="s">
        <v>12</v>
      </c>
      <c r="D309" s="134" t="s">
        <v>12</v>
      </c>
      <c r="E309" s="140" t="str">
        <f>Tabelle1!$N309</f>
        <v/>
      </c>
      <c r="F309" s="134" t="s">
        <v>12</v>
      </c>
      <c r="G309" s="134" t="s">
        <v>12</v>
      </c>
      <c r="H309" s="134" t="s">
        <v>12</v>
      </c>
      <c r="I309" s="134" t="s">
        <v>12</v>
      </c>
      <c r="J309" s="116" t="str">
        <f>IF(AND(Ausstellungen!C309&lt;"a",Ausstellungen!D309&lt;"a",Ausstellungen!F309&lt;"a",Ausstellungen!G309&lt;"a",Ausstellungen!H309&lt;"a",Ausstellungen!I309&lt;"a")," ",Tabelle1!J309)</f>
        <v xml:space="preserve"> </v>
      </c>
      <c r="K309" s="12"/>
      <c r="M309" s="9"/>
      <c r="N309" s="9"/>
      <c r="O309" s="9"/>
      <c r="P309" s="45"/>
      <c r="Q309" t="str">
        <f>IF(Ausstellungen!C308&gt;"a","Tabelle3!$M$5:$M$"&amp;COUNTA(Teilnehmer!$C$6:$C$300)+5,"leer")</f>
        <v>leer</v>
      </c>
      <c r="R309" s="17" t="str">
        <f t="shared" si="9"/>
        <v>leer</v>
      </c>
      <c r="S309" s="17" t="str">
        <f t="shared" si="10"/>
        <v>leer</v>
      </c>
      <c r="T309" s="17" t="str">
        <f>IF(AND(Ausstellungen!C309&gt;"a",Ausstellungen!D309&gt;"a",Ausstellungen!F309&gt;"a",OR(Ausstellungen!D309=Tabelle2!$C$19,Ausstellungen!D309=Tabelle2!$C$20)),MID(Ausstellungen!F309,1,2)&amp;"N",IF(AND(Ausstellungen!C309&gt;"a",Ausstellungen!D309&gt;"a",Ausstellungen!F309&gt;"a",Ausstellungen!D309&lt;&gt;Tabelle2!$C$19,Ausstellungen!D309&lt;&gt;Tabelle2!$C$20),MID(Ausstellungen!F309,1,2),"leer"))</f>
        <v>leer</v>
      </c>
      <c r="U309" s="180" t="str">
        <f>IF(OR(ISERROR(VLOOKUP($D309&amp;$G309,Tabelle2!$T$2:$U$17,2,0)),Ausstellungen!C309&lt;"a",Ausstellungen!D309&lt;"a",Ausstellungen!F309&lt;"a"),"leer",VLOOKUP($D309&amp;$G309,Tabelle2!$T$2:$U$17,2,0))</f>
        <v>leer</v>
      </c>
      <c r="V309" s="17" t="str">
        <f>IF(OR(ISERROR(VLOOKUP(Ausstellungen!G309,Tabelle2!$Z$2:$AA$7,2,0)),Ausstellungen!C309&lt;"a",Ausstellungen!D309&lt;"a",Ausstellungen!F309&lt;"a"),"leer",VLOOKUP(Ausstellungen!G309,Tabelle2!$Z$2:$AA$7,2,0))</f>
        <v>leer</v>
      </c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</row>
    <row r="310" spans="2:64" ht="20.85" customHeight="1" x14ac:dyDescent="0.2">
      <c r="B310" s="7"/>
      <c r="C310" s="134" t="s">
        <v>12</v>
      </c>
      <c r="D310" s="134" t="s">
        <v>12</v>
      </c>
      <c r="E310" s="140" t="str">
        <f>Tabelle1!$N310</f>
        <v/>
      </c>
      <c r="F310" s="134" t="s">
        <v>12</v>
      </c>
      <c r="G310" s="134" t="s">
        <v>12</v>
      </c>
      <c r="H310" s="134" t="s">
        <v>12</v>
      </c>
      <c r="I310" s="134" t="s">
        <v>12</v>
      </c>
      <c r="J310" s="116" t="str">
        <f>IF(AND(Ausstellungen!C310&lt;"a",Ausstellungen!D310&lt;"a",Ausstellungen!F310&lt;"a",Ausstellungen!G310&lt;"a",Ausstellungen!H310&lt;"a",Ausstellungen!I310&lt;"a")," ",Tabelle1!J310)</f>
        <v xml:space="preserve"> </v>
      </c>
      <c r="K310" s="12"/>
      <c r="M310" s="9"/>
      <c r="N310" s="9"/>
      <c r="O310" s="9"/>
      <c r="P310" s="45"/>
      <c r="Q310" t="str">
        <f>IF(Ausstellungen!C309&gt;"a","Tabelle3!$M$5:$M$"&amp;COUNTA(Teilnehmer!$C$6:$C$300)+5,"leer")</f>
        <v>leer</v>
      </c>
      <c r="R310" s="17" t="str">
        <f t="shared" si="9"/>
        <v>leer</v>
      </c>
      <c r="S310" s="17" t="str">
        <f t="shared" si="10"/>
        <v>leer</v>
      </c>
      <c r="T310" s="17" t="str">
        <f>IF(AND(Ausstellungen!C310&gt;"a",Ausstellungen!D310&gt;"a",Ausstellungen!F310&gt;"a",OR(Ausstellungen!D310=Tabelle2!$C$19,Ausstellungen!D310=Tabelle2!$C$20)),MID(Ausstellungen!F310,1,2)&amp;"N",IF(AND(Ausstellungen!C310&gt;"a",Ausstellungen!D310&gt;"a",Ausstellungen!F310&gt;"a",Ausstellungen!D310&lt;&gt;Tabelle2!$C$19,Ausstellungen!D310&lt;&gt;Tabelle2!$C$20),MID(Ausstellungen!F310,1,2),"leer"))</f>
        <v>leer</v>
      </c>
      <c r="U310" s="180" t="str">
        <f>IF(OR(ISERROR(VLOOKUP($D310&amp;$G310,Tabelle2!$T$2:$U$17,2,0)),Ausstellungen!C310&lt;"a",Ausstellungen!D310&lt;"a",Ausstellungen!F310&lt;"a"),"leer",VLOOKUP($D310&amp;$G310,Tabelle2!$T$2:$U$17,2,0))</f>
        <v>leer</v>
      </c>
      <c r="V310" s="17" t="str">
        <f>IF(OR(ISERROR(VLOOKUP(Ausstellungen!G310,Tabelle2!$Z$2:$AA$7,2,0)),Ausstellungen!C310&lt;"a",Ausstellungen!D310&lt;"a",Ausstellungen!F310&lt;"a"),"leer",VLOOKUP(Ausstellungen!G310,Tabelle2!$Z$2:$AA$7,2,0))</f>
        <v>leer</v>
      </c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</row>
    <row r="311" spans="2:64" ht="20.85" customHeight="1" x14ac:dyDescent="0.2">
      <c r="B311" s="7"/>
      <c r="C311" s="134" t="s">
        <v>12</v>
      </c>
      <c r="D311" s="134" t="s">
        <v>12</v>
      </c>
      <c r="E311" s="140" t="str">
        <f>Tabelle1!$N311</f>
        <v/>
      </c>
      <c r="F311" s="134" t="s">
        <v>12</v>
      </c>
      <c r="G311" s="134" t="s">
        <v>12</v>
      </c>
      <c r="H311" s="134" t="s">
        <v>12</v>
      </c>
      <c r="I311" s="134" t="s">
        <v>12</v>
      </c>
      <c r="J311" s="116" t="str">
        <f>IF(AND(Ausstellungen!C311&lt;"a",Ausstellungen!D311&lt;"a",Ausstellungen!F311&lt;"a",Ausstellungen!G311&lt;"a",Ausstellungen!H311&lt;"a",Ausstellungen!I311&lt;"a")," ",Tabelle1!J311)</f>
        <v xml:space="preserve"> </v>
      </c>
      <c r="K311" s="12"/>
      <c r="M311" s="9"/>
      <c r="N311" s="9"/>
      <c r="O311" s="9"/>
      <c r="P311" s="45"/>
      <c r="Q311" t="str">
        <f>IF(Ausstellungen!C310&gt;"a","Tabelle3!$M$5:$M$"&amp;COUNTA(Teilnehmer!$C$6:$C$300)+5,"leer")</f>
        <v>leer</v>
      </c>
      <c r="R311" s="17" t="str">
        <f t="shared" si="9"/>
        <v>leer</v>
      </c>
      <c r="S311" s="17" t="str">
        <f t="shared" si="10"/>
        <v>leer</v>
      </c>
      <c r="T311" s="17" t="str">
        <f>IF(AND(Ausstellungen!C311&gt;"a",Ausstellungen!D311&gt;"a",Ausstellungen!F311&gt;"a",OR(Ausstellungen!D311=Tabelle2!$C$19,Ausstellungen!D311=Tabelle2!$C$20)),MID(Ausstellungen!F311,1,2)&amp;"N",IF(AND(Ausstellungen!C311&gt;"a",Ausstellungen!D311&gt;"a",Ausstellungen!F311&gt;"a",Ausstellungen!D311&lt;&gt;Tabelle2!$C$19,Ausstellungen!D311&lt;&gt;Tabelle2!$C$20),MID(Ausstellungen!F311,1,2),"leer"))</f>
        <v>leer</v>
      </c>
      <c r="U311" s="180" t="str">
        <f>IF(OR(ISERROR(VLOOKUP($D311&amp;$G311,Tabelle2!$T$2:$U$17,2,0)),Ausstellungen!C311&lt;"a",Ausstellungen!D311&lt;"a",Ausstellungen!F311&lt;"a"),"leer",VLOOKUP($D311&amp;$G311,Tabelle2!$T$2:$U$17,2,0))</f>
        <v>leer</v>
      </c>
      <c r="V311" s="17" t="str">
        <f>IF(OR(ISERROR(VLOOKUP(Ausstellungen!G311,Tabelle2!$Z$2:$AA$7,2,0)),Ausstellungen!C311&lt;"a",Ausstellungen!D311&lt;"a",Ausstellungen!F311&lt;"a"),"leer",VLOOKUP(Ausstellungen!G311,Tabelle2!$Z$2:$AA$7,2,0))</f>
        <v>leer</v>
      </c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</row>
    <row r="312" spans="2:64" ht="20.85" customHeight="1" x14ac:dyDescent="0.2">
      <c r="B312" s="7"/>
      <c r="C312" s="134" t="s">
        <v>12</v>
      </c>
      <c r="D312" s="134" t="s">
        <v>12</v>
      </c>
      <c r="E312" s="140" t="str">
        <f>Tabelle1!$N312</f>
        <v/>
      </c>
      <c r="F312" s="134" t="s">
        <v>12</v>
      </c>
      <c r="G312" s="134" t="s">
        <v>12</v>
      </c>
      <c r="H312" s="134" t="s">
        <v>12</v>
      </c>
      <c r="I312" s="134" t="s">
        <v>12</v>
      </c>
      <c r="J312" s="116" t="str">
        <f>IF(AND(Ausstellungen!C312&lt;"a",Ausstellungen!D312&lt;"a",Ausstellungen!F312&lt;"a",Ausstellungen!G312&lt;"a",Ausstellungen!H312&lt;"a",Ausstellungen!I312&lt;"a")," ",Tabelle1!J312)</f>
        <v xml:space="preserve"> </v>
      </c>
      <c r="K312" s="12"/>
      <c r="M312" s="9"/>
      <c r="N312" s="9"/>
      <c r="O312" s="9"/>
      <c r="P312" s="45"/>
      <c r="Q312" t="str">
        <f>IF(Ausstellungen!C311&gt;"a","Tabelle3!$M$5:$M$"&amp;COUNTA(Teilnehmer!$C$6:$C$300)+5,"leer")</f>
        <v>leer</v>
      </c>
      <c r="R312" s="17" t="str">
        <f t="shared" si="9"/>
        <v>leer</v>
      </c>
      <c r="S312" s="17" t="str">
        <f t="shared" si="10"/>
        <v>leer</v>
      </c>
      <c r="T312" s="17" t="str">
        <f>IF(AND(Ausstellungen!C312&gt;"a",Ausstellungen!D312&gt;"a",Ausstellungen!F312&gt;"a",OR(Ausstellungen!D312=Tabelle2!$C$19,Ausstellungen!D312=Tabelle2!$C$20)),MID(Ausstellungen!F312,1,2)&amp;"N",IF(AND(Ausstellungen!C312&gt;"a",Ausstellungen!D312&gt;"a",Ausstellungen!F312&gt;"a",Ausstellungen!D312&lt;&gt;Tabelle2!$C$19,Ausstellungen!D312&lt;&gt;Tabelle2!$C$20),MID(Ausstellungen!F312,1,2),"leer"))</f>
        <v>leer</v>
      </c>
      <c r="U312" s="180" t="str">
        <f>IF(OR(ISERROR(VLOOKUP($D312&amp;$G312,Tabelle2!$T$2:$U$17,2,0)),Ausstellungen!C312&lt;"a",Ausstellungen!D312&lt;"a",Ausstellungen!F312&lt;"a"),"leer",VLOOKUP($D312&amp;$G312,Tabelle2!$T$2:$U$17,2,0))</f>
        <v>leer</v>
      </c>
      <c r="V312" s="17" t="str">
        <f>IF(OR(ISERROR(VLOOKUP(Ausstellungen!G312,Tabelle2!$Z$2:$AA$7,2,0)),Ausstellungen!C312&lt;"a",Ausstellungen!D312&lt;"a",Ausstellungen!F312&lt;"a"),"leer",VLOOKUP(Ausstellungen!G312,Tabelle2!$Z$2:$AA$7,2,0))</f>
        <v>leer</v>
      </c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</row>
    <row r="313" spans="2:64" ht="20.85" customHeight="1" x14ac:dyDescent="0.2">
      <c r="B313" s="7"/>
      <c r="C313" s="134" t="s">
        <v>12</v>
      </c>
      <c r="D313" s="134" t="s">
        <v>12</v>
      </c>
      <c r="E313" s="140" t="str">
        <f>Tabelle1!$N313</f>
        <v/>
      </c>
      <c r="F313" s="134" t="s">
        <v>12</v>
      </c>
      <c r="G313" s="134" t="s">
        <v>12</v>
      </c>
      <c r="H313" s="134" t="s">
        <v>12</v>
      </c>
      <c r="I313" s="134" t="s">
        <v>12</v>
      </c>
      <c r="J313" s="116" t="str">
        <f>IF(AND(Ausstellungen!C313&lt;"a",Ausstellungen!D313&lt;"a",Ausstellungen!F313&lt;"a",Ausstellungen!G313&lt;"a",Ausstellungen!H313&lt;"a",Ausstellungen!I313&lt;"a")," ",Tabelle1!J313)</f>
        <v xml:space="preserve"> </v>
      </c>
      <c r="K313" s="12"/>
      <c r="M313" s="9"/>
      <c r="N313" s="9"/>
      <c r="O313" s="9"/>
      <c r="P313" s="45"/>
      <c r="Q313" t="str">
        <f>IF(Ausstellungen!C312&gt;"a","Tabelle3!$M$5:$M$"&amp;COUNTA(Teilnehmer!$C$6:$C$300)+5,"leer")</f>
        <v>leer</v>
      </c>
      <c r="R313" s="17" t="str">
        <f t="shared" si="9"/>
        <v>leer</v>
      </c>
      <c r="S313" s="17" t="str">
        <f t="shared" si="10"/>
        <v>leer</v>
      </c>
      <c r="T313" s="17" t="str">
        <f>IF(AND(Ausstellungen!C313&gt;"a",Ausstellungen!D313&gt;"a",Ausstellungen!F313&gt;"a",OR(Ausstellungen!D313=Tabelle2!$C$19,Ausstellungen!D313=Tabelle2!$C$20)),MID(Ausstellungen!F313,1,2)&amp;"N",IF(AND(Ausstellungen!C313&gt;"a",Ausstellungen!D313&gt;"a",Ausstellungen!F313&gt;"a",Ausstellungen!D313&lt;&gt;Tabelle2!$C$19,Ausstellungen!D313&lt;&gt;Tabelle2!$C$20),MID(Ausstellungen!F313,1,2),"leer"))</f>
        <v>leer</v>
      </c>
      <c r="U313" s="180" t="str">
        <f>IF(OR(ISERROR(VLOOKUP($D313&amp;$G313,Tabelle2!$T$2:$U$17,2,0)),Ausstellungen!C313&lt;"a",Ausstellungen!D313&lt;"a",Ausstellungen!F313&lt;"a"),"leer",VLOOKUP($D313&amp;$G313,Tabelle2!$T$2:$U$17,2,0))</f>
        <v>leer</v>
      </c>
      <c r="V313" s="17" t="str">
        <f>IF(OR(ISERROR(VLOOKUP(Ausstellungen!G313,Tabelle2!$Z$2:$AA$7,2,0)),Ausstellungen!C313&lt;"a",Ausstellungen!D313&lt;"a",Ausstellungen!F313&lt;"a"),"leer",VLOOKUP(Ausstellungen!G313,Tabelle2!$Z$2:$AA$7,2,0))</f>
        <v>leer</v>
      </c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</row>
    <row r="314" spans="2:64" ht="20.85" customHeight="1" x14ac:dyDescent="0.2">
      <c r="B314" s="7"/>
      <c r="C314" s="134" t="s">
        <v>12</v>
      </c>
      <c r="D314" s="134" t="s">
        <v>12</v>
      </c>
      <c r="E314" s="140" t="str">
        <f>Tabelle1!$N314</f>
        <v/>
      </c>
      <c r="F314" s="134" t="s">
        <v>12</v>
      </c>
      <c r="G314" s="134" t="s">
        <v>12</v>
      </c>
      <c r="H314" s="134" t="s">
        <v>12</v>
      </c>
      <c r="I314" s="134" t="s">
        <v>12</v>
      </c>
      <c r="J314" s="116" t="str">
        <f>IF(AND(Ausstellungen!C314&lt;"a",Ausstellungen!D314&lt;"a",Ausstellungen!F314&lt;"a",Ausstellungen!G314&lt;"a",Ausstellungen!H314&lt;"a",Ausstellungen!I314&lt;"a")," ",Tabelle1!J314)</f>
        <v xml:space="preserve"> </v>
      </c>
      <c r="K314" s="12"/>
      <c r="M314" s="9"/>
      <c r="N314" s="9"/>
      <c r="O314" s="9"/>
      <c r="P314" s="45"/>
      <c r="Q314" t="str">
        <f>IF(Ausstellungen!C313&gt;"a","Tabelle3!$M$5:$M$"&amp;COUNTA(Teilnehmer!$C$6:$C$300)+5,"leer")</f>
        <v>leer</v>
      </c>
      <c r="R314" s="17" t="str">
        <f t="shared" si="9"/>
        <v>leer</v>
      </c>
      <c r="S314" s="17" t="str">
        <f t="shared" si="10"/>
        <v>leer</v>
      </c>
      <c r="T314" s="17" t="str">
        <f>IF(AND(Ausstellungen!C314&gt;"a",Ausstellungen!D314&gt;"a",Ausstellungen!F314&gt;"a",OR(Ausstellungen!D314=Tabelle2!$C$19,Ausstellungen!D314=Tabelle2!$C$20)),MID(Ausstellungen!F314,1,2)&amp;"N",IF(AND(Ausstellungen!C314&gt;"a",Ausstellungen!D314&gt;"a",Ausstellungen!F314&gt;"a",Ausstellungen!D314&lt;&gt;Tabelle2!$C$19,Ausstellungen!D314&lt;&gt;Tabelle2!$C$20),MID(Ausstellungen!F314,1,2),"leer"))</f>
        <v>leer</v>
      </c>
      <c r="U314" s="180" t="str">
        <f>IF(OR(ISERROR(VLOOKUP($D314&amp;$G314,Tabelle2!$T$2:$U$17,2,0)),Ausstellungen!C314&lt;"a",Ausstellungen!D314&lt;"a",Ausstellungen!F314&lt;"a"),"leer",VLOOKUP($D314&amp;$G314,Tabelle2!$T$2:$U$17,2,0))</f>
        <v>leer</v>
      </c>
      <c r="V314" s="17" t="str">
        <f>IF(OR(ISERROR(VLOOKUP(Ausstellungen!G314,Tabelle2!$Z$2:$AA$7,2,0)),Ausstellungen!C314&lt;"a",Ausstellungen!D314&lt;"a",Ausstellungen!F314&lt;"a"),"leer",VLOOKUP(Ausstellungen!G314,Tabelle2!$Z$2:$AA$7,2,0))</f>
        <v>leer</v>
      </c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</row>
    <row r="315" spans="2:64" ht="20.85" customHeight="1" x14ac:dyDescent="0.2">
      <c r="B315" s="7"/>
      <c r="C315" s="134" t="s">
        <v>12</v>
      </c>
      <c r="D315" s="134" t="s">
        <v>12</v>
      </c>
      <c r="E315" s="140" t="str">
        <f>Tabelle1!$N315</f>
        <v/>
      </c>
      <c r="F315" s="134" t="s">
        <v>12</v>
      </c>
      <c r="G315" s="134" t="s">
        <v>12</v>
      </c>
      <c r="H315" s="134" t="s">
        <v>12</v>
      </c>
      <c r="I315" s="134" t="s">
        <v>12</v>
      </c>
      <c r="J315" s="116" t="str">
        <f>IF(AND(Ausstellungen!C315&lt;"a",Ausstellungen!D315&lt;"a",Ausstellungen!F315&lt;"a",Ausstellungen!G315&lt;"a",Ausstellungen!H315&lt;"a",Ausstellungen!I315&lt;"a")," ",Tabelle1!J315)</f>
        <v xml:space="preserve"> </v>
      </c>
      <c r="K315" s="12"/>
      <c r="M315" s="9"/>
      <c r="N315" s="9"/>
      <c r="O315" s="9"/>
      <c r="P315" s="45"/>
      <c r="Q315" t="str">
        <f>IF(Ausstellungen!C314&gt;"a","Tabelle3!$M$5:$M$"&amp;COUNTA(Teilnehmer!$C$6:$C$300)+5,"leer")</f>
        <v>leer</v>
      </c>
      <c r="R315" s="17" t="str">
        <f t="shared" si="9"/>
        <v>leer</v>
      </c>
      <c r="S315" s="17" t="str">
        <f t="shared" si="10"/>
        <v>leer</v>
      </c>
      <c r="T315" s="17" t="str">
        <f>IF(AND(Ausstellungen!C315&gt;"a",Ausstellungen!D315&gt;"a",Ausstellungen!F315&gt;"a",OR(Ausstellungen!D315=Tabelle2!$C$19,Ausstellungen!D315=Tabelle2!$C$20)),MID(Ausstellungen!F315,1,2)&amp;"N",IF(AND(Ausstellungen!C315&gt;"a",Ausstellungen!D315&gt;"a",Ausstellungen!F315&gt;"a",Ausstellungen!D315&lt;&gt;Tabelle2!$C$19,Ausstellungen!D315&lt;&gt;Tabelle2!$C$20),MID(Ausstellungen!F315,1,2),"leer"))</f>
        <v>leer</v>
      </c>
      <c r="U315" s="180" t="str">
        <f>IF(OR(ISERROR(VLOOKUP($D315&amp;$G315,Tabelle2!$T$2:$U$17,2,0)),Ausstellungen!C315&lt;"a",Ausstellungen!D315&lt;"a",Ausstellungen!F315&lt;"a"),"leer",VLOOKUP($D315&amp;$G315,Tabelle2!$T$2:$U$17,2,0))</f>
        <v>leer</v>
      </c>
      <c r="V315" s="17" t="str">
        <f>IF(OR(ISERROR(VLOOKUP(Ausstellungen!G315,Tabelle2!$Z$2:$AA$7,2,0)),Ausstellungen!C315&lt;"a",Ausstellungen!D315&lt;"a",Ausstellungen!F315&lt;"a"),"leer",VLOOKUP(Ausstellungen!G315,Tabelle2!$Z$2:$AA$7,2,0))</f>
        <v>leer</v>
      </c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</row>
    <row r="316" spans="2:64" ht="20.85" customHeight="1" x14ac:dyDescent="0.2">
      <c r="B316" s="7"/>
      <c r="C316" s="134" t="s">
        <v>12</v>
      </c>
      <c r="D316" s="134" t="s">
        <v>12</v>
      </c>
      <c r="E316" s="140" t="str">
        <f>Tabelle1!$N316</f>
        <v/>
      </c>
      <c r="F316" s="134" t="s">
        <v>12</v>
      </c>
      <c r="G316" s="134" t="s">
        <v>12</v>
      </c>
      <c r="H316" s="134" t="s">
        <v>12</v>
      </c>
      <c r="I316" s="134" t="s">
        <v>12</v>
      </c>
      <c r="J316" s="116" t="str">
        <f>IF(AND(Ausstellungen!C316&lt;"a",Ausstellungen!D316&lt;"a",Ausstellungen!F316&lt;"a",Ausstellungen!G316&lt;"a",Ausstellungen!H316&lt;"a",Ausstellungen!I316&lt;"a")," ",Tabelle1!J316)</f>
        <v xml:space="preserve"> </v>
      </c>
      <c r="K316" s="12"/>
      <c r="M316" s="9"/>
      <c r="N316" s="9"/>
      <c r="O316" s="9"/>
      <c r="P316" s="45"/>
      <c r="Q316" t="str">
        <f>IF(Ausstellungen!C315&gt;"a","Tabelle3!$M$5:$M$"&amp;COUNTA(Teilnehmer!$C$6:$C$300)+5,"leer")</f>
        <v>leer</v>
      </c>
      <c r="R316" s="17" t="str">
        <f t="shared" si="9"/>
        <v>leer</v>
      </c>
      <c r="S316" s="17" t="str">
        <f t="shared" si="10"/>
        <v>leer</v>
      </c>
      <c r="T316" s="17" t="str">
        <f>IF(AND(Ausstellungen!C316&gt;"a",Ausstellungen!D316&gt;"a",Ausstellungen!F316&gt;"a",OR(Ausstellungen!D316=Tabelle2!$C$19,Ausstellungen!D316=Tabelle2!$C$20)),MID(Ausstellungen!F316,1,2)&amp;"N",IF(AND(Ausstellungen!C316&gt;"a",Ausstellungen!D316&gt;"a",Ausstellungen!F316&gt;"a",Ausstellungen!D316&lt;&gt;Tabelle2!$C$19,Ausstellungen!D316&lt;&gt;Tabelle2!$C$20),MID(Ausstellungen!F316,1,2),"leer"))</f>
        <v>leer</v>
      </c>
      <c r="U316" s="180" t="str">
        <f>IF(OR(ISERROR(VLOOKUP($D316&amp;$G316,Tabelle2!$T$2:$U$17,2,0)),Ausstellungen!C316&lt;"a",Ausstellungen!D316&lt;"a",Ausstellungen!F316&lt;"a"),"leer",VLOOKUP($D316&amp;$G316,Tabelle2!$T$2:$U$17,2,0))</f>
        <v>leer</v>
      </c>
      <c r="V316" s="17" t="str">
        <f>IF(OR(ISERROR(VLOOKUP(Ausstellungen!G316,Tabelle2!$Z$2:$AA$7,2,0)),Ausstellungen!C316&lt;"a",Ausstellungen!D316&lt;"a",Ausstellungen!F316&lt;"a"),"leer",VLOOKUP(Ausstellungen!G316,Tabelle2!$Z$2:$AA$7,2,0))</f>
        <v>leer</v>
      </c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</row>
    <row r="317" spans="2:64" ht="20.85" customHeight="1" x14ac:dyDescent="0.2">
      <c r="B317" s="7"/>
      <c r="C317" s="134" t="s">
        <v>12</v>
      </c>
      <c r="D317" s="134" t="s">
        <v>12</v>
      </c>
      <c r="E317" s="140" t="str">
        <f>Tabelle1!$N317</f>
        <v/>
      </c>
      <c r="F317" s="134" t="s">
        <v>12</v>
      </c>
      <c r="G317" s="134" t="s">
        <v>12</v>
      </c>
      <c r="H317" s="134" t="s">
        <v>12</v>
      </c>
      <c r="I317" s="134" t="s">
        <v>12</v>
      </c>
      <c r="J317" s="116" t="str">
        <f>IF(AND(Ausstellungen!C317&lt;"a",Ausstellungen!D317&lt;"a",Ausstellungen!F317&lt;"a",Ausstellungen!G317&lt;"a",Ausstellungen!H317&lt;"a",Ausstellungen!I317&lt;"a")," ",Tabelle1!J317)</f>
        <v xml:space="preserve"> </v>
      </c>
      <c r="K317" s="12"/>
      <c r="M317" s="9"/>
      <c r="N317" s="9"/>
      <c r="O317" s="9"/>
      <c r="P317" s="45"/>
      <c r="Q317" t="str">
        <f>IF(Ausstellungen!C316&gt;"a","Tabelle3!$M$5:$M$"&amp;COUNTA(Teilnehmer!$C$6:$C$300)+5,"leer")</f>
        <v>leer</v>
      </c>
      <c r="R317" s="17" t="str">
        <f t="shared" si="9"/>
        <v>leer</v>
      </c>
      <c r="S317" s="17" t="str">
        <f t="shared" si="10"/>
        <v>leer</v>
      </c>
      <c r="T317" s="17" t="str">
        <f>IF(AND(Ausstellungen!C317&gt;"a",Ausstellungen!D317&gt;"a",Ausstellungen!F317&gt;"a",OR(Ausstellungen!D317=Tabelle2!$C$19,Ausstellungen!D317=Tabelle2!$C$20)),MID(Ausstellungen!F317,1,2)&amp;"N",IF(AND(Ausstellungen!C317&gt;"a",Ausstellungen!D317&gt;"a",Ausstellungen!F317&gt;"a",Ausstellungen!D317&lt;&gt;Tabelle2!$C$19,Ausstellungen!D317&lt;&gt;Tabelle2!$C$20),MID(Ausstellungen!F317,1,2),"leer"))</f>
        <v>leer</v>
      </c>
      <c r="U317" s="180" t="str">
        <f>IF(OR(ISERROR(VLOOKUP($D317&amp;$G317,Tabelle2!$T$2:$U$17,2,0)),Ausstellungen!C317&lt;"a",Ausstellungen!D317&lt;"a",Ausstellungen!F317&lt;"a"),"leer",VLOOKUP($D317&amp;$G317,Tabelle2!$T$2:$U$17,2,0))</f>
        <v>leer</v>
      </c>
      <c r="V317" s="17" t="str">
        <f>IF(OR(ISERROR(VLOOKUP(Ausstellungen!G317,Tabelle2!$Z$2:$AA$7,2,0)),Ausstellungen!C317&lt;"a",Ausstellungen!D317&lt;"a",Ausstellungen!F317&lt;"a"),"leer",VLOOKUP(Ausstellungen!G317,Tabelle2!$Z$2:$AA$7,2,0))</f>
        <v>leer</v>
      </c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</row>
    <row r="318" spans="2:64" ht="20.85" customHeight="1" x14ac:dyDescent="0.2">
      <c r="B318" s="7"/>
      <c r="C318" s="134" t="s">
        <v>12</v>
      </c>
      <c r="D318" s="134" t="s">
        <v>12</v>
      </c>
      <c r="E318" s="140" t="str">
        <f>Tabelle1!$N318</f>
        <v/>
      </c>
      <c r="F318" s="134" t="s">
        <v>12</v>
      </c>
      <c r="G318" s="134" t="s">
        <v>12</v>
      </c>
      <c r="H318" s="134" t="s">
        <v>12</v>
      </c>
      <c r="I318" s="134" t="s">
        <v>12</v>
      </c>
      <c r="J318" s="116" t="str">
        <f>IF(AND(Ausstellungen!C318&lt;"a",Ausstellungen!D318&lt;"a",Ausstellungen!F318&lt;"a",Ausstellungen!G318&lt;"a",Ausstellungen!H318&lt;"a",Ausstellungen!I318&lt;"a")," ",Tabelle1!J318)</f>
        <v xml:space="preserve"> </v>
      </c>
      <c r="K318" s="12"/>
      <c r="M318" s="9"/>
      <c r="N318" s="9"/>
      <c r="O318" s="9"/>
      <c r="P318" s="45"/>
      <c r="Q318" t="str">
        <f>IF(Ausstellungen!C317&gt;"a","Tabelle3!$M$5:$M$"&amp;COUNTA(Teilnehmer!$C$6:$C$300)+5,"leer")</f>
        <v>leer</v>
      </c>
      <c r="R318" s="17" t="str">
        <f t="shared" si="9"/>
        <v>leer</v>
      </c>
      <c r="S318" s="17" t="str">
        <f t="shared" si="10"/>
        <v>leer</v>
      </c>
      <c r="T318" s="17" t="str">
        <f>IF(AND(Ausstellungen!C318&gt;"a",Ausstellungen!D318&gt;"a",Ausstellungen!F318&gt;"a",OR(Ausstellungen!D318=Tabelle2!$C$19,Ausstellungen!D318=Tabelle2!$C$20)),MID(Ausstellungen!F318,1,2)&amp;"N",IF(AND(Ausstellungen!C318&gt;"a",Ausstellungen!D318&gt;"a",Ausstellungen!F318&gt;"a",Ausstellungen!D318&lt;&gt;Tabelle2!$C$19,Ausstellungen!D318&lt;&gt;Tabelle2!$C$20),MID(Ausstellungen!F318,1,2),"leer"))</f>
        <v>leer</v>
      </c>
      <c r="U318" s="180" t="str">
        <f>IF(OR(ISERROR(VLOOKUP($D318&amp;$G318,Tabelle2!$T$2:$U$17,2,0)),Ausstellungen!C318&lt;"a",Ausstellungen!D318&lt;"a",Ausstellungen!F318&lt;"a"),"leer",VLOOKUP($D318&amp;$G318,Tabelle2!$T$2:$U$17,2,0))</f>
        <v>leer</v>
      </c>
      <c r="V318" s="17" t="str">
        <f>IF(OR(ISERROR(VLOOKUP(Ausstellungen!G318,Tabelle2!$Z$2:$AA$7,2,0)),Ausstellungen!C318&lt;"a",Ausstellungen!D318&lt;"a",Ausstellungen!F318&lt;"a"),"leer",VLOOKUP(Ausstellungen!G318,Tabelle2!$Z$2:$AA$7,2,0))</f>
        <v>leer</v>
      </c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2:64" ht="20.85" customHeight="1" x14ac:dyDescent="0.2">
      <c r="B319" s="7"/>
      <c r="C319" s="134" t="s">
        <v>12</v>
      </c>
      <c r="D319" s="134" t="s">
        <v>12</v>
      </c>
      <c r="E319" s="140" t="str">
        <f>Tabelle1!$N319</f>
        <v/>
      </c>
      <c r="F319" s="134" t="s">
        <v>12</v>
      </c>
      <c r="G319" s="134" t="s">
        <v>12</v>
      </c>
      <c r="H319" s="134" t="s">
        <v>12</v>
      </c>
      <c r="I319" s="134" t="s">
        <v>12</v>
      </c>
      <c r="J319" s="116" t="str">
        <f>IF(AND(Ausstellungen!C319&lt;"a",Ausstellungen!D319&lt;"a",Ausstellungen!F319&lt;"a",Ausstellungen!G319&lt;"a",Ausstellungen!H319&lt;"a",Ausstellungen!I319&lt;"a")," ",Tabelle1!J319)</f>
        <v xml:space="preserve"> </v>
      </c>
      <c r="K319" s="12"/>
      <c r="M319" s="9"/>
      <c r="N319" s="9"/>
      <c r="O319" s="9"/>
      <c r="P319" s="45"/>
      <c r="Q319" t="str">
        <f>IF(Ausstellungen!C318&gt;"a","Tabelle3!$M$5:$M$"&amp;COUNTA(Teilnehmer!$C$6:$C$300)+5,"leer")</f>
        <v>leer</v>
      </c>
      <c r="R319" s="17" t="str">
        <f t="shared" si="9"/>
        <v>leer</v>
      </c>
      <c r="S319" s="17" t="str">
        <f t="shared" si="10"/>
        <v>leer</v>
      </c>
      <c r="T319" s="17" t="str">
        <f>IF(AND(Ausstellungen!C319&gt;"a",Ausstellungen!D319&gt;"a",Ausstellungen!F319&gt;"a",OR(Ausstellungen!D319=Tabelle2!$C$19,Ausstellungen!D319=Tabelle2!$C$20)),MID(Ausstellungen!F319,1,2)&amp;"N",IF(AND(Ausstellungen!C319&gt;"a",Ausstellungen!D319&gt;"a",Ausstellungen!F319&gt;"a",Ausstellungen!D319&lt;&gt;Tabelle2!$C$19,Ausstellungen!D319&lt;&gt;Tabelle2!$C$20),MID(Ausstellungen!F319,1,2),"leer"))</f>
        <v>leer</v>
      </c>
      <c r="U319" s="180" t="str">
        <f>IF(OR(ISERROR(VLOOKUP($D319&amp;$G319,Tabelle2!$T$2:$U$17,2,0)),Ausstellungen!C319&lt;"a",Ausstellungen!D319&lt;"a",Ausstellungen!F319&lt;"a"),"leer",VLOOKUP($D319&amp;$G319,Tabelle2!$T$2:$U$17,2,0))</f>
        <v>leer</v>
      </c>
      <c r="V319" s="17" t="str">
        <f>IF(OR(ISERROR(VLOOKUP(Ausstellungen!G319,Tabelle2!$Z$2:$AA$7,2,0)),Ausstellungen!C319&lt;"a",Ausstellungen!D319&lt;"a",Ausstellungen!F319&lt;"a"),"leer",VLOOKUP(Ausstellungen!G319,Tabelle2!$Z$2:$AA$7,2,0))</f>
        <v>leer</v>
      </c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</row>
    <row r="320" spans="2:64" ht="20.85" customHeight="1" x14ac:dyDescent="0.2">
      <c r="B320" s="7"/>
      <c r="C320" s="134" t="s">
        <v>12</v>
      </c>
      <c r="D320" s="134" t="s">
        <v>12</v>
      </c>
      <c r="E320" s="140" t="str">
        <f>Tabelle1!$N320</f>
        <v/>
      </c>
      <c r="F320" s="134" t="s">
        <v>12</v>
      </c>
      <c r="G320" s="134" t="s">
        <v>12</v>
      </c>
      <c r="H320" s="134" t="s">
        <v>12</v>
      </c>
      <c r="I320" s="134" t="s">
        <v>12</v>
      </c>
      <c r="J320" s="116" t="str">
        <f>IF(AND(Ausstellungen!C320&lt;"a",Ausstellungen!D320&lt;"a",Ausstellungen!F320&lt;"a",Ausstellungen!G320&lt;"a",Ausstellungen!H320&lt;"a",Ausstellungen!I320&lt;"a")," ",Tabelle1!J320)</f>
        <v xml:space="preserve"> </v>
      </c>
      <c r="K320" s="12"/>
      <c r="M320" s="9"/>
      <c r="N320" s="9"/>
      <c r="O320" s="9"/>
      <c r="P320" s="45"/>
      <c r="Q320" t="str">
        <f>IF(Ausstellungen!C319&gt;"a","Tabelle3!$M$5:$M$"&amp;COUNTA(Teilnehmer!$C$6:$C$300)+5,"leer")</f>
        <v>leer</v>
      </c>
      <c r="R320" s="17" t="str">
        <f t="shared" si="9"/>
        <v>leer</v>
      </c>
      <c r="S320" s="17" t="str">
        <f t="shared" si="10"/>
        <v>leer</v>
      </c>
      <c r="T320" s="17" t="str">
        <f>IF(AND(Ausstellungen!C320&gt;"a",Ausstellungen!D320&gt;"a",Ausstellungen!F320&gt;"a",OR(Ausstellungen!D320=Tabelle2!$C$19,Ausstellungen!D320=Tabelle2!$C$20)),MID(Ausstellungen!F320,1,2)&amp;"N",IF(AND(Ausstellungen!C320&gt;"a",Ausstellungen!D320&gt;"a",Ausstellungen!F320&gt;"a",Ausstellungen!D320&lt;&gt;Tabelle2!$C$19,Ausstellungen!D320&lt;&gt;Tabelle2!$C$20),MID(Ausstellungen!F320,1,2),"leer"))</f>
        <v>leer</v>
      </c>
      <c r="U320" s="180" t="str">
        <f>IF(OR(ISERROR(VLOOKUP($D320&amp;$G320,Tabelle2!$T$2:$U$17,2,0)),Ausstellungen!C320&lt;"a",Ausstellungen!D320&lt;"a",Ausstellungen!F320&lt;"a"),"leer",VLOOKUP($D320&amp;$G320,Tabelle2!$T$2:$U$17,2,0))</f>
        <v>leer</v>
      </c>
      <c r="V320" s="17" t="str">
        <f>IF(OR(ISERROR(VLOOKUP(Ausstellungen!G320,Tabelle2!$Z$2:$AA$7,2,0)),Ausstellungen!C320&lt;"a",Ausstellungen!D320&lt;"a",Ausstellungen!F320&lt;"a"),"leer",VLOOKUP(Ausstellungen!G320,Tabelle2!$Z$2:$AA$7,2,0))</f>
        <v>leer</v>
      </c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2:64" ht="20.85" customHeight="1" x14ac:dyDescent="0.2">
      <c r="B321" s="7"/>
      <c r="C321" s="134" t="s">
        <v>12</v>
      </c>
      <c r="D321" s="134" t="s">
        <v>12</v>
      </c>
      <c r="E321" s="140" t="str">
        <f>Tabelle1!$N321</f>
        <v/>
      </c>
      <c r="F321" s="134" t="s">
        <v>12</v>
      </c>
      <c r="G321" s="134" t="s">
        <v>12</v>
      </c>
      <c r="H321" s="134" t="s">
        <v>12</v>
      </c>
      <c r="I321" s="134" t="s">
        <v>12</v>
      </c>
      <c r="J321" s="116" t="str">
        <f>IF(AND(Ausstellungen!C321&lt;"a",Ausstellungen!D321&lt;"a",Ausstellungen!F321&lt;"a",Ausstellungen!G321&lt;"a",Ausstellungen!H321&lt;"a",Ausstellungen!I321&lt;"a")," ",Tabelle1!J321)</f>
        <v xml:space="preserve"> </v>
      </c>
      <c r="K321" s="12"/>
      <c r="M321" s="9"/>
      <c r="N321" s="9"/>
      <c r="O321" s="9"/>
      <c r="P321" s="45"/>
      <c r="Q321" t="str">
        <f>IF(Ausstellungen!C320&gt;"a","Tabelle3!$M$5:$M$"&amp;COUNTA(Teilnehmer!$C$6:$C$300)+5,"leer")</f>
        <v>leer</v>
      </c>
      <c r="R321" s="17" t="str">
        <f t="shared" si="9"/>
        <v>leer</v>
      </c>
      <c r="S321" s="17" t="str">
        <f t="shared" si="10"/>
        <v>leer</v>
      </c>
      <c r="T321" s="17" t="str">
        <f>IF(AND(Ausstellungen!C321&gt;"a",Ausstellungen!D321&gt;"a",Ausstellungen!F321&gt;"a",OR(Ausstellungen!D321=Tabelle2!$C$19,Ausstellungen!D321=Tabelle2!$C$20)),MID(Ausstellungen!F321,1,2)&amp;"N",IF(AND(Ausstellungen!C321&gt;"a",Ausstellungen!D321&gt;"a",Ausstellungen!F321&gt;"a",Ausstellungen!D321&lt;&gt;Tabelle2!$C$19,Ausstellungen!D321&lt;&gt;Tabelle2!$C$20),MID(Ausstellungen!F321,1,2),"leer"))</f>
        <v>leer</v>
      </c>
      <c r="U321" s="180" t="str">
        <f>IF(OR(ISERROR(VLOOKUP($D321&amp;$G321,Tabelle2!$T$2:$U$17,2,0)),Ausstellungen!C321&lt;"a",Ausstellungen!D321&lt;"a",Ausstellungen!F321&lt;"a"),"leer",VLOOKUP($D321&amp;$G321,Tabelle2!$T$2:$U$17,2,0))</f>
        <v>leer</v>
      </c>
      <c r="V321" s="17" t="str">
        <f>IF(OR(ISERROR(VLOOKUP(Ausstellungen!G321,Tabelle2!$Z$2:$AA$7,2,0)),Ausstellungen!C321&lt;"a",Ausstellungen!D321&lt;"a",Ausstellungen!F321&lt;"a"),"leer",VLOOKUP(Ausstellungen!G321,Tabelle2!$Z$2:$AA$7,2,0))</f>
        <v>leer</v>
      </c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</row>
    <row r="322" spans="2:64" ht="20.85" customHeight="1" x14ac:dyDescent="0.2">
      <c r="B322" s="7"/>
      <c r="C322" s="134" t="s">
        <v>12</v>
      </c>
      <c r="D322" s="134" t="s">
        <v>12</v>
      </c>
      <c r="E322" s="140" t="str">
        <f>Tabelle1!$N322</f>
        <v/>
      </c>
      <c r="F322" s="134" t="s">
        <v>12</v>
      </c>
      <c r="G322" s="134" t="s">
        <v>12</v>
      </c>
      <c r="H322" s="134" t="s">
        <v>12</v>
      </c>
      <c r="I322" s="134" t="s">
        <v>12</v>
      </c>
      <c r="J322" s="116" t="str">
        <f>IF(AND(Ausstellungen!C322&lt;"a",Ausstellungen!D322&lt;"a",Ausstellungen!F322&lt;"a",Ausstellungen!G322&lt;"a",Ausstellungen!H322&lt;"a",Ausstellungen!I322&lt;"a")," ",Tabelle1!J322)</f>
        <v xml:space="preserve"> </v>
      </c>
      <c r="K322" s="12"/>
      <c r="M322" s="9"/>
      <c r="N322" s="9"/>
      <c r="O322" s="9"/>
      <c r="P322" s="45"/>
      <c r="Q322" t="str">
        <f>IF(Ausstellungen!C321&gt;"a","Tabelle3!$M$5:$M$"&amp;COUNTA(Teilnehmer!$C$6:$C$300)+5,"leer")</f>
        <v>leer</v>
      </c>
      <c r="R322" s="17" t="str">
        <f t="shared" si="9"/>
        <v>leer</v>
      </c>
      <c r="S322" s="17" t="str">
        <f t="shared" si="10"/>
        <v>leer</v>
      </c>
      <c r="T322" s="17" t="str">
        <f>IF(AND(Ausstellungen!C322&gt;"a",Ausstellungen!D322&gt;"a",Ausstellungen!F322&gt;"a",OR(Ausstellungen!D322=Tabelle2!$C$19,Ausstellungen!D322=Tabelle2!$C$20)),MID(Ausstellungen!F322,1,2)&amp;"N",IF(AND(Ausstellungen!C322&gt;"a",Ausstellungen!D322&gt;"a",Ausstellungen!F322&gt;"a",Ausstellungen!D322&lt;&gt;Tabelle2!$C$19,Ausstellungen!D322&lt;&gt;Tabelle2!$C$20),MID(Ausstellungen!F322,1,2),"leer"))</f>
        <v>leer</v>
      </c>
      <c r="U322" s="180" t="str">
        <f>IF(OR(ISERROR(VLOOKUP($D322&amp;$G322,Tabelle2!$T$2:$U$17,2,0)),Ausstellungen!C322&lt;"a",Ausstellungen!D322&lt;"a",Ausstellungen!F322&lt;"a"),"leer",VLOOKUP($D322&amp;$G322,Tabelle2!$T$2:$U$17,2,0))</f>
        <v>leer</v>
      </c>
      <c r="V322" s="17" t="str">
        <f>IF(OR(ISERROR(VLOOKUP(Ausstellungen!G322,Tabelle2!$Z$2:$AA$7,2,0)),Ausstellungen!C322&lt;"a",Ausstellungen!D322&lt;"a",Ausstellungen!F322&lt;"a"),"leer",VLOOKUP(Ausstellungen!G322,Tabelle2!$Z$2:$AA$7,2,0))</f>
        <v>leer</v>
      </c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</row>
    <row r="323" spans="2:64" ht="20.85" customHeight="1" x14ac:dyDescent="0.2">
      <c r="B323" s="7"/>
      <c r="C323" s="134" t="s">
        <v>12</v>
      </c>
      <c r="D323" s="134" t="s">
        <v>12</v>
      </c>
      <c r="E323" s="140" t="str">
        <f>Tabelle1!$N323</f>
        <v/>
      </c>
      <c r="F323" s="134" t="s">
        <v>12</v>
      </c>
      <c r="G323" s="134" t="s">
        <v>12</v>
      </c>
      <c r="H323" s="134" t="s">
        <v>12</v>
      </c>
      <c r="I323" s="134" t="s">
        <v>12</v>
      </c>
      <c r="J323" s="116" t="str">
        <f>IF(AND(Ausstellungen!C323&lt;"a",Ausstellungen!D323&lt;"a",Ausstellungen!F323&lt;"a",Ausstellungen!G323&lt;"a",Ausstellungen!H323&lt;"a",Ausstellungen!I323&lt;"a")," ",Tabelle1!J323)</f>
        <v xml:space="preserve"> </v>
      </c>
      <c r="K323" s="12"/>
      <c r="M323" s="9"/>
      <c r="N323" s="9"/>
      <c r="O323" s="9"/>
      <c r="P323" s="45"/>
      <c r="Q323" t="str">
        <f>IF(Ausstellungen!C322&gt;"a","Tabelle3!$M$5:$M$"&amp;COUNTA(Teilnehmer!$C$6:$C$300)+5,"leer")</f>
        <v>leer</v>
      </c>
      <c r="R323" s="17" t="str">
        <f t="shared" si="9"/>
        <v>leer</v>
      </c>
      <c r="S323" s="17" t="str">
        <f t="shared" si="10"/>
        <v>leer</v>
      </c>
      <c r="T323" s="17" t="str">
        <f>IF(AND(Ausstellungen!C323&gt;"a",Ausstellungen!D323&gt;"a",Ausstellungen!F323&gt;"a",OR(Ausstellungen!D323=Tabelle2!$C$19,Ausstellungen!D323=Tabelle2!$C$20)),MID(Ausstellungen!F323,1,2)&amp;"N",IF(AND(Ausstellungen!C323&gt;"a",Ausstellungen!D323&gt;"a",Ausstellungen!F323&gt;"a",Ausstellungen!D323&lt;&gt;Tabelle2!$C$19,Ausstellungen!D323&lt;&gt;Tabelle2!$C$20),MID(Ausstellungen!F323,1,2),"leer"))</f>
        <v>leer</v>
      </c>
      <c r="U323" s="180" t="str">
        <f>IF(OR(ISERROR(VLOOKUP($D323&amp;$G323,Tabelle2!$T$2:$U$17,2,0)),Ausstellungen!C323&lt;"a",Ausstellungen!D323&lt;"a",Ausstellungen!F323&lt;"a"),"leer",VLOOKUP($D323&amp;$G323,Tabelle2!$T$2:$U$17,2,0))</f>
        <v>leer</v>
      </c>
      <c r="V323" s="17" t="str">
        <f>IF(OR(ISERROR(VLOOKUP(Ausstellungen!G323,Tabelle2!$Z$2:$AA$7,2,0)),Ausstellungen!C323&lt;"a",Ausstellungen!D323&lt;"a",Ausstellungen!F323&lt;"a"),"leer",VLOOKUP(Ausstellungen!G323,Tabelle2!$Z$2:$AA$7,2,0))</f>
        <v>leer</v>
      </c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</row>
    <row r="324" spans="2:64" ht="20.85" customHeight="1" x14ac:dyDescent="0.2">
      <c r="B324" s="7"/>
      <c r="C324" s="134" t="s">
        <v>12</v>
      </c>
      <c r="D324" s="134" t="s">
        <v>12</v>
      </c>
      <c r="E324" s="140" t="str">
        <f>Tabelle1!$N324</f>
        <v/>
      </c>
      <c r="F324" s="134" t="s">
        <v>12</v>
      </c>
      <c r="G324" s="134" t="s">
        <v>12</v>
      </c>
      <c r="H324" s="134" t="s">
        <v>12</v>
      </c>
      <c r="I324" s="134" t="s">
        <v>12</v>
      </c>
      <c r="J324" s="116" t="str">
        <f>IF(AND(Ausstellungen!C324&lt;"a",Ausstellungen!D324&lt;"a",Ausstellungen!F324&lt;"a",Ausstellungen!G324&lt;"a",Ausstellungen!H324&lt;"a",Ausstellungen!I324&lt;"a")," ",Tabelle1!J324)</f>
        <v xml:space="preserve"> </v>
      </c>
      <c r="K324" s="12"/>
      <c r="M324" s="9"/>
      <c r="N324" s="9"/>
      <c r="O324" s="9"/>
      <c r="P324" s="45"/>
      <c r="Q324" t="str">
        <f>IF(Ausstellungen!C323&gt;"a","Tabelle3!$M$5:$M$"&amp;COUNTA(Teilnehmer!$C$6:$C$300)+5,"leer")</f>
        <v>leer</v>
      </c>
      <c r="R324" s="17" t="str">
        <f t="shared" si="9"/>
        <v>leer</v>
      </c>
      <c r="S324" s="17" t="str">
        <f t="shared" si="10"/>
        <v>leer</v>
      </c>
      <c r="T324" s="17" t="str">
        <f>IF(AND(Ausstellungen!C324&gt;"a",Ausstellungen!D324&gt;"a",Ausstellungen!F324&gt;"a",OR(Ausstellungen!D324=Tabelle2!$C$19,Ausstellungen!D324=Tabelle2!$C$20)),MID(Ausstellungen!F324,1,2)&amp;"N",IF(AND(Ausstellungen!C324&gt;"a",Ausstellungen!D324&gt;"a",Ausstellungen!F324&gt;"a",Ausstellungen!D324&lt;&gt;Tabelle2!$C$19,Ausstellungen!D324&lt;&gt;Tabelle2!$C$20),MID(Ausstellungen!F324,1,2),"leer"))</f>
        <v>leer</v>
      </c>
      <c r="U324" s="180" t="str">
        <f>IF(OR(ISERROR(VLOOKUP($D324&amp;$G324,Tabelle2!$T$2:$U$17,2,0)),Ausstellungen!C324&lt;"a",Ausstellungen!D324&lt;"a",Ausstellungen!F324&lt;"a"),"leer",VLOOKUP($D324&amp;$G324,Tabelle2!$T$2:$U$17,2,0))</f>
        <v>leer</v>
      </c>
      <c r="V324" s="17" t="str">
        <f>IF(OR(ISERROR(VLOOKUP(Ausstellungen!G324,Tabelle2!$Z$2:$AA$7,2,0)),Ausstellungen!C324&lt;"a",Ausstellungen!D324&lt;"a",Ausstellungen!F324&lt;"a"),"leer",VLOOKUP(Ausstellungen!G324,Tabelle2!$Z$2:$AA$7,2,0))</f>
        <v>leer</v>
      </c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</row>
    <row r="325" spans="2:64" ht="20.85" customHeight="1" x14ac:dyDescent="0.2">
      <c r="B325" s="7"/>
      <c r="C325" s="134" t="s">
        <v>12</v>
      </c>
      <c r="D325" s="134" t="s">
        <v>12</v>
      </c>
      <c r="E325" s="140" t="str">
        <f>Tabelle1!$N325</f>
        <v/>
      </c>
      <c r="F325" s="134" t="s">
        <v>12</v>
      </c>
      <c r="G325" s="134" t="s">
        <v>12</v>
      </c>
      <c r="H325" s="134" t="s">
        <v>12</v>
      </c>
      <c r="I325" s="134" t="s">
        <v>12</v>
      </c>
      <c r="J325" s="116" t="str">
        <f>IF(AND(Ausstellungen!C325&lt;"a",Ausstellungen!D325&lt;"a",Ausstellungen!F325&lt;"a",Ausstellungen!G325&lt;"a",Ausstellungen!H325&lt;"a",Ausstellungen!I325&lt;"a")," ",Tabelle1!J325)</f>
        <v xml:space="preserve"> </v>
      </c>
      <c r="K325" s="12"/>
      <c r="M325" s="9"/>
      <c r="N325" s="9"/>
      <c r="O325" s="9"/>
      <c r="P325" s="45"/>
      <c r="Q325" t="str">
        <f>IF(Ausstellungen!C324&gt;"a","Tabelle3!$M$5:$M$"&amp;COUNTA(Teilnehmer!$C$6:$C$300)+5,"leer")</f>
        <v>leer</v>
      </c>
      <c r="R325" s="17" t="str">
        <f t="shared" si="9"/>
        <v>leer</v>
      </c>
      <c r="S325" s="17" t="str">
        <f t="shared" si="10"/>
        <v>leer</v>
      </c>
      <c r="T325" s="17" t="str">
        <f>IF(AND(Ausstellungen!C325&gt;"a",Ausstellungen!D325&gt;"a",Ausstellungen!F325&gt;"a",OR(Ausstellungen!D325=Tabelle2!$C$19,Ausstellungen!D325=Tabelle2!$C$20)),MID(Ausstellungen!F325,1,2)&amp;"N",IF(AND(Ausstellungen!C325&gt;"a",Ausstellungen!D325&gt;"a",Ausstellungen!F325&gt;"a",Ausstellungen!D325&lt;&gt;Tabelle2!$C$19,Ausstellungen!D325&lt;&gt;Tabelle2!$C$20),MID(Ausstellungen!F325,1,2),"leer"))</f>
        <v>leer</v>
      </c>
      <c r="U325" s="180" t="str">
        <f>IF(OR(ISERROR(VLOOKUP($D325&amp;$G325,Tabelle2!$T$2:$U$17,2,0)),Ausstellungen!C325&lt;"a",Ausstellungen!D325&lt;"a",Ausstellungen!F325&lt;"a"),"leer",VLOOKUP($D325&amp;$G325,Tabelle2!$T$2:$U$17,2,0))</f>
        <v>leer</v>
      </c>
      <c r="V325" s="17" t="str">
        <f>IF(OR(ISERROR(VLOOKUP(Ausstellungen!G325,Tabelle2!$Z$2:$AA$7,2,0)),Ausstellungen!C325&lt;"a",Ausstellungen!D325&lt;"a",Ausstellungen!F325&lt;"a"),"leer",VLOOKUP(Ausstellungen!G325,Tabelle2!$Z$2:$AA$7,2,0))</f>
        <v>leer</v>
      </c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</row>
    <row r="326" spans="2:64" ht="20.85" customHeight="1" x14ac:dyDescent="0.2">
      <c r="B326" s="7"/>
      <c r="C326" s="134" t="s">
        <v>12</v>
      </c>
      <c r="D326" s="134" t="s">
        <v>12</v>
      </c>
      <c r="E326" s="140" t="str">
        <f>Tabelle1!$N326</f>
        <v/>
      </c>
      <c r="F326" s="134" t="s">
        <v>12</v>
      </c>
      <c r="G326" s="134" t="s">
        <v>12</v>
      </c>
      <c r="H326" s="134" t="s">
        <v>12</v>
      </c>
      <c r="I326" s="134" t="s">
        <v>12</v>
      </c>
      <c r="J326" s="116" t="str">
        <f>IF(AND(Ausstellungen!C326&lt;"a",Ausstellungen!D326&lt;"a",Ausstellungen!F326&lt;"a",Ausstellungen!G326&lt;"a",Ausstellungen!H326&lt;"a",Ausstellungen!I326&lt;"a")," ",Tabelle1!J326)</f>
        <v xml:space="preserve"> </v>
      </c>
      <c r="K326" s="12"/>
      <c r="M326" s="9"/>
      <c r="N326" s="9"/>
      <c r="O326" s="9"/>
      <c r="P326" s="45"/>
      <c r="Q326" t="str">
        <f>IF(Ausstellungen!C325&gt;"a","Tabelle3!$M$5:$M$"&amp;COUNTA(Teilnehmer!$C$6:$C$300)+5,"leer")</f>
        <v>leer</v>
      </c>
      <c r="R326" s="17" t="str">
        <f t="shared" si="9"/>
        <v>leer</v>
      </c>
      <c r="S326" s="17" t="str">
        <f t="shared" si="10"/>
        <v>leer</v>
      </c>
      <c r="T326" s="17" t="str">
        <f>IF(AND(Ausstellungen!C326&gt;"a",Ausstellungen!D326&gt;"a",Ausstellungen!F326&gt;"a",OR(Ausstellungen!D326=Tabelle2!$C$19,Ausstellungen!D326=Tabelle2!$C$20)),MID(Ausstellungen!F326,1,2)&amp;"N",IF(AND(Ausstellungen!C326&gt;"a",Ausstellungen!D326&gt;"a",Ausstellungen!F326&gt;"a",Ausstellungen!D326&lt;&gt;Tabelle2!$C$19,Ausstellungen!D326&lt;&gt;Tabelle2!$C$20),MID(Ausstellungen!F326,1,2),"leer"))</f>
        <v>leer</v>
      </c>
      <c r="U326" s="180" t="str">
        <f>IF(OR(ISERROR(VLOOKUP($D326&amp;$G326,Tabelle2!$T$2:$U$17,2,0)),Ausstellungen!C326&lt;"a",Ausstellungen!D326&lt;"a",Ausstellungen!F326&lt;"a"),"leer",VLOOKUP($D326&amp;$G326,Tabelle2!$T$2:$U$17,2,0))</f>
        <v>leer</v>
      </c>
      <c r="V326" s="17" t="str">
        <f>IF(OR(ISERROR(VLOOKUP(Ausstellungen!G326,Tabelle2!$Z$2:$AA$7,2,0)),Ausstellungen!C326&lt;"a",Ausstellungen!D326&lt;"a",Ausstellungen!F326&lt;"a"),"leer",VLOOKUP(Ausstellungen!G326,Tabelle2!$Z$2:$AA$7,2,0))</f>
        <v>leer</v>
      </c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</row>
    <row r="327" spans="2:64" ht="20.85" customHeight="1" x14ac:dyDescent="0.2">
      <c r="B327" s="7"/>
      <c r="C327" s="134" t="s">
        <v>12</v>
      </c>
      <c r="D327" s="134" t="s">
        <v>12</v>
      </c>
      <c r="E327" s="140" t="str">
        <f>Tabelle1!$N327</f>
        <v/>
      </c>
      <c r="F327" s="134" t="s">
        <v>12</v>
      </c>
      <c r="G327" s="134" t="s">
        <v>12</v>
      </c>
      <c r="H327" s="134" t="s">
        <v>12</v>
      </c>
      <c r="I327" s="134" t="s">
        <v>12</v>
      </c>
      <c r="J327" s="116" t="str">
        <f>IF(AND(Ausstellungen!C327&lt;"a",Ausstellungen!D327&lt;"a",Ausstellungen!F327&lt;"a",Ausstellungen!G327&lt;"a",Ausstellungen!H327&lt;"a",Ausstellungen!I327&lt;"a")," ",Tabelle1!J327)</f>
        <v xml:space="preserve"> </v>
      </c>
      <c r="K327" s="12"/>
      <c r="M327" s="9"/>
      <c r="N327" s="9"/>
      <c r="O327" s="9"/>
      <c r="P327" s="45"/>
      <c r="Q327" t="str">
        <f>IF(Ausstellungen!C326&gt;"a","Tabelle3!$M$5:$M$"&amp;COUNTA(Teilnehmer!$C$6:$C$300)+5,"leer")</f>
        <v>leer</v>
      </c>
      <c r="R327" s="17" t="str">
        <f t="shared" ref="R327:R390" si="11">IF(OR(C327&lt;"a",Q328="leer"),"leer","Shows")</f>
        <v>leer</v>
      </c>
      <c r="S327" s="17" t="str">
        <f t="shared" ref="S327:S390" si="12">IF(R327="leer","leer",IF(D327="Joe Mallen Memorial","Trophy","Klassen"))</f>
        <v>leer</v>
      </c>
      <c r="T327" s="17" t="str">
        <f>IF(AND(Ausstellungen!C327&gt;"a",Ausstellungen!D327&gt;"a",Ausstellungen!F327&gt;"a",OR(Ausstellungen!D327=Tabelle2!$C$19,Ausstellungen!D327=Tabelle2!$C$20)),MID(Ausstellungen!F327,1,2)&amp;"N",IF(AND(Ausstellungen!C327&gt;"a",Ausstellungen!D327&gt;"a",Ausstellungen!F327&gt;"a",Ausstellungen!D327&lt;&gt;Tabelle2!$C$19,Ausstellungen!D327&lt;&gt;Tabelle2!$C$20),MID(Ausstellungen!F327,1,2),"leer"))</f>
        <v>leer</v>
      </c>
      <c r="U327" s="180" t="str">
        <f>IF(OR(ISERROR(VLOOKUP($D327&amp;$G327,Tabelle2!$T$2:$U$17,2,0)),Ausstellungen!C327&lt;"a",Ausstellungen!D327&lt;"a",Ausstellungen!F327&lt;"a"),"leer",VLOOKUP($D327&amp;$G327,Tabelle2!$T$2:$U$17,2,0))</f>
        <v>leer</v>
      </c>
      <c r="V327" s="17" t="str">
        <f>IF(OR(ISERROR(VLOOKUP(Ausstellungen!G327,Tabelle2!$Z$2:$AA$7,2,0)),Ausstellungen!C327&lt;"a",Ausstellungen!D327&lt;"a",Ausstellungen!F327&lt;"a"),"leer",VLOOKUP(Ausstellungen!G327,Tabelle2!$Z$2:$AA$7,2,0))</f>
        <v>leer</v>
      </c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</row>
    <row r="328" spans="2:64" ht="20.85" customHeight="1" x14ac:dyDescent="0.2">
      <c r="B328" s="7"/>
      <c r="C328" s="134" t="s">
        <v>12</v>
      </c>
      <c r="D328" s="134" t="s">
        <v>12</v>
      </c>
      <c r="E328" s="140" t="str">
        <f>Tabelle1!$N328</f>
        <v/>
      </c>
      <c r="F328" s="134" t="s">
        <v>12</v>
      </c>
      <c r="G328" s="134" t="s">
        <v>12</v>
      </c>
      <c r="H328" s="134" t="s">
        <v>12</v>
      </c>
      <c r="I328" s="134" t="s">
        <v>12</v>
      </c>
      <c r="J328" s="116" t="str">
        <f>IF(AND(Ausstellungen!C328&lt;"a",Ausstellungen!D328&lt;"a",Ausstellungen!F328&lt;"a",Ausstellungen!G328&lt;"a",Ausstellungen!H328&lt;"a",Ausstellungen!I328&lt;"a")," ",Tabelle1!J328)</f>
        <v xml:space="preserve"> </v>
      </c>
      <c r="K328" s="12"/>
      <c r="M328" s="9"/>
      <c r="N328" s="9"/>
      <c r="O328" s="9"/>
      <c r="P328" s="45"/>
      <c r="Q328" t="str">
        <f>IF(Ausstellungen!C327&gt;"a","Tabelle3!$M$5:$M$"&amp;COUNTA(Teilnehmer!$C$6:$C$300)+5,"leer")</f>
        <v>leer</v>
      </c>
      <c r="R328" s="17" t="str">
        <f t="shared" si="11"/>
        <v>leer</v>
      </c>
      <c r="S328" s="17" t="str">
        <f t="shared" si="12"/>
        <v>leer</v>
      </c>
      <c r="T328" s="17" t="str">
        <f>IF(AND(Ausstellungen!C328&gt;"a",Ausstellungen!D328&gt;"a",Ausstellungen!F328&gt;"a",OR(Ausstellungen!D328=Tabelle2!$C$19,Ausstellungen!D328=Tabelle2!$C$20)),MID(Ausstellungen!F328,1,2)&amp;"N",IF(AND(Ausstellungen!C328&gt;"a",Ausstellungen!D328&gt;"a",Ausstellungen!F328&gt;"a",Ausstellungen!D328&lt;&gt;Tabelle2!$C$19,Ausstellungen!D328&lt;&gt;Tabelle2!$C$20),MID(Ausstellungen!F328,1,2),"leer"))</f>
        <v>leer</v>
      </c>
      <c r="U328" s="180" t="str">
        <f>IF(OR(ISERROR(VLOOKUP($D328&amp;$G328,Tabelle2!$T$2:$U$17,2,0)),Ausstellungen!C328&lt;"a",Ausstellungen!D328&lt;"a",Ausstellungen!F328&lt;"a"),"leer",VLOOKUP($D328&amp;$G328,Tabelle2!$T$2:$U$17,2,0))</f>
        <v>leer</v>
      </c>
      <c r="V328" s="17" t="str">
        <f>IF(OR(ISERROR(VLOOKUP(Ausstellungen!G328,Tabelle2!$Z$2:$AA$7,2,0)),Ausstellungen!C328&lt;"a",Ausstellungen!D328&lt;"a",Ausstellungen!F328&lt;"a"),"leer",VLOOKUP(Ausstellungen!G328,Tabelle2!$Z$2:$AA$7,2,0))</f>
        <v>leer</v>
      </c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</row>
    <row r="329" spans="2:64" ht="20.85" customHeight="1" x14ac:dyDescent="0.2">
      <c r="B329" s="7"/>
      <c r="C329" s="134" t="s">
        <v>12</v>
      </c>
      <c r="D329" s="134" t="s">
        <v>12</v>
      </c>
      <c r="E329" s="140" t="str">
        <f>Tabelle1!$N329</f>
        <v/>
      </c>
      <c r="F329" s="134" t="s">
        <v>12</v>
      </c>
      <c r="G329" s="134" t="s">
        <v>12</v>
      </c>
      <c r="H329" s="134" t="s">
        <v>12</v>
      </c>
      <c r="I329" s="134" t="s">
        <v>12</v>
      </c>
      <c r="J329" s="116" t="str">
        <f>IF(AND(Ausstellungen!C329&lt;"a",Ausstellungen!D329&lt;"a",Ausstellungen!F329&lt;"a",Ausstellungen!G329&lt;"a",Ausstellungen!H329&lt;"a",Ausstellungen!I329&lt;"a")," ",Tabelle1!J329)</f>
        <v xml:space="preserve"> </v>
      </c>
      <c r="K329" s="12"/>
      <c r="M329" s="9"/>
      <c r="N329" s="9"/>
      <c r="O329" s="9"/>
      <c r="P329" s="45"/>
      <c r="Q329" t="str">
        <f>IF(Ausstellungen!C328&gt;"a","Tabelle3!$M$5:$M$"&amp;COUNTA(Teilnehmer!$C$6:$C$300)+5,"leer")</f>
        <v>leer</v>
      </c>
      <c r="R329" s="17" t="str">
        <f t="shared" si="11"/>
        <v>leer</v>
      </c>
      <c r="S329" s="17" t="str">
        <f t="shared" si="12"/>
        <v>leer</v>
      </c>
      <c r="T329" s="17" t="str">
        <f>IF(AND(Ausstellungen!C329&gt;"a",Ausstellungen!D329&gt;"a",Ausstellungen!F329&gt;"a",OR(Ausstellungen!D329=Tabelle2!$C$19,Ausstellungen!D329=Tabelle2!$C$20)),MID(Ausstellungen!F329,1,2)&amp;"N",IF(AND(Ausstellungen!C329&gt;"a",Ausstellungen!D329&gt;"a",Ausstellungen!F329&gt;"a",Ausstellungen!D329&lt;&gt;Tabelle2!$C$19,Ausstellungen!D329&lt;&gt;Tabelle2!$C$20),MID(Ausstellungen!F329,1,2),"leer"))</f>
        <v>leer</v>
      </c>
      <c r="U329" s="180" t="str">
        <f>IF(OR(ISERROR(VLOOKUP($D329&amp;$G329,Tabelle2!$T$2:$U$17,2,0)),Ausstellungen!C329&lt;"a",Ausstellungen!D329&lt;"a",Ausstellungen!F329&lt;"a"),"leer",VLOOKUP($D329&amp;$G329,Tabelle2!$T$2:$U$17,2,0))</f>
        <v>leer</v>
      </c>
      <c r="V329" s="17" t="str">
        <f>IF(OR(ISERROR(VLOOKUP(Ausstellungen!G329,Tabelle2!$Z$2:$AA$7,2,0)),Ausstellungen!C329&lt;"a",Ausstellungen!D329&lt;"a",Ausstellungen!F329&lt;"a"),"leer",VLOOKUP(Ausstellungen!G329,Tabelle2!$Z$2:$AA$7,2,0))</f>
        <v>leer</v>
      </c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</row>
    <row r="330" spans="2:64" ht="20.85" customHeight="1" x14ac:dyDescent="0.2">
      <c r="B330" s="7"/>
      <c r="C330" s="134" t="s">
        <v>12</v>
      </c>
      <c r="D330" s="134" t="s">
        <v>12</v>
      </c>
      <c r="E330" s="140" t="str">
        <f>Tabelle1!$N330</f>
        <v/>
      </c>
      <c r="F330" s="134" t="s">
        <v>12</v>
      </c>
      <c r="G330" s="134" t="s">
        <v>12</v>
      </c>
      <c r="H330" s="134" t="s">
        <v>12</v>
      </c>
      <c r="I330" s="134" t="s">
        <v>12</v>
      </c>
      <c r="J330" s="116" t="str">
        <f>IF(AND(Ausstellungen!C330&lt;"a",Ausstellungen!D330&lt;"a",Ausstellungen!F330&lt;"a",Ausstellungen!G330&lt;"a",Ausstellungen!H330&lt;"a",Ausstellungen!I330&lt;"a")," ",Tabelle1!J330)</f>
        <v xml:space="preserve"> </v>
      </c>
      <c r="K330" s="12"/>
      <c r="M330" s="9"/>
      <c r="N330" s="9"/>
      <c r="O330" s="9"/>
      <c r="P330" s="45"/>
      <c r="Q330" t="str">
        <f>IF(Ausstellungen!C329&gt;"a","Tabelle3!$M$5:$M$"&amp;COUNTA(Teilnehmer!$C$6:$C$300)+5,"leer")</f>
        <v>leer</v>
      </c>
      <c r="R330" s="17" t="str">
        <f t="shared" si="11"/>
        <v>leer</v>
      </c>
      <c r="S330" s="17" t="str">
        <f t="shared" si="12"/>
        <v>leer</v>
      </c>
      <c r="T330" s="17" t="str">
        <f>IF(AND(Ausstellungen!C330&gt;"a",Ausstellungen!D330&gt;"a",Ausstellungen!F330&gt;"a",OR(Ausstellungen!D330=Tabelle2!$C$19,Ausstellungen!D330=Tabelle2!$C$20)),MID(Ausstellungen!F330,1,2)&amp;"N",IF(AND(Ausstellungen!C330&gt;"a",Ausstellungen!D330&gt;"a",Ausstellungen!F330&gt;"a",Ausstellungen!D330&lt;&gt;Tabelle2!$C$19,Ausstellungen!D330&lt;&gt;Tabelle2!$C$20),MID(Ausstellungen!F330,1,2),"leer"))</f>
        <v>leer</v>
      </c>
      <c r="U330" s="180" t="str">
        <f>IF(OR(ISERROR(VLOOKUP($D330&amp;$G330,Tabelle2!$T$2:$U$17,2,0)),Ausstellungen!C330&lt;"a",Ausstellungen!D330&lt;"a",Ausstellungen!F330&lt;"a"),"leer",VLOOKUP($D330&amp;$G330,Tabelle2!$T$2:$U$17,2,0))</f>
        <v>leer</v>
      </c>
      <c r="V330" s="17" t="str">
        <f>IF(OR(ISERROR(VLOOKUP(Ausstellungen!G330,Tabelle2!$Z$2:$AA$7,2,0)),Ausstellungen!C330&lt;"a",Ausstellungen!D330&lt;"a",Ausstellungen!F330&lt;"a"),"leer",VLOOKUP(Ausstellungen!G330,Tabelle2!$Z$2:$AA$7,2,0))</f>
        <v>leer</v>
      </c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</row>
    <row r="331" spans="2:64" ht="20.85" customHeight="1" x14ac:dyDescent="0.2">
      <c r="B331" s="7"/>
      <c r="C331" s="134" t="s">
        <v>12</v>
      </c>
      <c r="D331" s="134" t="s">
        <v>12</v>
      </c>
      <c r="E331" s="140" t="str">
        <f>Tabelle1!$N331</f>
        <v/>
      </c>
      <c r="F331" s="134" t="s">
        <v>12</v>
      </c>
      <c r="G331" s="134" t="s">
        <v>12</v>
      </c>
      <c r="H331" s="134" t="s">
        <v>12</v>
      </c>
      <c r="I331" s="134" t="s">
        <v>12</v>
      </c>
      <c r="J331" s="116" t="str">
        <f>IF(AND(Ausstellungen!C331&lt;"a",Ausstellungen!D331&lt;"a",Ausstellungen!F331&lt;"a",Ausstellungen!G331&lt;"a",Ausstellungen!H331&lt;"a",Ausstellungen!I331&lt;"a")," ",Tabelle1!J331)</f>
        <v xml:space="preserve"> </v>
      </c>
      <c r="K331" s="12"/>
      <c r="M331" s="9"/>
      <c r="N331" s="9"/>
      <c r="O331" s="9"/>
      <c r="P331" s="45"/>
      <c r="Q331" t="str">
        <f>IF(Ausstellungen!C330&gt;"a","Tabelle3!$M$5:$M$"&amp;COUNTA(Teilnehmer!$C$6:$C$300)+5,"leer")</f>
        <v>leer</v>
      </c>
      <c r="R331" s="17" t="str">
        <f t="shared" si="11"/>
        <v>leer</v>
      </c>
      <c r="S331" s="17" t="str">
        <f t="shared" si="12"/>
        <v>leer</v>
      </c>
      <c r="T331" s="17" t="str">
        <f>IF(AND(Ausstellungen!C331&gt;"a",Ausstellungen!D331&gt;"a",Ausstellungen!F331&gt;"a",OR(Ausstellungen!D331=Tabelle2!$C$19,Ausstellungen!D331=Tabelle2!$C$20)),MID(Ausstellungen!F331,1,2)&amp;"N",IF(AND(Ausstellungen!C331&gt;"a",Ausstellungen!D331&gt;"a",Ausstellungen!F331&gt;"a",Ausstellungen!D331&lt;&gt;Tabelle2!$C$19,Ausstellungen!D331&lt;&gt;Tabelle2!$C$20),MID(Ausstellungen!F331,1,2),"leer"))</f>
        <v>leer</v>
      </c>
      <c r="U331" s="180" t="str">
        <f>IF(OR(ISERROR(VLOOKUP($D331&amp;$G331,Tabelle2!$T$2:$U$17,2,0)),Ausstellungen!C331&lt;"a",Ausstellungen!D331&lt;"a",Ausstellungen!F331&lt;"a"),"leer",VLOOKUP($D331&amp;$G331,Tabelle2!$T$2:$U$17,2,0))</f>
        <v>leer</v>
      </c>
      <c r="V331" s="17" t="str">
        <f>IF(OR(ISERROR(VLOOKUP(Ausstellungen!G331,Tabelle2!$Z$2:$AA$7,2,0)),Ausstellungen!C331&lt;"a",Ausstellungen!D331&lt;"a",Ausstellungen!F331&lt;"a"),"leer",VLOOKUP(Ausstellungen!G331,Tabelle2!$Z$2:$AA$7,2,0))</f>
        <v>leer</v>
      </c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</row>
    <row r="332" spans="2:64" ht="20.85" customHeight="1" x14ac:dyDescent="0.2">
      <c r="B332" s="7"/>
      <c r="C332" s="134" t="s">
        <v>12</v>
      </c>
      <c r="D332" s="134" t="s">
        <v>12</v>
      </c>
      <c r="E332" s="140" t="str">
        <f>Tabelle1!$N332</f>
        <v/>
      </c>
      <c r="F332" s="134" t="s">
        <v>12</v>
      </c>
      <c r="G332" s="134" t="s">
        <v>12</v>
      </c>
      <c r="H332" s="134" t="s">
        <v>12</v>
      </c>
      <c r="I332" s="134" t="s">
        <v>12</v>
      </c>
      <c r="J332" s="116" t="str">
        <f>IF(AND(Ausstellungen!C332&lt;"a",Ausstellungen!D332&lt;"a",Ausstellungen!F332&lt;"a",Ausstellungen!G332&lt;"a",Ausstellungen!H332&lt;"a",Ausstellungen!I332&lt;"a")," ",Tabelle1!J332)</f>
        <v xml:space="preserve"> </v>
      </c>
      <c r="K332" s="12"/>
      <c r="M332" s="9"/>
      <c r="N332" s="9"/>
      <c r="O332" s="9"/>
      <c r="P332" s="45"/>
      <c r="Q332" t="str">
        <f>IF(Ausstellungen!C331&gt;"a","Tabelle3!$M$5:$M$"&amp;COUNTA(Teilnehmer!$C$6:$C$300)+5,"leer")</f>
        <v>leer</v>
      </c>
      <c r="R332" s="17" t="str">
        <f t="shared" si="11"/>
        <v>leer</v>
      </c>
      <c r="S332" s="17" t="str">
        <f t="shared" si="12"/>
        <v>leer</v>
      </c>
      <c r="T332" s="17" t="str">
        <f>IF(AND(Ausstellungen!C332&gt;"a",Ausstellungen!D332&gt;"a",Ausstellungen!F332&gt;"a",OR(Ausstellungen!D332=Tabelle2!$C$19,Ausstellungen!D332=Tabelle2!$C$20)),MID(Ausstellungen!F332,1,2)&amp;"N",IF(AND(Ausstellungen!C332&gt;"a",Ausstellungen!D332&gt;"a",Ausstellungen!F332&gt;"a",Ausstellungen!D332&lt;&gt;Tabelle2!$C$19,Ausstellungen!D332&lt;&gt;Tabelle2!$C$20),MID(Ausstellungen!F332,1,2),"leer"))</f>
        <v>leer</v>
      </c>
      <c r="U332" s="180" t="str">
        <f>IF(OR(ISERROR(VLOOKUP($D332&amp;$G332,Tabelle2!$T$2:$U$17,2,0)),Ausstellungen!C332&lt;"a",Ausstellungen!D332&lt;"a",Ausstellungen!F332&lt;"a"),"leer",VLOOKUP($D332&amp;$G332,Tabelle2!$T$2:$U$17,2,0))</f>
        <v>leer</v>
      </c>
      <c r="V332" s="17" t="str">
        <f>IF(OR(ISERROR(VLOOKUP(Ausstellungen!G332,Tabelle2!$Z$2:$AA$7,2,0)),Ausstellungen!C332&lt;"a",Ausstellungen!D332&lt;"a",Ausstellungen!F332&lt;"a"),"leer",VLOOKUP(Ausstellungen!G332,Tabelle2!$Z$2:$AA$7,2,0))</f>
        <v>leer</v>
      </c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</row>
    <row r="333" spans="2:64" ht="20.85" customHeight="1" x14ac:dyDescent="0.2">
      <c r="B333" s="7"/>
      <c r="C333" s="134" t="s">
        <v>12</v>
      </c>
      <c r="D333" s="134" t="s">
        <v>12</v>
      </c>
      <c r="E333" s="140" t="str">
        <f>Tabelle1!$N333</f>
        <v/>
      </c>
      <c r="F333" s="134" t="s">
        <v>12</v>
      </c>
      <c r="G333" s="134" t="s">
        <v>12</v>
      </c>
      <c r="H333" s="134" t="s">
        <v>12</v>
      </c>
      <c r="I333" s="134" t="s">
        <v>12</v>
      </c>
      <c r="J333" s="116" t="str">
        <f>IF(AND(Ausstellungen!C333&lt;"a",Ausstellungen!D333&lt;"a",Ausstellungen!F333&lt;"a",Ausstellungen!G333&lt;"a",Ausstellungen!H333&lt;"a",Ausstellungen!I333&lt;"a")," ",Tabelle1!J333)</f>
        <v xml:space="preserve"> </v>
      </c>
      <c r="K333" s="12"/>
      <c r="M333" s="9"/>
      <c r="N333" s="9"/>
      <c r="O333" s="9"/>
      <c r="P333" s="45"/>
      <c r="Q333" t="str">
        <f>IF(Ausstellungen!C332&gt;"a","Tabelle3!$M$5:$M$"&amp;COUNTA(Teilnehmer!$C$6:$C$300)+5,"leer")</f>
        <v>leer</v>
      </c>
      <c r="R333" s="17" t="str">
        <f t="shared" si="11"/>
        <v>leer</v>
      </c>
      <c r="S333" s="17" t="str">
        <f t="shared" si="12"/>
        <v>leer</v>
      </c>
      <c r="T333" s="17" t="str">
        <f>IF(AND(Ausstellungen!C333&gt;"a",Ausstellungen!D333&gt;"a",Ausstellungen!F333&gt;"a",OR(Ausstellungen!D333=Tabelle2!$C$19,Ausstellungen!D333=Tabelle2!$C$20)),MID(Ausstellungen!F333,1,2)&amp;"N",IF(AND(Ausstellungen!C333&gt;"a",Ausstellungen!D333&gt;"a",Ausstellungen!F333&gt;"a",Ausstellungen!D333&lt;&gt;Tabelle2!$C$19,Ausstellungen!D333&lt;&gt;Tabelle2!$C$20),MID(Ausstellungen!F333,1,2),"leer"))</f>
        <v>leer</v>
      </c>
      <c r="U333" s="180" t="str">
        <f>IF(OR(ISERROR(VLOOKUP($D333&amp;$G333,Tabelle2!$T$2:$U$17,2,0)),Ausstellungen!C333&lt;"a",Ausstellungen!D333&lt;"a",Ausstellungen!F333&lt;"a"),"leer",VLOOKUP($D333&amp;$G333,Tabelle2!$T$2:$U$17,2,0))</f>
        <v>leer</v>
      </c>
      <c r="V333" s="17" t="str">
        <f>IF(OR(ISERROR(VLOOKUP(Ausstellungen!G333,Tabelle2!$Z$2:$AA$7,2,0)),Ausstellungen!C333&lt;"a",Ausstellungen!D333&lt;"a",Ausstellungen!F333&lt;"a"),"leer",VLOOKUP(Ausstellungen!G333,Tabelle2!$Z$2:$AA$7,2,0))</f>
        <v>leer</v>
      </c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</row>
    <row r="334" spans="2:64" ht="20.85" customHeight="1" x14ac:dyDescent="0.2">
      <c r="B334" s="7"/>
      <c r="C334" s="134" t="s">
        <v>12</v>
      </c>
      <c r="D334" s="134" t="s">
        <v>12</v>
      </c>
      <c r="E334" s="140" t="str">
        <f>Tabelle1!$N334</f>
        <v/>
      </c>
      <c r="F334" s="134" t="s">
        <v>12</v>
      </c>
      <c r="G334" s="134" t="s">
        <v>12</v>
      </c>
      <c r="H334" s="134" t="s">
        <v>12</v>
      </c>
      <c r="I334" s="134" t="s">
        <v>12</v>
      </c>
      <c r="J334" s="116" t="str">
        <f>IF(AND(Ausstellungen!C334&lt;"a",Ausstellungen!D334&lt;"a",Ausstellungen!F334&lt;"a",Ausstellungen!G334&lt;"a",Ausstellungen!H334&lt;"a",Ausstellungen!I334&lt;"a")," ",Tabelle1!J334)</f>
        <v xml:space="preserve"> </v>
      </c>
      <c r="K334" s="12"/>
      <c r="M334" s="9"/>
      <c r="N334" s="9"/>
      <c r="O334" s="9"/>
      <c r="P334" s="45"/>
      <c r="Q334" t="str">
        <f>IF(Ausstellungen!C333&gt;"a","Tabelle3!$M$5:$M$"&amp;COUNTA(Teilnehmer!$C$6:$C$300)+5,"leer")</f>
        <v>leer</v>
      </c>
      <c r="R334" s="17" t="str">
        <f t="shared" si="11"/>
        <v>leer</v>
      </c>
      <c r="S334" s="17" t="str">
        <f t="shared" si="12"/>
        <v>leer</v>
      </c>
      <c r="T334" s="17" t="str">
        <f>IF(AND(Ausstellungen!C334&gt;"a",Ausstellungen!D334&gt;"a",Ausstellungen!F334&gt;"a",OR(Ausstellungen!D334=Tabelle2!$C$19,Ausstellungen!D334=Tabelle2!$C$20)),MID(Ausstellungen!F334,1,2)&amp;"N",IF(AND(Ausstellungen!C334&gt;"a",Ausstellungen!D334&gt;"a",Ausstellungen!F334&gt;"a",Ausstellungen!D334&lt;&gt;Tabelle2!$C$19,Ausstellungen!D334&lt;&gt;Tabelle2!$C$20),MID(Ausstellungen!F334,1,2),"leer"))</f>
        <v>leer</v>
      </c>
      <c r="U334" s="180" t="str">
        <f>IF(OR(ISERROR(VLOOKUP($D334&amp;$G334,Tabelle2!$T$2:$U$17,2,0)),Ausstellungen!C334&lt;"a",Ausstellungen!D334&lt;"a",Ausstellungen!F334&lt;"a"),"leer",VLOOKUP($D334&amp;$G334,Tabelle2!$T$2:$U$17,2,0))</f>
        <v>leer</v>
      </c>
      <c r="V334" s="17" t="str">
        <f>IF(OR(ISERROR(VLOOKUP(Ausstellungen!G334,Tabelle2!$Z$2:$AA$7,2,0)),Ausstellungen!C334&lt;"a",Ausstellungen!D334&lt;"a",Ausstellungen!F334&lt;"a"),"leer",VLOOKUP(Ausstellungen!G334,Tabelle2!$Z$2:$AA$7,2,0))</f>
        <v>leer</v>
      </c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</row>
    <row r="335" spans="2:64" ht="20.85" customHeight="1" x14ac:dyDescent="0.2">
      <c r="B335" s="7"/>
      <c r="C335" s="134" t="s">
        <v>12</v>
      </c>
      <c r="D335" s="134" t="s">
        <v>12</v>
      </c>
      <c r="E335" s="140" t="str">
        <f>Tabelle1!$N335</f>
        <v/>
      </c>
      <c r="F335" s="134" t="s">
        <v>12</v>
      </c>
      <c r="G335" s="134" t="s">
        <v>12</v>
      </c>
      <c r="H335" s="134" t="s">
        <v>12</v>
      </c>
      <c r="I335" s="134" t="s">
        <v>12</v>
      </c>
      <c r="J335" s="116" t="str">
        <f>IF(AND(Ausstellungen!C335&lt;"a",Ausstellungen!D335&lt;"a",Ausstellungen!F335&lt;"a",Ausstellungen!G335&lt;"a",Ausstellungen!H335&lt;"a",Ausstellungen!I335&lt;"a")," ",Tabelle1!J335)</f>
        <v xml:space="preserve"> </v>
      </c>
      <c r="K335" s="12"/>
      <c r="M335" s="9"/>
      <c r="N335" s="9"/>
      <c r="O335" s="9"/>
      <c r="P335" s="45"/>
      <c r="Q335" t="str">
        <f>IF(Ausstellungen!C334&gt;"a","Tabelle3!$M$5:$M$"&amp;COUNTA(Teilnehmer!$C$6:$C$300)+5,"leer")</f>
        <v>leer</v>
      </c>
      <c r="R335" s="17" t="str">
        <f t="shared" si="11"/>
        <v>leer</v>
      </c>
      <c r="S335" s="17" t="str">
        <f t="shared" si="12"/>
        <v>leer</v>
      </c>
      <c r="T335" s="17" t="str">
        <f>IF(AND(Ausstellungen!C335&gt;"a",Ausstellungen!D335&gt;"a",Ausstellungen!F335&gt;"a",OR(Ausstellungen!D335=Tabelle2!$C$19,Ausstellungen!D335=Tabelle2!$C$20)),MID(Ausstellungen!F335,1,2)&amp;"N",IF(AND(Ausstellungen!C335&gt;"a",Ausstellungen!D335&gt;"a",Ausstellungen!F335&gt;"a",Ausstellungen!D335&lt;&gt;Tabelle2!$C$19,Ausstellungen!D335&lt;&gt;Tabelle2!$C$20),MID(Ausstellungen!F335,1,2),"leer"))</f>
        <v>leer</v>
      </c>
      <c r="U335" s="180" t="str">
        <f>IF(OR(ISERROR(VLOOKUP($D335&amp;$G335,Tabelle2!$T$2:$U$17,2,0)),Ausstellungen!C335&lt;"a",Ausstellungen!D335&lt;"a",Ausstellungen!F335&lt;"a"),"leer",VLOOKUP($D335&amp;$G335,Tabelle2!$T$2:$U$17,2,0))</f>
        <v>leer</v>
      </c>
      <c r="V335" s="17" t="str">
        <f>IF(OR(ISERROR(VLOOKUP(Ausstellungen!G335,Tabelle2!$Z$2:$AA$7,2,0)),Ausstellungen!C335&lt;"a",Ausstellungen!D335&lt;"a",Ausstellungen!F335&lt;"a"),"leer",VLOOKUP(Ausstellungen!G335,Tabelle2!$Z$2:$AA$7,2,0))</f>
        <v>leer</v>
      </c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</row>
    <row r="336" spans="2:64" ht="20.85" customHeight="1" x14ac:dyDescent="0.2">
      <c r="B336" s="7"/>
      <c r="C336" s="134" t="s">
        <v>12</v>
      </c>
      <c r="D336" s="134" t="s">
        <v>12</v>
      </c>
      <c r="E336" s="140" t="str">
        <f>Tabelle1!$N336</f>
        <v/>
      </c>
      <c r="F336" s="134" t="s">
        <v>12</v>
      </c>
      <c r="G336" s="134" t="s">
        <v>12</v>
      </c>
      <c r="H336" s="134" t="s">
        <v>12</v>
      </c>
      <c r="I336" s="134" t="s">
        <v>12</v>
      </c>
      <c r="J336" s="116" t="str">
        <f>IF(AND(Ausstellungen!C336&lt;"a",Ausstellungen!D336&lt;"a",Ausstellungen!F336&lt;"a",Ausstellungen!G336&lt;"a",Ausstellungen!H336&lt;"a",Ausstellungen!I336&lt;"a")," ",Tabelle1!J336)</f>
        <v xml:space="preserve"> </v>
      </c>
      <c r="K336" s="12"/>
      <c r="M336" s="9"/>
      <c r="N336" s="9"/>
      <c r="O336" s="9"/>
      <c r="P336" s="45"/>
      <c r="Q336" t="str">
        <f>IF(Ausstellungen!C335&gt;"a","Tabelle3!$M$5:$M$"&amp;COUNTA(Teilnehmer!$C$6:$C$300)+5,"leer")</f>
        <v>leer</v>
      </c>
      <c r="R336" s="17" t="str">
        <f t="shared" si="11"/>
        <v>leer</v>
      </c>
      <c r="S336" s="17" t="str">
        <f t="shared" si="12"/>
        <v>leer</v>
      </c>
      <c r="T336" s="17" t="str">
        <f>IF(AND(Ausstellungen!C336&gt;"a",Ausstellungen!D336&gt;"a",Ausstellungen!F336&gt;"a",OR(Ausstellungen!D336=Tabelle2!$C$19,Ausstellungen!D336=Tabelle2!$C$20)),MID(Ausstellungen!F336,1,2)&amp;"N",IF(AND(Ausstellungen!C336&gt;"a",Ausstellungen!D336&gt;"a",Ausstellungen!F336&gt;"a",Ausstellungen!D336&lt;&gt;Tabelle2!$C$19,Ausstellungen!D336&lt;&gt;Tabelle2!$C$20),MID(Ausstellungen!F336,1,2),"leer"))</f>
        <v>leer</v>
      </c>
      <c r="U336" s="180" t="str">
        <f>IF(OR(ISERROR(VLOOKUP($D336&amp;$G336,Tabelle2!$T$2:$U$17,2,0)),Ausstellungen!C336&lt;"a",Ausstellungen!D336&lt;"a",Ausstellungen!F336&lt;"a"),"leer",VLOOKUP($D336&amp;$G336,Tabelle2!$T$2:$U$17,2,0))</f>
        <v>leer</v>
      </c>
      <c r="V336" s="17" t="str">
        <f>IF(OR(ISERROR(VLOOKUP(Ausstellungen!G336,Tabelle2!$Z$2:$AA$7,2,0)),Ausstellungen!C336&lt;"a",Ausstellungen!D336&lt;"a",Ausstellungen!F336&lt;"a"),"leer",VLOOKUP(Ausstellungen!G336,Tabelle2!$Z$2:$AA$7,2,0))</f>
        <v>leer</v>
      </c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</row>
    <row r="337" spans="2:64" ht="20.85" customHeight="1" x14ac:dyDescent="0.2">
      <c r="B337" s="7"/>
      <c r="C337" s="134" t="s">
        <v>12</v>
      </c>
      <c r="D337" s="134" t="s">
        <v>12</v>
      </c>
      <c r="E337" s="140" t="str">
        <f>Tabelle1!$N337</f>
        <v/>
      </c>
      <c r="F337" s="134" t="s">
        <v>12</v>
      </c>
      <c r="G337" s="134" t="s">
        <v>12</v>
      </c>
      <c r="H337" s="134" t="s">
        <v>12</v>
      </c>
      <c r="I337" s="134" t="s">
        <v>12</v>
      </c>
      <c r="J337" s="116" t="str">
        <f>IF(AND(Ausstellungen!C337&lt;"a",Ausstellungen!D337&lt;"a",Ausstellungen!F337&lt;"a",Ausstellungen!G337&lt;"a",Ausstellungen!H337&lt;"a",Ausstellungen!I337&lt;"a")," ",Tabelle1!J337)</f>
        <v xml:space="preserve"> </v>
      </c>
      <c r="K337" s="12"/>
      <c r="M337" s="9"/>
      <c r="N337" s="9"/>
      <c r="O337" s="9"/>
      <c r="P337" s="45"/>
      <c r="Q337" t="str">
        <f>IF(Ausstellungen!C336&gt;"a","Tabelle3!$M$5:$M$"&amp;COUNTA(Teilnehmer!$C$6:$C$300)+5,"leer")</f>
        <v>leer</v>
      </c>
      <c r="R337" s="17" t="str">
        <f t="shared" si="11"/>
        <v>leer</v>
      </c>
      <c r="S337" s="17" t="str">
        <f t="shared" si="12"/>
        <v>leer</v>
      </c>
      <c r="T337" s="17" t="str">
        <f>IF(AND(Ausstellungen!C337&gt;"a",Ausstellungen!D337&gt;"a",Ausstellungen!F337&gt;"a",OR(Ausstellungen!D337=Tabelle2!$C$19,Ausstellungen!D337=Tabelle2!$C$20)),MID(Ausstellungen!F337,1,2)&amp;"N",IF(AND(Ausstellungen!C337&gt;"a",Ausstellungen!D337&gt;"a",Ausstellungen!F337&gt;"a",Ausstellungen!D337&lt;&gt;Tabelle2!$C$19,Ausstellungen!D337&lt;&gt;Tabelle2!$C$20),MID(Ausstellungen!F337,1,2),"leer"))</f>
        <v>leer</v>
      </c>
      <c r="U337" s="180" t="str">
        <f>IF(OR(ISERROR(VLOOKUP($D337&amp;$G337,Tabelle2!$T$2:$U$17,2,0)),Ausstellungen!C337&lt;"a",Ausstellungen!D337&lt;"a",Ausstellungen!F337&lt;"a"),"leer",VLOOKUP($D337&amp;$G337,Tabelle2!$T$2:$U$17,2,0))</f>
        <v>leer</v>
      </c>
      <c r="V337" s="17" t="str">
        <f>IF(OR(ISERROR(VLOOKUP(Ausstellungen!G337,Tabelle2!$Z$2:$AA$7,2,0)),Ausstellungen!C337&lt;"a",Ausstellungen!D337&lt;"a",Ausstellungen!F337&lt;"a"),"leer",VLOOKUP(Ausstellungen!G337,Tabelle2!$Z$2:$AA$7,2,0))</f>
        <v>leer</v>
      </c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</row>
    <row r="338" spans="2:64" ht="20.85" customHeight="1" x14ac:dyDescent="0.2">
      <c r="B338" s="7"/>
      <c r="C338" s="134" t="s">
        <v>12</v>
      </c>
      <c r="D338" s="134" t="s">
        <v>12</v>
      </c>
      <c r="E338" s="140" t="str">
        <f>Tabelle1!$N338</f>
        <v/>
      </c>
      <c r="F338" s="134" t="s">
        <v>12</v>
      </c>
      <c r="G338" s="134" t="s">
        <v>12</v>
      </c>
      <c r="H338" s="134" t="s">
        <v>12</v>
      </c>
      <c r="I338" s="134" t="s">
        <v>12</v>
      </c>
      <c r="J338" s="116" t="str">
        <f>IF(AND(Ausstellungen!C338&lt;"a",Ausstellungen!D338&lt;"a",Ausstellungen!F338&lt;"a",Ausstellungen!G338&lt;"a",Ausstellungen!H338&lt;"a",Ausstellungen!I338&lt;"a")," ",Tabelle1!J338)</f>
        <v xml:space="preserve"> </v>
      </c>
      <c r="K338" s="12"/>
      <c r="M338" s="9"/>
      <c r="N338" s="9"/>
      <c r="O338" s="9"/>
      <c r="P338" s="45"/>
      <c r="Q338" t="str">
        <f>IF(Ausstellungen!C337&gt;"a","Tabelle3!$M$5:$M$"&amp;COUNTA(Teilnehmer!$C$6:$C$300)+5,"leer")</f>
        <v>leer</v>
      </c>
      <c r="R338" s="17" t="str">
        <f t="shared" si="11"/>
        <v>leer</v>
      </c>
      <c r="S338" s="17" t="str">
        <f t="shared" si="12"/>
        <v>leer</v>
      </c>
      <c r="T338" s="17" t="str">
        <f>IF(AND(Ausstellungen!C338&gt;"a",Ausstellungen!D338&gt;"a",Ausstellungen!F338&gt;"a",OR(Ausstellungen!D338=Tabelle2!$C$19,Ausstellungen!D338=Tabelle2!$C$20)),MID(Ausstellungen!F338,1,2)&amp;"N",IF(AND(Ausstellungen!C338&gt;"a",Ausstellungen!D338&gt;"a",Ausstellungen!F338&gt;"a",Ausstellungen!D338&lt;&gt;Tabelle2!$C$19,Ausstellungen!D338&lt;&gt;Tabelle2!$C$20),MID(Ausstellungen!F338,1,2),"leer"))</f>
        <v>leer</v>
      </c>
      <c r="U338" s="180" t="str">
        <f>IF(OR(ISERROR(VLOOKUP($D338&amp;$G338,Tabelle2!$T$2:$U$17,2,0)),Ausstellungen!C338&lt;"a",Ausstellungen!D338&lt;"a",Ausstellungen!F338&lt;"a"),"leer",VLOOKUP($D338&amp;$G338,Tabelle2!$T$2:$U$17,2,0))</f>
        <v>leer</v>
      </c>
      <c r="V338" s="17" t="str">
        <f>IF(OR(ISERROR(VLOOKUP(Ausstellungen!G338,Tabelle2!$Z$2:$AA$7,2,0)),Ausstellungen!C338&lt;"a",Ausstellungen!D338&lt;"a",Ausstellungen!F338&lt;"a"),"leer",VLOOKUP(Ausstellungen!G338,Tabelle2!$Z$2:$AA$7,2,0))</f>
        <v>leer</v>
      </c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</row>
    <row r="339" spans="2:64" ht="20.85" customHeight="1" x14ac:dyDescent="0.2">
      <c r="B339" s="7"/>
      <c r="C339" s="134" t="s">
        <v>12</v>
      </c>
      <c r="D339" s="134" t="s">
        <v>12</v>
      </c>
      <c r="E339" s="140" t="str">
        <f>Tabelle1!$N339</f>
        <v/>
      </c>
      <c r="F339" s="134" t="s">
        <v>12</v>
      </c>
      <c r="G339" s="134" t="s">
        <v>12</v>
      </c>
      <c r="H339" s="134" t="s">
        <v>12</v>
      </c>
      <c r="I339" s="134" t="s">
        <v>12</v>
      </c>
      <c r="J339" s="116" t="str">
        <f>IF(AND(Ausstellungen!C339&lt;"a",Ausstellungen!D339&lt;"a",Ausstellungen!F339&lt;"a",Ausstellungen!G339&lt;"a",Ausstellungen!H339&lt;"a",Ausstellungen!I339&lt;"a")," ",Tabelle1!J339)</f>
        <v xml:space="preserve"> </v>
      </c>
      <c r="K339" s="12"/>
      <c r="M339" s="9"/>
      <c r="N339" s="9"/>
      <c r="O339" s="9"/>
      <c r="P339" s="45"/>
      <c r="Q339" t="str">
        <f>IF(Ausstellungen!C338&gt;"a","Tabelle3!$M$5:$M$"&amp;COUNTA(Teilnehmer!$C$6:$C$300)+5,"leer")</f>
        <v>leer</v>
      </c>
      <c r="R339" s="17" t="str">
        <f t="shared" si="11"/>
        <v>leer</v>
      </c>
      <c r="S339" s="17" t="str">
        <f t="shared" si="12"/>
        <v>leer</v>
      </c>
      <c r="T339" s="17" t="str">
        <f>IF(AND(Ausstellungen!C339&gt;"a",Ausstellungen!D339&gt;"a",Ausstellungen!F339&gt;"a",OR(Ausstellungen!D339=Tabelle2!$C$19,Ausstellungen!D339=Tabelle2!$C$20)),MID(Ausstellungen!F339,1,2)&amp;"N",IF(AND(Ausstellungen!C339&gt;"a",Ausstellungen!D339&gt;"a",Ausstellungen!F339&gt;"a",Ausstellungen!D339&lt;&gt;Tabelle2!$C$19,Ausstellungen!D339&lt;&gt;Tabelle2!$C$20),MID(Ausstellungen!F339,1,2),"leer"))</f>
        <v>leer</v>
      </c>
      <c r="U339" s="180" t="str">
        <f>IF(OR(ISERROR(VLOOKUP($D339&amp;$G339,Tabelle2!$T$2:$U$17,2,0)),Ausstellungen!C339&lt;"a",Ausstellungen!D339&lt;"a",Ausstellungen!F339&lt;"a"),"leer",VLOOKUP($D339&amp;$G339,Tabelle2!$T$2:$U$17,2,0))</f>
        <v>leer</v>
      </c>
      <c r="V339" s="17" t="str">
        <f>IF(OR(ISERROR(VLOOKUP(Ausstellungen!G339,Tabelle2!$Z$2:$AA$7,2,0)),Ausstellungen!C339&lt;"a",Ausstellungen!D339&lt;"a",Ausstellungen!F339&lt;"a"),"leer",VLOOKUP(Ausstellungen!G339,Tabelle2!$Z$2:$AA$7,2,0))</f>
        <v>leer</v>
      </c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</row>
    <row r="340" spans="2:64" ht="20.85" customHeight="1" x14ac:dyDescent="0.2">
      <c r="B340" s="7"/>
      <c r="C340" s="134" t="s">
        <v>12</v>
      </c>
      <c r="D340" s="134" t="s">
        <v>12</v>
      </c>
      <c r="E340" s="140" t="str">
        <f>Tabelle1!$N340</f>
        <v/>
      </c>
      <c r="F340" s="134" t="s">
        <v>12</v>
      </c>
      <c r="G340" s="134" t="s">
        <v>12</v>
      </c>
      <c r="H340" s="134" t="s">
        <v>12</v>
      </c>
      <c r="I340" s="134" t="s">
        <v>12</v>
      </c>
      <c r="J340" s="116" t="str">
        <f>IF(AND(Ausstellungen!C340&lt;"a",Ausstellungen!D340&lt;"a",Ausstellungen!F340&lt;"a",Ausstellungen!G340&lt;"a",Ausstellungen!H340&lt;"a",Ausstellungen!I340&lt;"a")," ",Tabelle1!J340)</f>
        <v xml:space="preserve"> </v>
      </c>
      <c r="K340" s="12"/>
      <c r="M340" s="9"/>
      <c r="N340" s="9"/>
      <c r="O340" s="9"/>
      <c r="P340" s="45"/>
      <c r="Q340" t="str">
        <f>IF(Ausstellungen!C339&gt;"a","Tabelle3!$M$5:$M$"&amp;COUNTA(Teilnehmer!$C$6:$C$300)+5,"leer")</f>
        <v>leer</v>
      </c>
      <c r="R340" s="17" t="str">
        <f t="shared" si="11"/>
        <v>leer</v>
      </c>
      <c r="S340" s="17" t="str">
        <f t="shared" si="12"/>
        <v>leer</v>
      </c>
      <c r="T340" s="17" t="str">
        <f>IF(AND(Ausstellungen!C340&gt;"a",Ausstellungen!D340&gt;"a",Ausstellungen!F340&gt;"a",OR(Ausstellungen!D340=Tabelle2!$C$19,Ausstellungen!D340=Tabelle2!$C$20)),MID(Ausstellungen!F340,1,2)&amp;"N",IF(AND(Ausstellungen!C340&gt;"a",Ausstellungen!D340&gt;"a",Ausstellungen!F340&gt;"a",Ausstellungen!D340&lt;&gt;Tabelle2!$C$19,Ausstellungen!D340&lt;&gt;Tabelle2!$C$20),MID(Ausstellungen!F340,1,2),"leer"))</f>
        <v>leer</v>
      </c>
      <c r="U340" s="180" t="str">
        <f>IF(OR(ISERROR(VLOOKUP($D340&amp;$G340,Tabelle2!$T$2:$U$17,2,0)),Ausstellungen!C340&lt;"a",Ausstellungen!D340&lt;"a",Ausstellungen!F340&lt;"a"),"leer",VLOOKUP($D340&amp;$G340,Tabelle2!$T$2:$U$17,2,0))</f>
        <v>leer</v>
      </c>
      <c r="V340" s="17" t="str">
        <f>IF(OR(ISERROR(VLOOKUP(Ausstellungen!G340,Tabelle2!$Z$2:$AA$7,2,0)),Ausstellungen!C340&lt;"a",Ausstellungen!D340&lt;"a",Ausstellungen!F340&lt;"a"),"leer",VLOOKUP(Ausstellungen!G340,Tabelle2!$Z$2:$AA$7,2,0))</f>
        <v>leer</v>
      </c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</row>
    <row r="341" spans="2:64" ht="20.85" customHeight="1" x14ac:dyDescent="0.2">
      <c r="B341" s="7"/>
      <c r="C341" s="134" t="s">
        <v>12</v>
      </c>
      <c r="D341" s="134" t="s">
        <v>12</v>
      </c>
      <c r="E341" s="140" t="str">
        <f>Tabelle1!$N341</f>
        <v/>
      </c>
      <c r="F341" s="134" t="s">
        <v>12</v>
      </c>
      <c r="G341" s="134" t="s">
        <v>12</v>
      </c>
      <c r="H341" s="134" t="s">
        <v>12</v>
      </c>
      <c r="I341" s="134" t="s">
        <v>12</v>
      </c>
      <c r="J341" s="116" t="str">
        <f>IF(AND(Ausstellungen!C341&lt;"a",Ausstellungen!D341&lt;"a",Ausstellungen!F341&lt;"a",Ausstellungen!G341&lt;"a",Ausstellungen!H341&lt;"a",Ausstellungen!I341&lt;"a")," ",Tabelle1!J341)</f>
        <v xml:space="preserve"> </v>
      </c>
      <c r="K341" s="12"/>
      <c r="M341" s="9"/>
      <c r="N341" s="9"/>
      <c r="O341" s="9"/>
      <c r="P341" s="45"/>
      <c r="Q341" t="str">
        <f>IF(Ausstellungen!C340&gt;"a","Tabelle3!$M$5:$M$"&amp;COUNTA(Teilnehmer!$C$6:$C$300)+5,"leer")</f>
        <v>leer</v>
      </c>
      <c r="R341" s="17" t="str">
        <f t="shared" si="11"/>
        <v>leer</v>
      </c>
      <c r="S341" s="17" t="str">
        <f t="shared" si="12"/>
        <v>leer</v>
      </c>
      <c r="T341" s="17" t="str">
        <f>IF(AND(Ausstellungen!C341&gt;"a",Ausstellungen!D341&gt;"a",Ausstellungen!F341&gt;"a",OR(Ausstellungen!D341=Tabelle2!$C$19,Ausstellungen!D341=Tabelle2!$C$20)),MID(Ausstellungen!F341,1,2)&amp;"N",IF(AND(Ausstellungen!C341&gt;"a",Ausstellungen!D341&gt;"a",Ausstellungen!F341&gt;"a",Ausstellungen!D341&lt;&gt;Tabelle2!$C$19,Ausstellungen!D341&lt;&gt;Tabelle2!$C$20),MID(Ausstellungen!F341,1,2),"leer"))</f>
        <v>leer</v>
      </c>
      <c r="U341" s="180" t="str">
        <f>IF(OR(ISERROR(VLOOKUP($D341&amp;$G341,Tabelle2!$T$2:$U$17,2,0)),Ausstellungen!C341&lt;"a",Ausstellungen!D341&lt;"a",Ausstellungen!F341&lt;"a"),"leer",VLOOKUP($D341&amp;$G341,Tabelle2!$T$2:$U$17,2,0))</f>
        <v>leer</v>
      </c>
      <c r="V341" s="17" t="str">
        <f>IF(OR(ISERROR(VLOOKUP(Ausstellungen!G341,Tabelle2!$Z$2:$AA$7,2,0)),Ausstellungen!C341&lt;"a",Ausstellungen!D341&lt;"a",Ausstellungen!F341&lt;"a"),"leer",VLOOKUP(Ausstellungen!G341,Tabelle2!$Z$2:$AA$7,2,0))</f>
        <v>leer</v>
      </c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</row>
    <row r="342" spans="2:64" ht="20.85" customHeight="1" x14ac:dyDescent="0.2">
      <c r="B342" s="7"/>
      <c r="C342" s="134" t="s">
        <v>12</v>
      </c>
      <c r="D342" s="134" t="s">
        <v>12</v>
      </c>
      <c r="E342" s="140" t="str">
        <f>Tabelle1!$N342</f>
        <v/>
      </c>
      <c r="F342" s="134" t="s">
        <v>12</v>
      </c>
      <c r="G342" s="134" t="s">
        <v>12</v>
      </c>
      <c r="H342" s="134" t="s">
        <v>12</v>
      </c>
      <c r="I342" s="134" t="s">
        <v>12</v>
      </c>
      <c r="J342" s="116" t="str">
        <f>IF(AND(Ausstellungen!C342&lt;"a",Ausstellungen!D342&lt;"a",Ausstellungen!F342&lt;"a",Ausstellungen!G342&lt;"a",Ausstellungen!H342&lt;"a",Ausstellungen!I342&lt;"a")," ",Tabelle1!J342)</f>
        <v xml:space="preserve"> </v>
      </c>
      <c r="K342" s="12"/>
      <c r="M342" s="9"/>
      <c r="N342" s="9"/>
      <c r="O342" s="9"/>
      <c r="P342" s="45"/>
      <c r="Q342" t="str">
        <f>IF(Ausstellungen!C341&gt;"a","Tabelle3!$M$5:$M$"&amp;COUNTA(Teilnehmer!$C$6:$C$300)+5,"leer")</f>
        <v>leer</v>
      </c>
      <c r="R342" s="17" t="str">
        <f t="shared" si="11"/>
        <v>leer</v>
      </c>
      <c r="S342" s="17" t="str">
        <f t="shared" si="12"/>
        <v>leer</v>
      </c>
      <c r="T342" s="17" t="str">
        <f>IF(AND(Ausstellungen!C342&gt;"a",Ausstellungen!D342&gt;"a",Ausstellungen!F342&gt;"a",OR(Ausstellungen!D342=Tabelle2!$C$19,Ausstellungen!D342=Tabelle2!$C$20)),MID(Ausstellungen!F342,1,2)&amp;"N",IF(AND(Ausstellungen!C342&gt;"a",Ausstellungen!D342&gt;"a",Ausstellungen!F342&gt;"a",Ausstellungen!D342&lt;&gt;Tabelle2!$C$19,Ausstellungen!D342&lt;&gt;Tabelle2!$C$20),MID(Ausstellungen!F342,1,2),"leer"))</f>
        <v>leer</v>
      </c>
      <c r="U342" s="180" t="str">
        <f>IF(OR(ISERROR(VLOOKUP($D342&amp;$G342,Tabelle2!$T$2:$U$17,2,0)),Ausstellungen!C342&lt;"a",Ausstellungen!D342&lt;"a",Ausstellungen!F342&lt;"a"),"leer",VLOOKUP($D342&amp;$G342,Tabelle2!$T$2:$U$17,2,0))</f>
        <v>leer</v>
      </c>
      <c r="V342" s="17" t="str">
        <f>IF(OR(ISERROR(VLOOKUP(Ausstellungen!G342,Tabelle2!$Z$2:$AA$7,2,0)),Ausstellungen!C342&lt;"a",Ausstellungen!D342&lt;"a",Ausstellungen!F342&lt;"a"),"leer",VLOOKUP(Ausstellungen!G342,Tabelle2!$Z$2:$AA$7,2,0))</f>
        <v>leer</v>
      </c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</row>
    <row r="343" spans="2:64" ht="20.85" customHeight="1" x14ac:dyDescent="0.2">
      <c r="B343" s="7"/>
      <c r="C343" s="134" t="s">
        <v>12</v>
      </c>
      <c r="D343" s="134" t="s">
        <v>12</v>
      </c>
      <c r="E343" s="140" t="str">
        <f>Tabelle1!$N343</f>
        <v/>
      </c>
      <c r="F343" s="134" t="s">
        <v>12</v>
      </c>
      <c r="G343" s="134" t="s">
        <v>12</v>
      </c>
      <c r="H343" s="134" t="s">
        <v>12</v>
      </c>
      <c r="I343" s="134" t="s">
        <v>12</v>
      </c>
      <c r="J343" s="116" t="str">
        <f>IF(AND(Ausstellungen!C343&lt;"a",Ausstellungen!D343&lt;"a",Ausstellungen!F343&lt;"a",Ausstellungen!G343&lt;"a",Ausstellungen!H343&lt;"a",Ausstellungen!I343&lt;"a")," ",Tabelle1!J343)</f>
        <v xml:space="preserve"> </v>
      </c>
      <c r="K343" s="12"/>
      <c r="M343" s="9"/>
      <c r="N343" s="9"/>
      <c r="O343" s="9"/>
      <c r="P343" s="45"/>
      <c r="Q343" t="str">
        <f>IF(Ausstellungen!C342&gt;"a","Tabelle3!$M$5:$M$"&amp;COUNTA(Teilnehmer!$C$6:$C$300)+5,"leer")</f>
        <v>leer</v>
      </c>
      <c r="R343" s="17" t="str">
        <f t="shared" si="11"/>
        <v>leer</v>
      </c>
      <c r="S343" s="17" t="str">
        <f t="shared" si="12"/>
        <v>leer</v>
      </c>
      <c r="T343" s="17" t="str">
        <f>IF(AND(Ausstellungen!C343&gt;"a",Ausstellungen!D343&gt;"a",Ausstellungen!F343&gt;"a",OR(Ausstellungen!D343=Tabelle2!$C$19,Ausstellungen!D343=Tabelle2!$C$20)),MID(Ausstellungen!F343,1,2)&amp;"N",IF(AND(Ausstellungen!C343&gt;"a",Ausstellungen!D343&gt;"a",Ausstellungen!F343&gt;"a",Ausstellungen!D343&lt;&gt;Tabelle2!$C$19,Ausstellungen!D343&lt;&gt;Tabelle2!$C$20),MID(Ausstellungen!F343,1,2),"leer"))</f>
        <v>leer</v>
      </c>
      <c r="U343" s="180" t="str">
        <f>IF(OR(ISERROR(VLOOKUP($D343&amp;$G343,Tabelle2!$T$2:$U$17,2,0)),Ausstellungen!C343&lt;"a",Ausstellungen!D343&lt;"a",Ausstellungen!F343&lt;"a"),"leer",VLOOKUP($D343&amp;$G343,Tabelle2!$T$2:$U$17,2,0))</f>
        <v>leer</v>
      </c>
      <c r="V343" s="17" t="str">
        <f>IF(OR(ISERROR(VLOOKUP(Ausstellungen!G343,Tabelle2!$Z$2:$AA$7,2,0)),Ausstellungen!C343&lt;"a",Ausstellungen!D343&lt;"a",Ausstellungen!F343&lt;"a"),"leer",VLOOKUP(Ausstellungen!G343,Tabelle2!$Z$2:$AA$7,2,0))</f>
        <v>leer</v>
      </c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</row>
    <row r="344" spans="2:64" ht="20.85" customHeight="1" x14ac:dyDescent="0.2">
      <c r="B344" s="7"/>
      <c r="C344" s="134" t="s">
        <v>12</v>
      </c>
      <c r="D344" s="134" t="s">
        <v>12</v>
      </c>
      <c r="E344" s="140" t="str">
        <f>Tabelle1!$N344</f>
        <v/>
      </c>
      <c r="F344" s="134" t="s">
        <v>12</v>
      </c>
      <c r="G344" s="134" t="s">
        <v>12</v>
      </c>
      <c r="H344" s="134" t="s">
        <v>12</v>
      </c>
      <c r="I344" s="134" t="s">
        <v>12</v>
      </c>
      <c r="J344" s="116" t="str">
        <f>IF(AND(Ausstellungen!C344&lt;"a",Ausstellungen!D344&lt;"a",Ausstellungen!F344&lt;"a",Ausstellungen!G344&lt;"a",Ausstellungen!H344&lt;"a",Ausstellungen!I344&lt;"a")," ",Tabelle1!J344)</f>
        <v xml:space="preserve"> </v>
      </c>
      <c r="K344" s="12"/>
      <c r="M344" s="9"/>
      <c r="N344" s="9"/>
      <c r="O344" s="9"/>
      <c r="P344" s="45"/>
      <c r="Q344" t="str">
        <f>IF(Ausstellungen!C343&gt;"a","Tabelle3!$M$5:$M$"&amp;COUNTA(Teilnehmer!$C$6:$C$300)+5,"leer")</f>
        <v>leer</v>
      </c>
      <c r="R344" s="17" t="str">
        <f t="shared" si="11"/>
        <v>leer</v>
      </c>
      <c r="S344" s="17" t="str">
        <f t="shared" si="12"/>
        <v>leer</v>
      </c>
      <c r="T344" s="17" t="str">
        <f>IF(AND(Ausstellungen!C344&gt;"a",Ausstellungen!D344&gt;"a",Ausstellungen!F344&gt;"a",OR(Ausstellungen!D344=Tabelle2!$C$19,Ausstellungen!D344=Tabelle2!$C$20)),MID(Ausstellungen!F344,1,2)&amp;"N",IF(AND(Ausstellungen!C344&gt;"a",Ausstellungen!D344&gt;"a",Ausstellungen!F344&gt;"a",Ausstellungen!D344&lt;&gt;Tabelle2!$C$19,Ausstellungen!D344&lt;&gt;Tabelle2!$C$20),MID(Ausstellungen!F344,1,2),"leer"))</f>
        <v>leer</v>
      </c>
      <c r="U344" s="180" t="str">
        <f>IF(OR(ISERROR(VLOOKUP($D344&amp;$G344,Tabelle2!$T$2:$U$17,2,0)),Ausstellungen!C344&lt;"a",Ausstellungen!D344&lt;"a",Ausstellungen!F344&lt;"a"),"leer",VLOOKUP($D344&amp;$G344,Tabelle2!$T$2:$U$17,2,0))</f>
        <v>leer</v>
      </c>
      <c r="V344" s="17" t="str">
        <f>IF(OR(ISERROR(VLOOKUP(Ausstellungen!G344,Tabelle2!$Z$2:$AA$7,2,0)),Ausstellungen!C344&lt;"a",Ausstellungen!D344&lt;"a",Ausstellungen!F344&lt;"a"),"leer",VLOOKUP(Ausstellungen!G344,Tabelle2!$Z$2:$AA$7,2,0))</f>
        <v>leer</v>
      </c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</row>
    <row r="345" spans="2:64" ht="20.85" customHeight="1" x14ac:dyDescent="0.2">
      <c r="B345" s="7"/>
      <c r="C345" s="134" t="s">
        <v>12</v>
      </c>
      <c r="D345" s="134" t="s">
        <v>12</v>
      </c>
      <c r="E345" s="140" t="str">
        <f>Tabelle1!$N345</f>
        <v/>
      </c>
      <c r="F345" s="134" t="s">
        <v>12</v>
      </c>
      <c r="G345" s="134" t="s">
        <v>12</v>
      </c>
      <c r="H345" s="134" t="s">
        <v>12</v>
      </c>
      <c r="I345" s="134" t="s">
        <v>12</v>
      </c>
      <c r="J345" s="116" t="str">
        <f>IF(AND(Ausstellungen!C345&lt;"a",Ausstellungen!D345&lt;"a",Ausstellungen!F345&lt;"a",Ausstellungen!G345&lt;"a",Ausstellungen!H345&lt;"a",Ausstellungen!I345&lt;"a")," ",Tabelle1!J345)</f>
        <v xml:space="preserve"> </v>
      </c>
      <c r="K345" s="12"/>
      <c r="M345" s="9"/>
      <c r="N345" s="9"/>
      <c r="O345" s="9"/>
      <c r="P345" s="45"/>
      <c r="Q345" t="str">
        <f>IF(Ausstellungen!C344&gt;"a","Tabelle3!$M$5:$M$"&amp;COUNTA(Teilnehmer!$C$6:$C$300)+5,"leer")</f>
        <v>leer</v>
      </c>
      <c r="R345" s="17" t="str">
        <f t="shared" si="11"/>
        <v>leer</v>
      </c>
      <c r="S345" s="17" t="str">
        <f t="shared" si="12"/>
        <v>leer</v>
      </c>
      <c r="T345" s="17" t="str">
        <f>IF(AND(Ausstellungen!C345&gt;"a",Ausstellungen!D345&gt;"a",Ausstellungen!F345&gt;"a",OR(Ausstellungen!D345=Tabelle2!$C$19,Ausstellungen!D345=Tabelle2!$C$20)),MID(Ausstellungen!F345,1,2)&amp;"N",IF(AND(Ausstellungen!C345&gt;"a",Ausstellungen!D345&gt;"a",Ausstellungen!F345&gt;"a",Ausstellungen!D345&lt;&gt;Tabelle2!$C$19,Ausstellungen!D345&lt;&gt;Tabelle2!$C$20),MID(Ausstellungen!F345,1,2),"leer"))</f>
        <v>leer</v>
      </c>
      <c r="U345" s="180" t="str">
        <f>IF(OR(ISERROR(VLOOKUP($D345&amp;$G345,Tabelle2!$T$2:$U$17,2,0)),Ausstellungen!C345&lt;"a",Ausstellungen!D345&lt;"a",Ausstellungen!F345&lt;"a"),"leer",VLOOKUP($D345&amp;$G345,Tabelle2!$T$2:$U$17,2,0))</f>
        <v>leer</v>
      </c>
      <c r="V345" s="17" t="str">
        <f>IF(OR(ISERROR(VLOOKUP(Ausstellungen!G345,Tabelle2!$Z$2:$AA$7,2,0)),Ausstellungen!C345&lt;"a",Ausstellungen!D345&lt;"a",Ausstellungen!F345&lt;"a"),"leer",VLOOKUP(Ausstellungen!G345,Tabelle2!$Z$2:$AA$7,2,0))</f>
        <v>leer</v>
      </c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</row>
    <row r="346" spans="2:64" ht="20.85" customHeight="1" x14ac:dyDescent="0.2">
      <c r="B346" s="7"/>
      <c r="C346" s="134" t="s">
        <v>12</v>
      </c>
      <c r="D346" s="134" t="s">
        <v>12</v>
      </c>
      <c r="E346" s="140" t="str">
        <f>Tabelle1!$N346</f>
        <v/>
      </c>
      <c r="F346" s="134" t="s">
        <v>12</v>
      </c>
      <c r="G346" s="134" t="s">
        <v>12</v>
      </c>
      <c r="H346" s="134" t="s">
        <v>12</v>
      </c>
      <c r="I346" s="134" t="s">
        <v>12</v>
      </c>
      <c r="J346" s="116" t="str">
        <f>IF(AND(Ausstellungen!C346&lt;"a",Ausstellungen!D346&lt;"a",Ausstellungen!F346&lt;"a",Ausstellungen!G346&lt;"a",Ausstellungen!H346&lt;"a",Ausstellungen!I346&lt;"a")," ",Tabelle1!J346)</f>
        <v xml:space="preserve"> </v>
      </c>
      <c r="K346" s="12"/>
      <c r="M346" s="9"/>
      <c r="N346" s="9"/>
      <c r="O346" s="9"/>
      <c r="P346" s="45"/>
      <c r="Q346" t="str">
        <f>IF(Ausstellungen!C345&gt;"a","Tabelle3!$M$5:$M$"&amp;COUNTA(Teilnehmer!$C$6:$C$300)+5,"leer")</f>
        <v>leer</v>
      </c>
      <c r="R346" s="17" t="str">
        <f t="shared" si="11"/>
        <v>leer</v>
      </c>
      <c r="S346" s="17" t="str">
        <f t="shared" si="12"/>
        <v>leer</v>
      </c>
      <c r="T346" s="17" t="str">
        <f>IF(AND(Ausstellungen!C346&gt;"a",Ausstellungen!D346&gt;"a",Ausstellungen!F346&gt;"a",OR(Ausstellungen!D346=Tabelle2!$C$19,Ausstellungen!D346=Tabelle2!$C$20)),MID(Ausstellungen!F346,1,2)&amp;"N",IF(AND(Ausstellungen!C346&gt;"a",Ausstellungen!D346&gt;"a",Ausstellungen!F346&gt;"a",Ausstellungen!D346&lt;&gt;Tabelle2!$C$19,Ausstellungen!D346&lt;&gt;Tabelle2!$C$20),MID(Ausstellungen!F346,1,2),"leer"))</f>
        <v>leer</v>
      </c>
      <c r="U346" s="180" t="str">
        <f>IF(OR(ISERROR(VLOOKUP($D346&amp;$G346,Tabelle2!$T$2:$U$17,2,0)),Ausstellungen!C346&lt;"a",Ausstellungen!D346&lt;"a",Ausstellungen!F346&lt;"a"),"leer",VLOOKUP($D346&amp;$G346,Tabelle2!$T$2:$U$17,2,0))</f>
        <v>leer</v>
      </c>
      <c r="V346" s="17" t="str">
        <f>IF(OR(ISERROR(VLOOKUP(Ausstellungen!G346,Tabelle2!$Z$2:$AA$7,2,0)),Ausstellungen!C346&lt;"a",Ausstellungen!D346&lt;"a",Ausstellungen!F346&lt;"a"),"leer",VLOOKUP(Ausstellungen!G346,Tabelle2!$Z$2:$AA$7,2,0))</f>
        <v>leer</v>
      </c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</row>
    <row r="347" spans="2:64" ht="20.85" customHeight="1" x14ac:dyDescent="0.2">
      <c r="B347" s="7"/>
      <c r="C347" s="134" t="s">
        <v>12</v>
      </c>
      <c r="D347" s="134" t="s">
        <v>12</v>
      </c>
      <c r="E347" s="140" t="str">
        <f>Tabelle1!$N347</f>
        <v/>
      </c>
      <c r="F347" s="134" t="s">
        <v>12</v>
      </c>
      <c r="G347" s="134" t="s">
        <v>12</v>
      </c>
      <c r="H347" s="134" t="s">
        <v>12</v>
      </c>
      <c r="I347" s="134" t="s">
        <v>12</v>
      </c>
      <c r="J347" s="116" t="str">
        <f>IF(AND(Ausstellungen!C347&lt;"a",Ausstellungen!D347&lt;"a",Ausstellungen!F347&lt;"a",Ausstellungen!G347&lt;"a",Ausstellungen!H347&lt;"a",Ausstellungen!I347&lt;"a")," ",Tabelle1!J347)</f>
        <v xml:space="preserve"> </v>
      </c>
      <c r="K347" s="12"/>
      <c r="M347" s="9"/>
      <c r="N347" s="9"/>
      <c r="O347" s="9"/>
      <c r="P347" s="45"/>
      <c r="Q347" t="str">
        <f>IF(Ausstellungen!C346&gt;"a","Tabelle3!$M$5:$M$"&amp;COUNTA(Teilnehmer!$C$6:$C$300)+5,"leer")</f>
        <v>leer</v>
      </c>
      <c r="R347" s="17" t="str">
        <f t="shared" si="11"/>
        <v>leer</v>
      </c>
      <c r="S347" s="17" t="str">
        <f t="shared" si="12"/>
        <v>leer</v>
      </c>
      <c r="T347" s="17" t="str">
        <f>IF(AND(Ausstellungen!C347&gt;"a",Ausstellungen!D347&gt;"a",Ausstellungen!F347&gt;"a",OR(Ausstellungen!D347=Tabelle2!$C$19,Ausstellungen!D347=Tabelle2!$C$20)),MID(Ausstellungen!F347,1,2)&amp;"N",IF(AND(Ausstellungen!C347&gt;"a",Ausstellungen!D347&gt;"a",Ausstellungen!F347&gt;"a",Ausstellungen!D347&lt;&gt;Tabelle2!$C$19,Ausstellungen!D347&lt;&gt;Tabelle2!$C$20),MID(Ausstellungen!F347,1,2),"leer"))</f>
        <v>leer</v>
      </c>
      <c r="U347" s="180" t="str">
        <f>IF(OR(ISERROR(VLOOKUP($D347&amp;$G347,Tabelle2!$T$2:$U$17,2,0)),Ausstellungen!C347&lt;"a",Ausstellungen!D347&lt;"a",Ausstellungen!F347&lt;"a"),"leer",VLOOKUP($D347&amp;$G347,Tabelle2!$T$2:$U$17,2,0))</f>
        <v>leer</v>
      </c>
      <c r="V347" s="17" t="str">
        <f>IF(OR(ISERROR(VLOOKUP(Ausstellungen!G347,Tabelle2!$Z$2:$AA$7,2,0)),Ausstellungen!C347&lt;"a",Ausstellungen!D347&lt;"a",Ausstellungen!F347&lt;"a"),"leer",VLOOKUP(Ausstellungen!G347,Tabelle2!$Z$2:$AA$7,2,0))</f>
        <v>leer</v>
      </c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</row>
    <row r="348" spans="2:64" ht="20.85" customHeight="1" x14ac:dyDescent="0.2">
      <c r="B348" s="7"/>
      <c r="C348" s="134" t="s">
        <v>12</v>
      </c>
      <c r="D348" s="134" t="s">
        <v>12</v>
      </c>
      <c r="E348" s="140" t="str">
        <f>Tabelle1!$N348</f>
        <v/>
      </c>
      <c r="F348" s="134" t="s">
        <v>12</v>
      </c>
      <c r="G348" s="134" t="s">
        <v>12</v>
      </c>
      <c r="H348" s="134" t="s">
        <v>12</v>
      </c>
      <c r="I348" s="134" t="s">
        <v>12</v>
      </c>
      <c r="J348" s="116" t="str">
        <f>IF(AND(Ausstellungen!C348&lt;"a",Ausstellungen!D348&lt;"a",Ausstellungen!F348&lt;"a",Ausstellungen!G348&lt;"a",Ausstellungen!H348&lt;"a",Ausstellungen!I348&lt;"a")," ",Tabelle1!J348)</f>
        <v xml:space="preserve"> </v>
      </c>
      <c r="K348" s="12"/>
      <c r="M348" s="9"/>
      <c r="N348" s="9"/>
      <c r="O348" s="9"/>
      <c r="P348" s="45"/>
      <c r="Q348" t="str">
        <f>IF(Ausstellungen!C347&gt;"a","Tabelle3!$M$5:$M$"&amp;COUNTA(Teilnehmer!$C$6:$C$300)+5,"leer")</f>
        <v>leer</v>
      </c>
      <c r="R348" s="17" t="str">
        <f t="shared" si="11"/>
        <v>leer</v>
      </c>
      <c r="S348" s="17" t="str">
        <f t="shared" si="12"/>
        <v>leer</v>
      </c>
      <c r="T348" s="17" t="str">
        <f>IF(AND(Ausstellungen!C348&gt;"a",Ausstellungen!D348&gt;"a",Ausstellungen!F348&gt;"a",OR(Ausstellungen!D348=Tabelle2!$C$19,Ausstellungen!D348=Tabelle2!$C$20)),MID(Ausstellungen!F348,1,2)&amp;"N",IF(AND(Ausstellungen!C348&gt;"a",Ausstellungen!D348&gt;"a",Ausstellungen!F348&gt;"a",Ausstellungen!D348&lt;&gt;Tabelle2!$C$19,Ausstellungen!D348&lt;&gt;Tabelle2!$C$20),MID(Ausstellungen!F348,1,2),"leer"))</f>
        <v>leer</v>
      </c>
      <c r="U348" s="180" t="str">
        <f>IF(OR(ISERROR(VLOOKUP($D348&amp;$G348,Tabelle2!$T$2:$U$17,2,0)),Ausstellungen!C348&lt;"a",Ausstellungen!D348&lt;"a",Ausstellungen!F348&lt;"a"),"leer",VLOOKUP($D348&amp;$G348,Tabelle2!$T$2:$U$17,2,0))</f>
        <v>leer</v>
      </c>
      <c r="V348" s="17" t="str">
        <f>IF(OR(ISERROR(VLOOKUP(Ausstellungen!G348,Tabelle2!$Z$2:$AA$7,2,0)),Ausstellungen!C348&lt;"a",Ausstellungen!D348&lt;"a",Ausstellungen!F348&lt;"a"),"leer",VLOOKUP(Ausstellungen!G348,Tabelle2!$Z$2:$AA$7,2,0))</f>
        <v>leer</v>
      </c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</row>
    <row r="349" spans="2:64" ht="20.85" customHeight="1" x14ac:dyDescent="0.2">
      <c r="B349" s="7"/>
      <c r="C349" s="134" t="s">
        <v>12</v>
      </c>
      <c r="D349" s="134" t="s">
        <v>12</v>
      </c>
      <c r="E349" s="140" t="str">
        <f>Tabelle1!$N349</f>
        <v/>
      </c>
      <c r="F349" s="134" t="s">
        <v>12</v>
      </c>
      <c r="G349" s="134" t="s">
        <v>12</v>
      </c>
      <c r="H349" s="134" t="s">
        <v>12</v>
      </c>
      <c r="I349" s="134" t="s">
        <v>12</v>
      </c>
      <c r="J349" s="116" t="str">
        <f>IF(AND(Ausstellungen!C349&lt;"a",Ausstellungen!D349&lt;"a",Ausstellungen!F349&lt;"a",Ausstellungen!G349&lt;"a",Ausstellungen!H349&lt;"a",Ausstellungen!I349&lt;"a")," ",Tabelle1!J349)</f>
        <v xml:space="preserve"> </v>
      </c>
      <c r="K349" s="12"/>
      <c r="M349" s="9"/>
      <c r="N349" s="9"/>
      <c r="O349" s="9"/>
      <c r="P349" s="45"/>
      <c r="Q349" t="str">
        <f>IF(Ausstellungen!C348&gt;"a","Tabelle3!$M$5:$M$"&amp;COUNTA(Teilnehmer!$C$6:$C$300)+5,"leer")</f>
        <v>leer</v>
      </c>
      <c r="R349" s="17" t="str">
        <f t="shared" si="11"/>
        <v>leer</v>
      </c>
      <c r="S349" s="17" t="str">
        <f t="shared" si="12"/>
        <v>leer</v>
      </c>
      <c r="T349" s="17" t="str">
        <f>IF(AND(Ausstellungen!C349&gt;"a",Ausstellungen!D349&gt;"a",Ausstellungen!F349&gt;"a",OR(Ausstellungen!D349=Tabelle2!$C$19,Ausstellungen!D349=Tabelle2!$C$20)),MID(Ausstellungen!F349,1,2)&amp;"N",IF(AND(Ausstellungen!C349&gt;"a",Ausstellungen!D349&gt;"a",Ausstellungen!F349&gt;"a",Ausstellungen!D349&lt;&gt;Tabelle2!$C$19,Ausstellungen!D349&lt;&gt;Tabelle2!$C$20),MID(Ausstellungen!F349,1,2),"leer"))</f>
        <v>leer</v>
      </c>
      <c r="U349" s="180" t="str">
        <f>IF(OR(ISERROR(VLOOKUP($D349&amp;$G349,Tabelle2!$T$2:$U$17,2,0)),Ausstellungen!C349&lt;"a",Ausstellungen!D349&lt;"a",Ausstellungen!F349&lt;"a"),"leer",VLOOKUP($D349&amp;$G349,Tabelle2!$T$2:$U$17,2,0))</f>
        <v>leer</v>
      </c>
      <c r="V349" s="17" t="str">
        <f>IF(OR(ISERROR(VLOOKUP(Ausstellungen!G349,Tabelle2!$Z$2:$AA$7,2,0)),Ausstellungen!C349&lt;"a",Ausstellungen!D349&lt;"a",Ausstellungen!F349&lt;"a"),"leer",VLOOKUP(Ausstellungen!G349,Tabelle2!$Z$2:$AA$7,2,0))</f>
        <v>leer</v>
      </c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</row>
    <row r="350" spans="2:64" ht="20.85" customHeight="1" x14ac:dyDescent="0.2">
      <c r="B350" s="7"/>
      <c r="C350" s="134" t="s">
        <v>12</v>
      </c>
      <c r="D350" s="134" t="s">
        <v>12</v>
      </c>
      <c r="E350" s="140" t="str">
        <f>Tabelle1!$N350</f>
        <v/>
      </c>
      <c r="F350" s="134" t="s">
        <v>12</v>
      </c>
      <c r="G350" s="134" t="s">
        <v>12</v>
      </c>
      <c r="H350" s="134" t="s">
        <v>12</v>
      </c>
      <c r="I350" s="134" t="s">
        <v>12</v>
      </c>
      <c r="J350" s="116" t="str">
        <f>IF(AND(Ausstellungen!C350&lt;"a",Ausstellungen!D350&lt;"a",Ausstellungen!F350&lt;"a",Ausstellungen!G350&lt;"a",Ausstellungen!H350&lt;"a",Ausstellungen!I350&lt;"a")," ",Tabelle1!J350)</f>
        <v xml:space="preserve"> </v>
      </c>
      <c r="K350" s="12"/>
      <c r="M350" s="9"/>
      <c r="N350" s="9"/>
      <c r="O350" s="9"/>
      <c r="P350" s="45"/>
      <c r="Q350" t="str">
        <f>IF(Ausstellungen!C349&gt;"a","Tabelle3!$M$5:$M$"&amp;COUNTA(Teilnehmer!$C$6:$C$300)+5,"leer")</f>
        <v>leer</v>
      </c>
      <c r="R350" s="17" t="str">
        <f t="shared" si="11"/>
        <v>leer</v>
      </c>
      <c r="S350" s="17" t="str">
        <f t="shared" si="12"/>
        <v>leer</v>
      </c>
      <c r="T350" s="17" t="str">
        <f>IF(AND(Ausstellungen!C350&gt;"a",Ausstellungen!D350&gt;"a",Ausstellungen!F350&gt;"a",OR(Ausstellungen!D350=Tabelle2!$C$19,Ausstellungen!D350=Tabelle2!$C$20)),MID(Ausstellungen!F350,1,2)&amp;"N",IF(AND(Ausstellungen!C350&gt;"a",Ausstellungen!D350&gt;"a",Ausstellungen!F350&gt;"a",Ausstellungen!D350&lt;&gt;Tabelle2!$C$19,Ausstellungen!D350&lt;&gt;Tabelle2!$C$20),MID(Ausstellungen!F350,1,2),"leer"))</f>
        <v>leer</v>
      </c>
      <c r="U350" s="180" t="str">
        <f>IF(OR(ISERROR(VLOOKUP($D350&amp;$G350,Tabelle2!$T$2:$U$17,2,0)),Ausstellungen!C350&lt;"a",Ausstellungen!D350&lt;"a",Ausstellungen!F350&lt;"a"),"leer",VLOOKUP($D350&amp;$G350,Tabelle2!$T$2:$U$17,2,0))</f>
        <v>leer</v>
      </c>
      <c r="V350" s="17" t="str">
        <f>IF(OR(ISERROR(VLOOKUP(Ausstellungen!G350,Tabelle2!$Z$2:$AA$7,2,0)),Ausstellungen!C350&lt;"a",Ausstellungen!D350&lt;"a",Ausstellungen!F350&lt;"a"),"leer",VLOOKUP(Ausstellungen!G350,Tabelle2!$Z$2:$AA$7,2,0))</f>
        <v>leer</v>
      </c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</row>
    <row r="351" spans="2:64" ht="20.85" customHeight="1" x14ac:dyDescent="0.2">
      <c r="B351" s="7"/>
      <c r="C351" s="134" t="s">
        <v>12</v>
      </c>
      <c r="D351" s="134" t="s">
        <v>12</v>
      </c>
      <c r="E351" s="140" t="str">
        <f>Tabelle1!$N351</f>
        <v/>
      </c>
      <c r="F351" s="134" t="s">
        <v>12</v>
      </c>
      <c r="G351" s="134" t="s">
        <v>12</v>
      </c>
      <c r="H351" s="134" t="s">
        <v>12</v>
      </c>
      <c r="I351" s="134" t="s">
        <v>12</v>
      </c>
      <c r="J351" s="116" t="str">
        <f>IF(AND(Ausstellungen!C351&lt;"a",Ausstellungen!D351&lt;"a",Ausstellungen!F351&lt;"a",Ausstellungen!G351&lt;"a",Ausstellungen!H351&lt;"a",Ausstellungen!I351&lt;"a")," ",Tabelle1!J351)</f>
        <v xml:space="preserve"> </v>
      </c>
      <c r="K351" s="12"/>
      <c r="M351" s="9"/>
      <c r="N351" s="9"/>
      <c r="O351" s="9"/>
      <c r="P351" s="45"/>
      <c r="Q351" t="str">
        <f>IF(Ausstellungen!C350&gt;"a","Tabelle3!$M$5:$M$"&amp;COUNTA(Teilnehmer!$C$6:$C$300)+5,"leer")</f>
        <v>leer</v>
      </c>
      <c r="R351" s="17" t="str">
        <f t="shared" si="11"/>
        <v>leer</v>
      </c>
      <c r="S351" s="17" t="str">
        <f t="shared" si="12"/>
        <v>leer</v>
      </c>
      <c r="T351" s="17" t="str">
        <f>IF(AND(Ausstellungen!C351&gt;"a",Ausstellungen!D351&gt;"a",Ausstellungen!F351&gt;"a",OR(Ausstellungen!D351=Tabelle2!$C$19,Ausstellungen!D351=Tabelle2!$C$20)),MID(Ausstellungen!F351,1,2)&amp;"N",IF(AND(Ausstellungen!C351&gt;"a",Ausstellungen!D351&gt;"a",Ausstellungen!F351&gt;"a",Ausstellungen!D351&lt;&gt;Tabelle2!$C$19,Ausstellungen!D351&lt;&gt;Tabelle2!$C$20),MID(Ausstellungen!F351,1,2),"leer"))</f>
        <v>leer</v>
      </c>
      <c r="U351" s="180" t="str">
        <f>IF(OR(ISERROR(VLOOKUP($D351&amp;$G351,Tabelle2!$T$2:$U$17,2,0)),Ausstellungen!C351&lt;"a",Ausstellungen!D351&lt;"a",Ausstellungen!F351&lt;"a"),"leer",VLOOKUP($D351&amp;$G351,Tabelle2!$T$2:$U$17,2,0))</f>
        <v>leer</v>
      </c>
      <c r="V351" s="17" t="str">
        <f>IF(OR(ISERROR(VLOOKUP(Ausstellungen!G351,Tabelle2!$Z$2:$AA$7,2,0)),Ausstellungen!C351&lt;"a",Ausstellungen!D351&lt;"a",Ausstellungen!F351&lt;"a"),"leer",VLOOKUP(Ausstellungen!G351,Tabelle2!$Z$2:$AA$7,2,0))</f>
        <v>leer</v>
      </c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</row>
    <row r="352" spans="2:64" ht="20.85" customHeight="1" x14ac:dyDescent="0.2">
      <c r="B352" s="7"/>
      <c r="C352" s="134" t="s">
        <v>12</v>
      </c>
      <c r="D352" s="134" t="s">
        <v>12</v>
      </c>
      <c r="E352" s="140" t="str">
        <f>Tabelle1!$N352</f>
        <v/>
      </c>
      <c r="F352" s="134" t="s">
        <v>12</v>
      </c>
      <c r="G352" s="134" t="s">
        <v>12</v>
      </c>
      <c r="H352" s="134" t="s">
        <v>12</v>
      </c>
      <c r="I352" s="134" t="s">
        <v>12</v>
      </c>
      <c r="J352" s="116" t="str">
        <f>IF(AND(Ausstellungen!C352&lt;"a",Ausstellungen!D352&lt;"a",Ausstellungen!F352&lt;"a",Ausstellungen!G352&lt;"a",Ausstellungen!H352&lt;"a",Ausstellungen!I352&lt;"a")," ",Tabelle1!J352)</f>
        <v xml:space="preserve"> </v>
      </c>
      <c r="K352" s="12"/>
      <c r="M352" s="9"/>
      <c r="N352" s="9"/>
      <c r="O352" s="9"/>
      <c r="P352" s="45"/>
      <c r="Q352" t="str">
        <f>IF(Ausstellungen!C351&gt;"a","Tabelle3!$M$5:$M$"&amp;COUNTA(Teilnehmer!$C$6:$C$300)+5,"leer")</f>
        <v>leer</v>
      </c>
      <c r="R352" s="17" t="str">
        <f t="shared" si="11"/>
        <v>leer</v>
      </c>
      <c r="S352" s="17" t="str">
        <f t="shared" si="12"/>
        <v>leer</v>
      </c>
      <c r="T352" s="17" t="str">
        <f>IF(AND(Ausstellungen!C352&gt;"a",Ausstellungen!D352&gt;"a",Ausstellungen!F352&gt;"a",OR(Ausstellungen!D352=Tabelle2!$C$19,Ausstellungen!D352=Tabelle2!$C$20)),MID(Ausstellungen!F352,1,2)&amp;"N",IF(AND(Ausstellungen!C352&gt;"a",Ausstellungen!D352&gt;"a",Ausstellungen!F352&gt;"a",Ausstellungen!D352&lt;&gt;Tabelle2!$C$19,Ausstellungen!D352&lt;&gt;Tabelle2!$C$20),MID(Ausstellungen!F352,1,2),"leer"))</f>
        <v>leer</v>
      </c>
      <c r="U352" s="180" t="str">
        <f>IF(OR(ISERROR(VLOOKUP($D352&amp;$G352,Tabelle2!$T$2:$U$17,2,0)),Ausstellungen!C352&lt;"a",Ausstellungen!D352&lt;"a",Ausstellungen!F352&lt;"a"),"leer",VLOOKUP($D352&amp;$G352,Tabelle2!$T$2:$U$17,2,0))</f>
        <v>leer</v>
      </c>
      <c r="V352" s="17" t="str">
        <f>IF(OR(ISERROR(VLOOKUP(Ausstellungen!G352,Tabelle2!$Z$2:$AA$7,2,0)),Ausstellungen!C352&lt;"a",Ausstellungen!D352&lt;"a",Ausstellungen!F352&lt;"a"),"leer",VLOOKUP(Ausstellungen!G352,Tabelle2!$Z$2:$AA$7,2,0))</f>
        <v>leer</v>
      </c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</row>
    <row r="353" spans="2:64" ht="20.85" customHeight="1" x14ac:dyDescent="0.2">
      <c r="B353" s="7"/>
      <c r="C353" s="134" t="s">
        <v>12</v>
      </c>
      <c r="D353" s="134" t="s">
        <v>12</v>
      </c>
      <c r="E353" s="140" t="str">
        <f>Tabelle1!$N353</f>
        <v/>
      </c>
      <c r="F353" s="134" t="s">
        <v>12</v>
      </c>
      <c r="G353" s="134" t="s">
        <v>12</v>
      </c>
      <c r="H353" s="134" t="s">
        <v>12</v>
      </c>
      <c r="I353" s="134" t="s">
        <v>12</v>
      </c>
      <c r="J353" s="116" t="str">
        <f>IF(AND(Ausstellungen!C353&lt;"a",Ausstellungen!D353&lt;"a",Ausstellungen!F353&lt;"a",Ausstellungen!G353&lt;"a",Ausstellungen!H353&lt;"a",Ausstellungen!I353&lt;"a")," ",Tabelle1!J353)</f>
        <v xml:space="preserve"> </v>
      </c>
      <c r="K353" s="12"/>
      <c r="M353" s="9"/>
      <c r="N353" s="9"/>
      <c r="O353" s="9"/>
      <c r="P353" s="45"/>
      <c r="Q353" t="str">
        <f>IF(Ausstellungen!C352&gt;"a","Tabelle3!$M$5:$M$"&amp;COUNTA(Teilnehmer!$C$6:$C$300)+5,"leer")</f>
        <v>leer</v>
      </c>
      <c r="R353" s="17" t="str">
        <f t="shared" si="11"/>
        <v>leer</v>
      </c>
      <c r="S353" s="17" t="str">
        <f t="shared" si="12"/>
        <v>leer</v>
      </c>
      <c r="T353" s="17" t="str">
        <f>IF(AND(Ausstellungen!C353&gt;"a",Ausstellungen!D353&gt;"a",Ausstellungen!F353&gt;"a",OR(Ausstellungen!D353=Tabelle2!$C$19,Ausstellungen!D353=Tabelle2!$C$20)),MID(Ausstellungen!F353,1,2)&amp;"N",IF(AND(Ausstellungen!C353&gt;"a",Ausstellungen!D353&gt;"a",Ausstellungen!F353&gt;"a",Ausstellungen!D353&lt;&gt;Tabelle2!$C$19,Ausstellungen!D353&lt;&gt;Tabelle2!$C$20),MID(Ausstellungen!F353,1,2),"leer"))</f>
        <v>leer</v>
      </c>
      <c r="U353" s="180" t="str">
        <f>IF(OR(ISERROR(VLOOKUP($D353&amp;$G353,Tabelle2!$T$2:$U$17,2,0)),Ausstellungen!C353&lt;"a",Ausstellungen!D353&lt;"a",Ausstellungen!F353&lt;"a"),"leer",VLOOKUP($D353&amp;$G353,Tabelle2!$T$2:$U$17,2,0))</f>
        <v>leer</v>
      </c>
      <c r="V353" s="17" t="str">
        <f>IF(OR(ISERROR(VLOOKUP(Ausstellungen!G353,Tabelle2!$Z$2:$AA$7,2,0)),Ausstellungen!C353&lt;"a",Ausstellungen!D353&lt;"a",Ausstellungen!F353&lt;"a"),"leer",VLOOKUP(Ausstellungen!G353,Tabelle2!$Z$2:$AA$7,2,0))</f>
        <v>leer</v>
      </c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</row>
    <row r="354" spans="2:64" ht="20.85" customHeight="1" x14ac:dyDescent="0.2">
      <c r="B354" s="7"/>
      <c r="C354" s="134" t="s">
        <v>12</v>
      </c>
      <c r="D354" s="134" t="s">
        <v>12</v>
      </c>
      <c r="E354" s="140" t="str">
        <f>Tabelle1!$N354</f>
        <v/>
      </c>
      <c r="F354" s="134" t="s">
        <v>12</v>
      </c>
      <c r="G354" s="134" t="s">
        <v>12</v>
      </c>
      <c r="H354" s="134" t="s">
        <v>12</v>
      </c>
      <c r="I354" s="134" t="s">
        <v>12</v>
      </c>
      <c r="J354" s="116" t="str">
        <f>IF(AND(Ausstellungen!C354&lt;"a",Ausstellungen!D354&lt;"a",Ausstellungen!F354&lt;"a",Ausstellungen!G354&lt;"a",Ausstellungen!H354&lt;"a",Ausstellungen!I354&lt;"a")," ",Tabelle1!J354)</f>
        <v xml:space="preserve"> </v>
      </c>
      <c r="K354" s="12"/>
      <c r="M354" s="9"/>
      <c r="N354" s="9"/>
      <c r="O354" s="9"/>
      <c r="P354" s="45"/>
      <c r="Q354" t="str">
        <f>IF(Ausstellungen!C353&gt;"a","Tabelle3!$M$5:$M$"&amp;COUNTA(Teilnehmer!$C$6:$C$300)+5,"leer")</f>
        <v>leer</v>
      </c>
      <c r="R354" s="17" t="str">
        <f t="shared" si="11"/>
        <v>leer</v>
      </c>
      <c r="S354" s="17" t="str">
        <f t="shared" si="12"/>
        <v>leer</v>
      </c>
      <c r="T354" s="17" t="str">
        <f>IF(AND(Ausstellungen!C354&gt;"a",Ausstellungen!D354&gt;"a",Ausstellungen!F354&gt;"a",OR(Ausstellungen!D354=Tabelle2!$C$19,Ausstellungen!D354=Tabelle2!$C$20)),MID(Ausstellungen!F354,1,2)&amp;"N",IF(AND(Ausstellungen!C354&gt;"a",Ausstellungen!D354&gt;"a",Ausstellungen!F354&gt;"a",Ausstellungen!D354&lt;&gt;Tabelle2!$C$19,Ausstellungen!D354&lt;&gt;Tabelle2!$C$20),MID(Ausstellungen!F354,1,2),"leer"))</f>
        <v>leer</v>
      </c>
      <c r="U354" s="180" t="str">
        <f>IF(OR(ISERROR(VLOOKUP($D354&amp;$G354,Tabelle2!$T$2:$U$17,2,0)),Ausstellungen!C354&lt;"a",Ausstellungen!D354&lt;"a",Ausstellungen!F354&lt;"a"),"leer",VLOOKUP($D354&amp;$G354,Tabelle2!$T$2:$U$17,2,0))</f>
        <v>leer</v>
      </c>
      <c r="V354" s="17" t="str">
        <f>IF(OR(ISERROR(VLOOKUP(Ausstellungen!G354,Tabelle2!$Z$2:$AA$7,2,0)),Ausstellungen!C354&lt;"a",Ausstellungen!D354&lt;"a",Ausstellungen!F354&lt;"a"),"leer",VLOOKUP(Ausstellungen!G354,Tabelle2!$Z$2:$AA$7,2,0))</f>
        <v>leer</v>
      </c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</row>
    <row r="355" spans="2:64" ht="20.85" customHeight="1" x14ac:dyDescent="0.2">
      <c r="B355" s="7"/>
      <c r="C355" s="134" t="s">
        <v>12</v>
      </c>
      <c r="D355" s="134" t="s">
        <v>12</v>
      </c>
      <c r="E355" s="140" t="str">
        <f>Tabelle1!$N355</f>
        <v/>
      </c>
      <c r="F355" s="134" t="s">
        <v>12</v>
      </c>
      <c r="G355" s="134" t="s">
        <v>12</v>
      </c>
      <c r="H355" s="134" t="s">
        <v>12</v>
      </c>
      <c r="I355" s="134" t="s">
        <v>12</v>
      </c>
      <c r="J355" s="116" t="str">
        <f>IF(AND(Ausstellungen!C355&lt;"a",Ausstellungen!D355&lt;"a",Ausstellungen!F355&lt;"a",Ausstellungen!G355&lt;"a",Ausstellungen!H355&lt;"a",Ausstellungen!I355&lt;"a")," ",Tabelle1!J355)</f>
        <v xml:space="preserve"> </v>
      </c>
      <c r="K355" s="12"/>
      <c r="M355" s="9"/>
      <c r="N355" s="9"/>
      <c r="O355" s="9"/>
      <c r="P355" s="45"/>
      <c r="Q355" t="str">
        <f>IF(Ausstellungen!C354&gt;"a","Tabelle3!$M$5:$M$"&amp;COUNTA(Teilnehmer!$C$6:$C$300)+5,"leer")</f>
        <v>leer</v>
      </c>
      <c r="R355" s="17" t="str">
        <f t="shared" si="11"/>
        <v>leer</v>
      </c>
      <c r="S355" s="17" t="str">
        <f t="shared" si="12"/>
        <v>leer</v>
      </c>
      <c r="T355" s="17" t="str">
        <f>IF(AND(Ausstellungen!C355&gt;"a",Ausstellungen!D355&gt;"a",Ausstellungen!F355&gt;"a",OR(Ausstellungen!D355=Tabelle2!$C$19,Ausstellungen!D355=Tabelle2!$C$20)),MID(Ausstellungen!F355,1,2)&amp;"N",IF(AND(Ausstellungen!C355&gt;"a",Ausstellungen!D355&gt;"a",Ausstellungen!F355&gt;"a",Ausstellungen!D355&lt;&gt;Tabelle2!$C$19,Ausstellungen!D355&lt;&gt;Tabelle2!$C$20),MID(Ausstellungen!F355,1,2),"leer"))</f>
        <v>leer</v>
      </c>
      <c r="U355" s="180" t="str">
        <f>IF(OR(ISERROR(VLOOKUP($D355&amp;$G355,Tabelle2!$T$2:$U$17,2,0)),Ausstellungen!C355&lt;"a",Ausstellungen!D355&lt;"a",Ausstellungen!F355&lt;"a"),"leer",VLOOKUP($D355&amp;$G355,Tabelle2!$T$2:$U$17,2,0))</f>
        <v>leer</v>
      </c>
      <c r="V355" s="17" t="str">
        <f>IF(OR(ISERROR(VLOOKUP(Ausstellungen!G355,Tabelle2!$Z$2:$AA$7,2,0)),Ausstellungen!C355&lt;"a",Ausstellungen!D355&lt;"a",Ausstellungen!F355&lt;"a"),"leer",VLOOKUP(Ausstellungen!G355,Tabelle2!$Z$2:$AA$7,2,0))</f>
        <v>leer</v>
      </c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</row>
    <row r="356" spans="2:64" ht="20.85" customHeight="1" x14ac:dyDescent="0.2">
      <c r="B356" s="7"/>
      <c r="C356" s="134" t="s">
        <v>12</v>
      </c>
      <c r="D356" s="134" t="s">
        <v>12</v>
      </c>
      <c r="E356" s="140" t="str">
        <f>Tabelle1!$N356</f>
        <v/>
      </c>
      <c r="F356" s="134" t="s">
        <v>12</v>
      </c>
      <c r="G356" s="134" t="s">
        <v>12</v>
      </c>
      <c r="H356" s="134" t="s">
        <v>12</v>
      </c>
      <c r="I356" s="134" t="s">
        <v>12</v>
      </c>
      <c r="J356" s="116" t="str">
        <f>IF(AND(Ausstellungen!C356&lt;"a",Ausstellungen!D356&lt;"a",Ausstellungen!F356&lt;"a",Ausstellungen!G356&lt;"a",Ausstellungen!H356&lt;"a",Ausstellungen!I356&lt;"a")," ",Tabelle1!J356)</f>
        <v xml:space="preserve"> </v>
      </c>
      <c r="K356" s="12"/>
      <c r="M356" s="9"/>
      <c r="N356" s="9"/>
      <c r="O356" s="9"/>
      <c r="P356" s="45"/>
      <c r="Q356" t="str">
        <f>IF(Ausstellungen!C355&gt;"a","Tabelle3!$M$5:$M$"&amp;COUNTA(Teilnehmer!$C$6:$C$300)+5,"leer")</f>
        <v>leer</v>
      </c>
      <c r="R356" s="17" t="str">
        <f t="shared" si="11"/>
        <v>leer</v>
      </c>
      <c r="S356" s="17" t="str">
        <f t="shared" si="12"/>
        <v>leer</v>
      </c>
      <c r="T356" s="17" t="str">
        <f>IF(AND(Ausstellungen!C356&gt;"a",Ausstellungen!D356&gt;"a",Ausstellungen!F356&gt;"a",OR(Ausstellungen!D356=Tabelle2!$C$19,Ausstellungen!D356=Tabelle2!$C$20)),MID(Ausstellungen!F356,1,2)&amp;"N",IF(AND(Ausstellungen!C356&gt;"a",Ausstellungen!D356&gt;"a",Ausstellungen!F356&gt;"a",Ausstellungen!D356&lt;&gt;Tabelle2!$C$19,Ausstellungen!D356&lt;&gt;Tabelle2!$C$20),MID(Ausstellungen!F356,1,2),"leer"))</f>
        <v>leer</v>
      </c>
      <c r="U356" s="180" t="str">
        <f>IF(OR(ISERROR(VLOOKUP($D356&amp;$G356,Tabelle2!$T$2:$U$17,2,0)),Ausstellungen!C356&lt;"a",Ausstellungen!D356&lt;"a",Ausstellungen!F356&lt;"a"),"leer",VLOOKUP($D356&amp;$G356,Tabelle2!$T$2:$U$17,2,0))</f>
        <v>leer</v>
      </c>
      <c r="V356" s="17" t="str">
        <f>IF(OR(ISERROR(VLOOKUP(Ausstellungen!G356,Tabelle2!$Z$2:$AA$7,2,0)),Ausstellungen!C356&lt;"a",Ausstellungen!D356&lt;"a",Ausstellungen!F356&lt;"a"),"leer",VLOOKUP(Ausstellungen!G356,Tabelle2!$Z$2:$AA$7,2,0))</f>
        <v>leer</v>
      </c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</row>
    <row r="357" spans="2:64" ht="20.85" customHeight="1" x14ac:dyDescent="0.2">
      <c r="B357" s="7"/>
      <c r="C357" s="134" t="s">
        <v>12</v>
      </c>
      <c r="D357" s="134" t="s">
        <v>12</v>
      </c>
      <c r="E357" s="140" t="str">
        <f>Tabelle1!$N357</f>
        <v/>
      </c>
      <c r="F357" s="134" t="s">
        <v>12</v>
      </c>
      <c r="G357" s="134" t="s">
        <v>12</v>
      </c>
      <c r="H357" s="134" t="s">
        <v>12</v>
      </c>
      <c r="I357" s="134" t="s">
        <v>12</v>
      </c>
      <c r="J357" s="116" t="str">
        <f>IF(AND(Ausstellungen!C357&lt;"a",Ausstellungen!D357&lt;"a",Ausstellungen!F357&lt;"a",Ausstellungen!G357&lt;"a",Ausstellungen!H357&lt;"a",Ausstellungen!I357&lt;"a")," ",Tabelle1!J357)</f>
        <v xml:space="preserve"> </v>
      </c>
      <c r="K357" s="12"/>
      <c r="M357" s="9"/>
      <c r="N357" s="9"/>
      <c r="O357" s="9"/>
      <c r="P357" s="45"/>
      <c r="Q357" t="str">
        <f>IF(Ausstellungen!C356&gt;"a","Tabelle3!$M$5:$M$"&amp;COUNTA(Teilnehmer!$C$6:$C$300)+5,"leer")</f>
        <v>leer</v>
      </c>
      <c r="R357" s="17" t="str">
        <f t="shared" si="11"/>
        <v>leer</v>
      </c>
      <c r="S357" s="17" t="str">
        <f t="shared" si="12"/>
        <v>leer</v>
      </c>
      <c r="T357" s="17" t="str">
        <f>IF(AND(Ausstellungen!C357&gt;"a",Ausstellungen!D357&gt;"a",Ausstellungen!F357&gt;"a",OR(Ausstellungen!D357=Tabelle2!$C$19,Ausstellungen!D357=Tabelle2!$C$20)),MID(Ausstellungen!F357,1,2)&amp;"N",IF(AND(Ausstellungen!C357&gt;"a",Ausstellungen!D357&gt;"a",Ausstellungen!F357&gt;"a",Ausstellungen!D357&lt;&gt;Tabelle2!$C$19,Ausstellungen!D357&lt;&gt;Tabelle2!$C$20),MID(Ausstellungen!F357,1,2),"leer"))</f>
        <v>leer</v>
      </c>
      <c r="U357" s="180" t="str">
        <f>IF(OR(ISERROR(VLOOKUP($D357&amp;$G357,Tabelle2!$T$2:$U$17,2,0)),Ausstellungen!C357&lt;"a",Ausstellungen!D357&lt;"a",Ausstellungen!F357&lt;"a"),"leer",VLOOKUP($D357&amp;$G357,Tabelle2!$T$2:$U$17,2,0))</f>
        <v>leer</v>
      </c>
      <c r="V357" s="17" t="str">
        <f>IF(OR(ISERROR(VLOOKUP(Ausstellungen!G357,Tabelle2!$Z$2:$AA$7,2,0)),Ausstellungen!C357&lt;"a",Ausstellungen!D357&lt;"a",Ausstellungen!F357&lt;"a"),"leer",VLOOKUP(Ausstellungen!G357,Tabelle2!$Z$2:$AA$7,2,0))</f>
        <v>leer</v>
      </c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</row>
    <row r="358" spans="2:64" ht="20.85" customHeight="1" x14ac:dyDescent="0.2">
      <c r="B358" s="7"/>
      <c r="C358" s="134" t="s">
        <v>12</v>
      </c>
      <c r="D358" s="134" t="s">
        <v>12</v>
      </c>
      <c r="E358" s="140" t="str">
        <f>Tabelle1!$N358</f>
        <v/>
      </c>
      <c r="F358" s="134" t="s">
        <v>12</v>
      </c>
      <c r="G358" s="134" t="s">
        <v>12</v>
      </c>
      <c r="H358" s="134" t="s">
        <v>12</v>
      </c>
      <c r="I358" s="134" t="s">
        <v>12</v>
      </c>
      <c r="J358" s="116" t="str">
        <f>IF(AND(Ausstellungen!C358&lt;"a",Ausstellungen!D358&lt;"a",Ausstellungen!F358&lt;"a",Ausstellungen!G358&lt;"a",Ausstellungen!H358&lt;"a",Ausstellungen!I358&lt;"a")," ",Tabelle1!J358)</f>
        <v xml:space="preserve"> </v>
      </c>
      <c r="K358" s="12"/>
      <c r="M358" s="9"/>
      <c r="N358" s="9"/>
      <c r="O358" s="9"/>
      <c r="P358" s="45"/>
      <c r="Q358" t="str">
        <f>IF(Ausstellungen!C357&gt;"a","Tabelle3!$M$5:$M$"&amp;COUNTA(Teilnehmer!$C$6:$C$300)+5,"leer")</f>
        <v>leer</v>
      </c>
      <c r="R358" s="17" t="str">
        <f t="shared" si="11"/>
        <v>leer</v>
      </c>
      <c r="S358" s="17" t="str">
        <f t="shared" si="12"/>
        <v>leer</v>
      </c>
      <c r="T358" s="17" t="str">
        <f>IF(AND(Ausstellungen!C358&gt;"a",Ausstellungen!D358&gt;"a",Ausstellungen!F358&gt;"a",OR(Ausstellungen!D358=Tabelle2!$C$19,Ausstellungen!D358=Tabelle2!$C$20)),MID(Ausstellungen!F358,1,2)&amp;"N",IF(AND(Ausstellungen!C358&gt;"a",Ausstellungen!D358&gt;"a",Ausstellungen!F358&gt;"a",Ausstellungen!D358&lt;&gt;Tabelle2!$C$19,Ausstellungen!D358&lt;&gt;Tabelle2!$C$20),MID(Ausstellungen!F358,1,2),"leer"))</f>
        <v>leer</v>
      </c>
      <c r="U358" s="180" t="str">
        <f>IF(OR(ISERROR(VLOOKUP($D358&amp;$G358,Tabelle2!$T$2:$U$17,2,0)),Ausstellungen!C358&lt;"a",Ausstellungen!D358&lt;"a",Ausstellungen!F358&lt;"a"),"leer",VLOOKUP($D358&amp;$G358,Tabelle2!$T$2:$U$17,2,0))</f>
        <v>leer</v>
      </c>
      <c r="V358" s="17" t="str">
        <f>IF(OR(ISERROR(VLOOKUP(Ausstellungen!G358,Tabelle2!$Z$2:$AA$7,2,0)),Ausstellungen!C358&lt;"a",Ausstellungen!D358&lt;"a",Ausstellungen!F358&lt;"a"),"leer",VLOOKUP(Ausstellungen!G358,Tabelle2!$Z$2:$AA$7,2,0))</f>
        <v>leer</v>
      </c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</row>
    <row r="359" spans="2:64" ht="20.85" customHeight="1" x14ac:dyDescent="0.2">
      <c r="B359" s="7"/>
      <c r="C359" s="134" t="s">
        <v>12</v>
      </c>
      <c r="D359" s="134" t="s">
        <v>12</v>
      </c>
      <c r="E359" s="140" t="str">
        <f>Tabelle1!$N359</f>
        <v/>
      </c>
      <c r="F359" s="134" t="s">
        <v>12</v>
      </c>
      <c r="G359" s="134" t="s">
        <v>12</v>
      </c>
      <c r="H359" s="134" t="s">
        <v>12</v>
      </c>
      <c r="I359" s="134" t="s">
        <v>12</v>
      </c>
      <c r="J359" s="116" t="str">
        <f>IF(AND(Ausstellungen!C359&lt;"a",Ausstellungen!D359&lt;"a",Ausstellungen!F359&lt;"a",Ausstellungen!G359&lt;"a",Ausstellungen!H359&lt;"a",Ausstellungen!I359&lt;"a")," ",Tabelle1!J359)</f>
        <v xml:space="preserve"> </v>
      </c>
      <c r="K359" s="12"/>
      <c r="M359" s="9"/>
      <c r="N359" s="9"/>
      <c r="O359" s="9"/>
      <c r="P359" s="45"/>
      <c r="Q359" t="str">
        <f>IF(Ausstellungen!C358&gt;"a","Tabelle3!$M$5:$M$"&amp;COUNTA(Teilnehmer!$C$6:$C$300)+5,"leer")</f>
        <v>leer</v>
      </c>
      <c r="R359" s="17" t="str">
        <f t="shared" si="11"/>
        <v>leer</v>
      </c>
      <c r="S359" s="17" t="str">
        <f t="shared" si="12"/>
        <v>leer</v>
      </c>
      <c r="T359" s="17" t="str">
        <f>IF(AND(Ausstellungen!C359&gt;"a",Ausstellungen!D359&gt;"a",Ausstellungen!F359&gt;"a",OR(Ausstellungen!D359=Tabelle2!$C$19,Ausstellungen!D359=Tabelle2!$C$20)),MID(Ausstellungen!F359,1,2)&amp;"N",IF(AND(Ausstellungen!C359&gt;"a",Ausstellungen!D359&gt;"a",Ausstellungen!F359&gt;"a",Ausstellungen!D359&lt;&gt;Tabelle2!$C$19,Ausstellungen!D359&lt;&gt;Tabelle2!$C$20),MID(Ausstellungen!F359,1,2),"leer"))</f>
        <v>leer</v>
      </c>
      <c r="U359" s="180" t="str">
        <f>IF(OR(ISERROR(VLOOKUP($D359&amp;$G359,Tabelle2!$T$2:$U$17,2,0)),Ausstellungen!C359&lt;"a",Ausstellungen!D359&lt;"a",Ausstellungen!F359&lt;"a"),"leer",VLOOKUP($D359&amp;$G359,Tabelle2!$T$2:$U$17,2,0))</f>
        <v>leer</v>
      </c>
      <c r="V359" s="17" t="str">
        <f>IF(OR(ISERROR(VLOOKUP(Ausstellungen!G359,Tabelle2!$Z$2:$AA$7,2,0)),Ausstellungen!C359&lt;"a",Ausstellungen!D359&lt;"a",Ausstellungen!F359&lt;"a"),"leer",VLOOKUP(Ausstellungen!G359,Tabelle2!$Z$2:$AA$7,2,0))</f>
        <v>leer</v>
      </c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</row>
    <row r="360" spans="2:64" ht="20.85" customHeight="1" x14ac:dyDescent="0.2">
      <c r="B360" s="7"/>
      <c r="C360" s="134" t="s">
        <v>12</v>
      </c>
      <c r="D360" s="134" t="s">
        <v>12</v>
      </c>
      <c r="E360" s="140" t="str">
        <f>Tabelle1!$N360</f>
        <v/>
      </c>
      <c r="F360" s="134" t="s">
        <v>12</v>
      </c>
      <c r="G360" s="134" t="s">
        <v>12</v>
      </c>
      <c r="H360" s="134" t="s">
        <v>12</v>
      </c>
      <c r="I360" s="134" t="s">
        <v>12</v>
      </c>
      <c r="J360" s="116" t="str">
        <f>IF(AND(Ausstellungen!C360&lt;"a",Ausstellungen!D360&lt;"a",Ausstellungen!F360&lt;"a",Ausstellungen!G360&lt;"a",Ausstellungen!H360&lt;"a",Ausstellungen!I360&lt;"a")," ",Tabelle1!J360)</f>
        <v xml:space="preserve"> </v>
      </c>
      <c r="K360" s="12"/>
      <c r="M360" s="9"/>
      <c r="N360" s="9"/>
      <c r="O360" s="9"/>
      <c r="P360" s="45"/>
      <c r="Q360" t="str">
        <f>IF(Ausstellungen!C359&gt;"a","Tabelle3!$M$5:$M$"&amp;COUNTA(Teilnehmer!$C$6:$C$300)+5,"leer")</f>
        <v>leer</v>
      </c>
      <c r="R360" s="17" t="str">
        <f t="shared" si="11"/>
        <v>leer</v>
      </c>
      <c r="S360" s="17" t="str">
        <f t="shared" si="12"/>
        <v>leer</v>
      </c>
      <c r="T360" s="17" t="str">
        <f>IF(AND(Ausstellungen!C360&gt;"a",Ausstellungen!D360&gt;"a",Ausstellungen!F360&gt;"a",OR(Ausstellungen!D360=Tabelle2!$C$19,Ausstellungen!D360=Tabelle2!$C$20)),MID(Ausstellungen!F360,1,2)&amp;"N",IF(AND(Ausstellungen!C360&gt;"a",Ausstellungen!D360&gt;"a",Ausstellungen!F360&gt;"a",Ausstellungen!D360&lt;&gt;Tabelle2!$C$19,Ausstellungen!D360&lt;&gt;Tabelle2!$C$20),MID(Ausstellungen!F360,1,2),"leer"))</f>
        <v>leer</v>
      </c>
      <c r="U360" s="180" t="str">
        <f>IF(OR(ISERROR(VLOOKUP($D360&amp;$G360,Tabelle2!$T$2:$U$17,2,0)),Ausstellungen!C360&lt;"a",Ausstellungen!D360&lt;"a",Ausstellungen!F360&lt;"a"),"leer",VLOOKUP($D360&amp;$G360,Tabelle2!$T$2:$U$17,2,0))</f>
        <v>leer</v>
      </c>
      <c r="V360" s="17" t="str">
        <f>IF(OR(ISERROR(VLOOKUP(Ausstellungen!G360,Tabelle2!$Z$2:$AA$7,2,0)),Ausstellungen!C360&lt;"a",Ausstellungen!D360&lt;"a",Ausstellungen!F360&lt;"a"),"leer",VLOOKUP(Ausstellungen!G360,Tabelle2!$Z$2:$AA$7,2,0))</f>
        <v>leer</v>
      </c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</row>
    <row r="361" spans="2:64" ht="20.85" customHeight="1" x14ac:dyDescent="0.2">
      <c r="B361" s="7"/>
      <c r="C361" s="134" t="s">
        <v>12</v>
      </c>
      <c r="D361" s="134" t="s">
        <v>12</v>
      </c>
      <c r="E361" s="140" t="str">
        <f>Tabelle1!$N361</f>
        <v/>
      </c>
      <c r="F361" s="134" t="s">
        <v>12</v>
      </c>
      <c r="G361" s="134" t="s">
        <v>12</v>
      </c>
      <c r="H361" s="134" t="s">
        <v>12</v>
      </c>
      <c r="I361" s="134" t="s">
        <v>12</v>
      </c>
      <c r="J361" s="116" t="str">
        <f>IF(AND(Ausstellungen!C361&lt;"a",Ausstellungen!D361&lt;"a",Ausstellungen!F361&lt;"a",Ausstellungen!G361&lt;"a",Ausstellungen!H361&lt;"a",Ausstellungen!I361&lt;"a")," ",Tabelle1!J361)</f>
        <v xml:space="preserve"> </v>
      </c>
      <c r="K361" s="12"/>
      <c r="M361" s="9"/>
      <c r="N361" s="9"/>
      <c r="O361" s="9"/>
      <c r="P361" s="45"/>
      <c r="Q361" t="str">
        <f>IF(Ausstellungen!C360&gt;"a","Tabelle3!$M$5:$M$"&amp;COUNTA(Teilnehmer!$C$6:$C$300)+5,"leer")</f>
        <v>leer</v>
      </c>
      <c r="R361" s="17" t="str">
        <f t="shared" si="11"/>
        <v>leer</v>
      </c>
      <c r="S361" s="17" t="str">
        <f t="shared" si="12"/>
        <v>leer</v>
      </c>
      <c r="T361" s="17" t="str">
        <f>IF(AND(Ausstellungen!C361&gt;"a",Ausstellungen!D361&gt;"a",Ausstellungen!F361&gt;"a",OR(Ausstellungen!D361=Tabelle2!$C$19,Ausstellungen!D361=Tabelle2!$C$20)),MID(Ausstellungen!F361,1,2)&amp;"N",IF(AND(Ausstellungen!C361&gt;"a",Ausstellungen!D361&gt;"a",Ausstellungen!F361&gt;"a",Ausstellungen!D361&lt;&gt;Tabelle2!$C$19,Ausstellungen!D361&lt;&gt;Tabelle2!$C$20),MID(Ausstellungen!F361,1,2),"leer"))</f>
        <v>leer</v>
      </c>
      <c r="U361" s="180" t="str">
        <f>IF(OR(ISERROR(VLOOKUP($D361&amp;$G361,Tabelle2!$T$2:$U$17,2,0)),Ausstellungen!C361&lt;"a",Ausstellungen!D361&lt;"a",Ausstellungen!F361&lt;"a"),"leer",VLOOKUP($D361&amp;$G361,Tabelle2!$T$2:$U$17,2,0))</f>
        <v>leer</v>
      </c>
      <c r="V361" s="17" t="str">
        <f>IF(OR(ISERROR(VLOOKUP(Ausstellungen!G361,Tabelle2!$Z$2:$AA$7,2,0)),Ausstellungen!C361&lt;"a",Ausstellungen!D361&lt;"a",Ausstellungen!F361&lt;"a"),"leer",VLOOKUP(Ausstellungen!G361,Tabelle2!$Z$2:$AA$7,2,0))</f>
        <v>leer</v>
      </c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</row>
    <row r="362" spans="2:64" ht="20.85" customHeight="1" x14ac:dyDescent="0.2">
      <c r="B362" s="7"/>
      <c r="C362" s="134" t="s">
        <v>12</v>
      </c>
      <c r="D362" s="134" t="s">
        <v>12</v>
      </c>
      <c r="E362" s="140" t="str">
        <f>Tabelle1!$N362</f>
        <v/>
      </c>
      <c r="F362" s="134" t="s">
        <v>12</v>
      </c>
      <c r="G362" s="134" t="s">
        <v>12</v>
      </c>
      <c r="H362" s="134" t="s">
        <v>12</v>
      </c>
      <c r="I362" s="134" t="s">
        <v>12</v>
      </c>
      <c r="J362" s="116" t="str">
        <f>IF(AND(Ausstellungen!C362&lt;"a",Ausstellungen!D362&lt;"a",Ausstellungen!F362&lt;"a",Ausstellungen!G362&lt;"a",Ausstellungen!H362&lt;"a",Ausstellungen!I362&lt;"a")," ",Tabelle1!J362)</f>
        <v xml:space="preserve"> </v>
      </c>
      <c r="K362" s="12"/>
      <c r="M362" s="9"/>
      <c r="N362" s="9"/>
      <c r="O362" s="9"/>
      <c r="P362" s="45"/>
      <c r="Q362" t="str">
        <f>IF(Ausstellungen!C361&gt;"a","Tabelle3!$M$5:$M$"&amp;COUNTA(Teilnehmer!$C$6:$C$300)+5,"leer")</f>
        <v>leer</v>
      </c>
      <c r="R362" s="17" t="str">
        <f t="shared" si="11"/>
        <v>leer</v>
      </c>
      <c r="S362" s="17" t="str">
        <f t="shared" si="12"/>
        <v>leer</v>
      </c>
      <c r="T362" s="17" t="str">
        <f>IF(AND(Ausstellungen!C362&gt;"a",Ausstellungen!D362&gt;"a",Ausstellungen!F362&gt;"a",OR(Ausstellungen!D362=Tabelle2!$C$19,Ausstellungen!D362=Tabelle2!$C$20)),MID(Ausstellungen!F362,1,2)&amp;"N",IF(AND(Ausstellungen!C362&gt;"a",Ausstellungen!D362&gt;"a",Ausstellungen!F362&gt;"a",Ausstellungen!D362&lt;&gt;Tabelle2!$C$19,Ausstellungen!D362&lt;&gt;Tabelle2!$C$20),MID(Ausstellungen!F362,1,2),"leer"))</f>
        <v>leer</v>
      </c>
      <c r="U362" s="180" t="str">
        <f>IF(OR(ISERROR(VLOOKUP($D362&amp;$G362,Tabelle2!$T$2:$U$17,2,0)),Ausstellungen!C362&lt;"a",Ausstellungen!D362&lt;"a",Ausstellungen!F362&lt;"a"),"leer",VLOOKUP($D362&amp;$G362,Tabelle2!$T$2:$U$17,2,0))</f>
        <v>leer</v>
      </c>
      <c r="V362" s="17" t="str">
        <f>IF(OR(ISERROR(VLOOKUP(Ausstellungen!G362,Tabelle2!$Z$2:$AA$7,2,0)),Ausstellungen!C362&lt;"a",Ausstellungen!D362&lt;"a",Ausstellungen!F362&lt;"a"),"leer",VLOOKUP(Ausstellungen!G362,Tabelle2!$Z$2:$AA$7,2,0))</f>
        <v>leer</v>
      </c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</row>
    <row r="363" spans="2:64" ht="20.85" customHeight="1" x14ac:dyDescent="0.2">
      <c r="B363" s="7"/>
      <c r="C363" s="134" t="s">
        <v>12</v>
      </c>
      <c r="D363" s="134" t="s">
        <v>12</v>
      </c>
      <c r="E363" s="140" t="str">
        <f>Tabelle1!$N363</f>
        <v/>
      </c>
      <c r="F363" s="134" t="s">
        <v>12</v>
      </c>
      <c r="G363" s="134" t="s">
        <v>12</v>
      </c>
      <c r="H363" s="134" t="s">
        <v>12</v>
      </c>
      <c r="I363" s="134" t="s">
        <v>12</v>
      </c>
      <c r="J363" s="116" t="str">
        <f>IF(AND(Ausstellungen!C363&lt;"a",Ausstellungen!D363&lt;"a",Ausstellungen!F363&lt;"a",Ausstellungen!G363&lt;"a",Ausstellungen!H363&lt;"a",Ausstellungen!I363&lt;"a")," ",Tabelle1!J363)</f>
        <v xml:space="preserve"> </v>
      </c>
      <c r="K363" s="12"/>
      <c r="M363" s="9"/>
      <c r="N363" s="9"/>
      <c r="O363" s="9"/>
      <c r="P363" s="45"/>
      <c r="Q363" t="str">
        <f>IF(Ausstellungen!C362&gt;"a","Tabelle3!$M$5:$M$"&amp;COUNTA(Teilnehmer!$C$6:$C$300)+5,"leer")</f>
        <v>leer</v>
      </c>
      <c r="R363" s="17" t="str">
        <f t="shared" si="11"/>
        <v>leer</v>
      </c>
      <c r="S363" s="17" t="str">
        <f t="shared" si="12"/>
        <v>leer</v>
      </c>
      <c r="T363" s="17" t="str">
        <f>IF(AND(Ausstellungen!C363&gt;"a",Ausstellungen!D363&gt;"a",Ausstellungen!F363&gt;"a",OR(Ausstellungen!D363=Tabelle2!$C$19,Ausstellungen!D363=Tabelle2!$C$20)),MID(Ausstellungen!F363,1,2)&amp;"N",IF(AND(Ausstellungen!C363&gt;"a",Ausstellungen!D363&gt;"a",Ausstellungen!F363&gt;"a",Ausstellungen!D363&lt;&gt;Tabelle2!$C$19,Ausstellungen!D363&lt;&gt;Tabelle2!$C$20),MID(Ausstellungen!F363,1,2),"leer"))</f>
        <v>leer</v>
      </c>
      <c r="U363" s="180" t="str">
        <f>IF(OR(ISERROR(VLOOKUP($D363&amp;$G363,Tabelle2!$T$2:$U$17,2,0)),Ausstellungen!C363&lt;"a",Ausstellungen!D363&lt;"a",Ausstellungen!F363&lt;"a"),"leer",VLOOKUP($D363&amp;$G363,Tabelle2!$T$2:$U$17,2,0))</f>
        <v>leer</v>
      </c>
      <c r="V363" s="17" t="str">
        <f>IF(OR(ISERROR(VLOOKUP(Ausstellungen!G363,Tabelle2!$Z$2:$AA$7,2,0)),Ausstellungen!C363&lt;"a",Ausstellungen!D363&lt;"a",Ausstellungen!F363&lt;"a"),"leer",VLOOKUP(Ausstellungen!G363,Tabelle2!$Z$2:$AA$7,2,0))</f>
        <v>leer</v>
      </c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</row>
    <row r="364" spans="2:64" ht="20.85" customHeight="1" x14ac:dyDescent="0.2">
      <c r="B364" s="7"/>
      <c r="C364" s="134" t="s">
        <v>12</v>
      </c>
      <c r="D364" s="134" t="s">
        <v>12</v>
      </c>
      <c r="E364" s="140" t="str">
        <f>Tabelle1!$N364</f>
        <v/>
      </c>
      <c r="F364" s="134" t="s">
        <v>12</v>
      </c>
      <c r="G364" s="134" t="s">
        <v>12</v>
      </c>
      <c r="H364" s="134" t="s">
        <v>12</v>
      </c>
      <c r="I364" s="134" t="s">
        <v>12</v>
      </c>
      <c r="J364" s="116" t="str">
        <f>IF(AND(Ausstellungen!C364&lt;"a",Ausstellungen!D364&lt;"a",Ausstellungen!F364&lt;"a",Ausstellungen!G364&lt;"a",Ausstellungen!H364&lt;"a",Ausstellungen!I364&lt;"a")," ",Tabelle1!J364)</f>
        <v xml:space="preserve"> </v>
      </c>
      <c r="K364" s="12"/>
      <c r="M364" s="9"/>
      <c r="N364" s="9"/>
      <c r="O364" s="9"/>
      <c r="P364" s="45"/>
      <c r="Q364" t="str">
        <f>IF(Ausstellungen!C363&gt;"a","Tabelle3!$M$5:$M$"&amp;COUNTA(Teilnehmer!$C$6:$C$300)+5,"leer")</f>
        <v>leer</v>
      </c>
      <c r="R364" s="17" t="str">
        <f t="shared" si="11"/>
        <v>leer</v>
      </c>
      <c r="S364" s="17" t="str">
        <f t="shared" si="12"/>
        <v>leer</v>
      </c>
      <c r="T364" s="17" t="str">
        <f>IF(AND(Ausstellungen!C364&gt;"a",Ausstellungen!D364&gt;"a",Ausstellungen!F364&gt;"a",OR(Ausstellungen!D364=Tabelle2!$C$19,Ausstellungen!D364=Tabelle2!$C$20)),MID(Ausstellungen!F364,1,2)&amp;"N",IF(AND(Ausstellungen!C364&gt;"a",Ausstellungen!D364&gt;"a",Ausstellungen!F364&gt;"a",Ausstellungen!D364&lt;&gt;Tabelle2!$C$19,Ausstellungen!D364&lt;&gt;Tabelle2!$C$20),MID(Ausstellungen!F364,1,2),"leer"))</f>
        <v>leer</v>
      </c>
      <c r="U364" s="180" t="str">
        <f>IF(OR(ISERROR(VLOOKUP($D364&amp;$G364,Tabelle2!$T$2:$U$17,2,0)),Ausstellungen!C364&lt;"a",Ausstellungen!D364&lt;"a",Ausstellungen!F364&lt;"a"),"leer",VLOOKUP($D364&amp;$G364,Tabelle2!$T$2:$U$17,2,0))</f>
        <v>leer</v>
      </c>
      <c r="V364" s="17" t="str">
        <f>IF(OR(ISERROR(VLOOKUP(Ausstellungen!G364,Tabelle2!$Z$2:$AA$7,2,0)),Ausstellungen!C364&lt;"a",Ausstellungen!D364&lt;"a",Ausstellungen!F364&lt;"a"),"leer",VLOOKUP(Ausstellungen!G364,Tabelle2!$Z$2:$AA$7,2,0))</f>
        <v>leer</v>
      </c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</row>
    <row r="365" spans="2:64" ht="20.85" customHeight="1" x14ac:dyDescent="0.2">
      <c r="B365" s="7"/>
      <c r="C365" s="134" t="s">
        <v>12</v>
      </c>
      <c r="D365" s="134" t="s">
        <v>12</v>
      </c>
      <c r="E365" s="140" t="str">
        <f>Tabelle1!$N365</f>
        <v/>
      </c>
      <c r="F365" s="134" t="s">
        <v>12</v>
      </c>
      <c r="G365" s="134" t="s">
        <v>12</v>
      </c>
      <c r="H365" s="134" t="s">
        <v>12</v>
      </c>
      <c r="I365" s="134" t="s">
        <v>12</v>
      </c>
      <c r="J365" s="116" t="str">
        <f>IF(AND(Ausstellungen!C365&lt;"a",Ausstellungen!D365&lt;"a",Ausstellungen!F365&lt;"a",Ausstellungen!G365&lt;"a",Ausstellungen!H365&lt;"a",Ausstellungen!I365&lt;"a")," ",Tabelle1!J365)</f>
        <v xml:space="preserve"> </v>
      </c>
      <c r="K365" s="12"/>
      <c r="M365" s="9"/>
      <c r="N365" s="9"/>
      <c r="O365" s="9"/>
      <c r="P365" s="45"/>
      <c r="Q365" t="str">
        <f>IF(Ausstellungen!C364&gt;"a","Tabelle3!$M$5:$M$"&amp;COUNTA(Teilnehmer!$C$6:$C$300)+5,"leer")</f>
        <v>leer</v>
      </c>
      <c r="R365" s="17" t="str">
        <f t="shared" si="11"/>
        <v>leer</v>
      </c>
      <c r="S365" s="17" t="str">
        <f t="shared" si="12"/>
        <v>leer</v>
      </c>
      <c r="T365" s="17" t="str">
        <f>IF(AND(Ausstellungen!C365&gt;"a",Ausstellungen!D365&gt;"a",Ausstellungen!F365&gt;"a",OR(Ausstellungen!D365=Tabelle2!$C$19,Ausstellungen!D365=Tabelle2!$C$20)),MID(Ausstellungen!F365,1,2)&amp;"N",IF(AND(Ausstellungen!C365&gt;"a",Ausstellungen!D365&gt;"a",Ausstellungen!F365&gt;"a",Ausstellungen!D365&lt;&gt;Tabelle2!$C$19,Ausstellungen!D365&lt;&gt;Tabelle2!$C$20),MID(Ausstellungen!F365,1,2),"leer"))</f>
        <v>leer</v>
      </c>
      <c r="U365" s="180" t="str">
        <f>IF(OR(ISERROR(VLOOKUP($D365&amp;$G365,Tabelle2!$T$2:$U$17,2,0)),Ausstellungen!C365&lt;"a",Ausstellungen!D365&lt;"a",Ausstellungen!F365&lt;"a"),"leer",VLOOKUP($D365&amp;$G365,Tabelle2!$T$2:$U$17,2,0))</f>
        <v>leer</v>
      </c>
      <c r="V365" s="17" t="str">
        <f>IF(OR(ISERROR(VLOOKUP(Ausstellungen!G365,Tabelle2!$Z$2:$AA$7,2,0)),Ausstellungen!C365&lt;"a",Ausstellungen!D365&lt;"a",Ausstellungen!F365&lt;"a"),"leer",VLOOKUP(Ausstellungen!G365,Tabelle2!$Z$2:$AA$7,2,0))</f>
        <v>leer</v>
      </c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</row>
    <row r="366" spans="2:64" ht="20.85" customHeight="1" x14ac:dyDescent="0.2">
      <c r="B366" s="7"/>
      <c r="C366" s="134" t="s">
        <v>12</v>
      </c>
      <c r="D366" s="134" t="s">
        <v>12</v>
      </c>
      <c r="E366" s="140" t="str">
        <f>Tabelle1!$N366</f>
        <v/>
      </c>
      <c r="F366" s="134" t="s">
        <v>12</v>
      </c>
      <c r="G366" s="134" t="s">
        <v>12</v>
      </c>
      <c r="H366" s="134" t="s">
        <v>12</v>
      </c>
      <c r="I366" s="134" t="s">
        <v>12</v>
      </c>
      <c r="J366" s="116" t="str">
        <f>IF(AND(Ausstellungen!C366&lt;"a",Ausstellungen!D366&lt;"a",Ausstellungen!F366&lt;"a",Ausstellungen!G366&lt;"a",Ausstellungen!H366&lt;"a",Ausstellungen!I366&lt;"a")," ",Tabelle1!J366)</f>
        <v xml:space="preserve"> </v>
      </c>
      <c r="K366" s="12"/>
      <c r="M366" s="9"/>
      <c r="N366" s="9"/>
      <c r="O366" s="9"/>
      <c r="P366" s="45"/>
      <c r="Q366" t="str">
        <f>IF(Ausstellungen!C365&gt;"a","Tabelle3!$M$5:$M$"&amp;COUNTA(Teilnehmer!$C$6:$C$300)+5,"leer")</f>
        <v>leer</v>
      </c>
      <c r="R366" s="17" t="str">
        <f t="shared" si="11"/>
        <v>leer</v>
      </c>
      <c r="S366" s="17" t="str">
        <f t="shared" si="12"/>
        <v>leer</v>
      </c>
      <c r="T366" s="17" t="str">
        <f>IF(AND(Ausstellungen!C366&gt;"a",Ausstellungen!D366&gt;"a",Ausstellungen!F366&gt;"a",OR(Ausstellungen!D366=Tabelle2!$C$19,Ausstellungen!D366=Tabelle2!$C$20)),MID(Ausstellungen!F366,1,2)&amp;"N",IF(AND(Ausstellungen!C366&gt;"a",Ausstellungen!D366&gt;"a",Ausstellungen!F366&gt;"a",Ausstellungen!D366&lt;&gt;Tabelle2!$C$19,Ausstellungen!D366&lt;&gt;Tabelle2!$C$20),MID(Ausstellungen!F366,1,2),"leer"))</f>
        <v>leer</v>
      </c>
      <c r="U366" s="180" t="str">
        <f>IF(OR(ISERROR(VLOOKUP($D366&amp;$G366,Tabelle2!$T$2:$U$17,2,0)),Ausstellungen!C366&lt;"a",Ausstellungen!D366&lt;"a",Ausstellungen!F366&lt;"a"),"leer",VLOOKUP($D366&amp;$G366,Tabelle2!$T$2:$U$17,2,0))</f>
        <v>leer</v>
      </c>
      <c r="V366" s="17" t="str">
        <f>IF(OR(ISERROR(VLOOKUP(Ausstellungen!G366,Tabelle2!$Z$2:$AA$7,2,0)),Ausstellungen!C366&lt;"a",Ausstellungen!D366&lt;"a",Ausstellungen!F366&lt;"a"),"leer",VLOOKUP(Ausstellungen!G366,Tabelle2!$Z$2:$AA$7,2,0))</f>
        <v>leer</v>
      </c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</row>
    <row r="367" spans="2:64" ht="20.85" customHeight="1" x14ac:dyDescent="0.2">
      <c r="B367" s="7"/>
      <c r="C367" s="134" t="s">
        <v>12</v>
      </c>
      <c r="D367" s="134" t="s">
        <v>12</v>
      </c>
      <c r="E367" s="140" t="str">
        <f>Tabelle1!$N367</f>
        <v/>
      </c>
      <c r="F367" s="134" t="s">
        <v>12</v>
      </c>
      <c r="G367" s="134" t="s">
        <v>12</v>
      </c>
      <c r="H367" s="134" t="s">
        <v>12</v>
      </c>
      <c r="I367" s="134" t="s">
        <v>12</v>
      </c>
      <c r="J367" s="116" t="str">
        <f>IF(AND(Ausstellungen!C367&lt;"a",Ausstellungen!D367&lt;"a",Ausstellungen!F367&lt;"a",Ausstellungen!G367&lt;"a",Ausstellungen!H367&lt;"a",Ausstellungen!I367&lt;"a")," ",Tabelle1!J367)</f>
        <v xml:space="preserve"> </v>
      </c>
      <c r="K367" s="12"/>
      <c r="M367" s="9"/>
      <c r="N367" s="9"/>
      <c r="O367" s="9"/>
      <c r="P367" s="45"/>
      <c r="Q367" t="str">
        <f>IF(Ausstellungen!C366&gt;"a","Tabelle3!$M$5:$M$"&amp;COUNTA(Teilnehmer!$C$6:$C$300)+5,"leer")</f>
        <v>leer</v>
      </c>
      <c r="R367" s="17" t="str">
        <f t="shared" si="11"/>
        <v>leer</v>
      </c>
      <c r="S367" s="17" t="str">
        <f t="shared" si="12"/>
        <v>leer</v>
      </c>
      <c r="T367" s="17" t="str">
        <f>IF(AND(Ausstellungen!C367&gt;"a",Ausstellungen!D367&gt;"a",Ausstellungen!F367&gt;"a",OR(Ausstellungen!D367=Tabelle2!$C$19,Ausstellungen!D367=Tabelle2!$C$20)),MID(Ausstellungen!F367,1,2)&amp;"N",IF(AND(Ausstellungen!C367&gt;"a",Ausstellungen!D367&gt;"a",Ausstellungen!F367&gt;"a",Ausstellungen!D367&lt;&gt;Tabelle2!$C$19,Ausstellungen!D367&lt;&gt;Tabelle2!$C$20),MID(Ausstellungen!F367,1,2),"leer"))</f>
        <v>leer</v>
      </c>
      <c r="U367" s="180" t="str">
        <f>IF(OR(ISERROR(VLOOKUP($D367&amp;$G367,Tabelle2!$T$2:$U$17,2,0)),Ausstellungen!C367&lt;"a",Ausstellungen!D367&lt;"a",Ausstellungen!F367&lt;"a"),"leer",VLOOKUP($D367&amp;$G367,Tabelle2!$T$2:$U$17,2,0))</f>
        <v>leer</v>
      </c>
      <c r="V367" s="17" t="str">
        <f>IF(OR(ISERROR(VLOOKUP(Ausstellungen!G367,Tabelle2!$Z$2:$AA$7,2,0)),Ausstellungen!C367&lt;"a",Ausstellungen!D367&lt;"a",Ausstellungen!F367&lt;"a"),"leer",VLOOKUP(Ausstellungen!G367,Tabelle2!$Z$2:$AA$7,2,0))</f>
        <v>leer</v>
      </c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</row>
    <row r="368" spans="2:64" ht="20.85" customHeight="1" x14ac:dyDescent="0.2">
      <c r="B368" s="7"/>
      <c r="C368" s="134" t="s">
        <v>12</v>
      </c>
      <c r="D368" s="134" t="s">
        <v>12</v>
      </c>
      <c r="E368" s="140" t="str">
        <f>Tabelle1!$N368</f>
        <v/>
      </c>
      <c r="F368" s="134" t="s">
        <v>12</v>
      </c>
      <c r="G368" s="134" t="s">
        <v>12</v>
      </c>
      <c r="H368" s="134" t="s">
        <v>12</v>
      </c>
      <c r="I368" s="134" t="s">
        <v>12</v>
      </c>
      <c r="J368" s="116" t="str">
        <f>IF(AND(Ausstellungen!C368&lt;"a",Ausstellungen!D368&lt;"a",Ausstellungen!F368&lt;"a",Ausstellungen!G368&lt;"a",Ausstellungen!H368&lt;"a",Ausstellungen!I368&lt;"a")," ",Tabelle1!J368)</f>
        <v xml:space="preserve"> </v>
      </c>
      <c r="K368" s="12"/>
      <c r="M368" s="9"/>
      <c r="N368" s="9"/>
      <c r="O368" s="9"/>
      <c r="P368" s="45"/>
      <c r="Q368" t="str">
        <f>IF(Ausstellungen!C367&gt;"a","Tabelle3!$M$5:$M$"&amp;COUNTA(Teilnehmer!$C$6:$C$300)+5,"leer")</f>
        <v>leer</v>
      </c>
      <c r="R368" s="17" t="str">
        <f t="shared" si="11"/>
        <v>leer</v>
      </c>
      <c r="S368" s="17" t="str">
        <f t="shared" si="12"/>
        <v>leer</v>
      </c>
      <c r="T368" s="17" t="str">
        <f>IF(AND(Ausstellungen!C368&gt;"a",Ausstellungen!D368&gt;"a",Ausstellungen!F368&gt;"a",OR(Ausstellungen!D368=Tabelle2!$C$19,Ausstellungen!D368=Tabelle2!$C$20)),MID(Ausstellungen!F368,1,2)&amp;"N",IF(AND(Ausstellungen!C368&gt;"a",Ausstellungen!D368&gt;"a",Ausstellungen!F368&gt;"a",Ausstellungen!D368&lt;&gt;Tabelle2!$C$19,Ausstellungen!D368&lt;&gt;Tabelle2!$C$20),MID(Ausstellungen!F368,1,2),"leer"))</f>
        <v>leer</v>
      </c>
      <c r="U368" s="180" t="str">
        <f>IF(OR(ISERROR(VLOOKUP($D368&amp;$G368,Tabelle2!$T$2:$U$17,2,0)),Ausstellungen!C368&lt;"a",Ausstellungen!D368&lt;"a",Ausstellungen!F368&lt;"a"),"leer",VLOOKUP($D368&amp;$G368,Tabelle2!$T$2:$U$17,2,0))</f>
        <v>leer</v>
      </c>
      <c r="V368" s="17" t="str">
        <f>IF(OR(ISERROR(VLOOKUP(Ausstellungen!G368,Tabelle2!$Z$2:$AA$7,2,0)),Ausstellungen!C368&lt;"a",Ausstellungen!D368&lt;"a",Ausstellungen!F368&lt;"a"),"leer",VLOOKUP(Ausstellungen!G368,Tabelle2!$Z$2:$AA$7,2,0))</f>
        <v>leer</v>
      </c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</row>
    <row r="369" spans="2:64" ht="20.85" customHeight="1" x14ac:dyDescent="0.2">
      <c r="B369" s="7"/>
      <c r="C369" s="134" t="s">
        <v>12</v>
      </c>
      <c r="D369" s="134" t="s">
        <v>12</v>
      </c>
      <c r="E369" s="140" t="str">
        <f>Tabelle1!$N369</f>
        <v/>
      </c>
      <c r="F369" s="134" t="s">
        <v>12</v>
      </c>
      <c r="G369" s="134" t="s">
        <v>12</v>
      </c>
      <c r="H369" s="134" t="s">
        <v>12</v>
      </c>
      <c r="I369" s="134" t="s">
        <v>12</v>
      </c>
      <c r="J369" s="116" t="str">
        <f>IF(AND(Ausstellungen!C369&lt;"a",Ausstellungen!D369&lt;"a",Ausstellungen!F369&lt;"a",Ausstellungen!G369&lt;"a",Ausstellungen!H369&lt;"a",Ausstellungen!I369&lt;"a")," ",Tabelle1!J369)</f>
        <v xml:space="preserve"> </v>
      </c>
      <c r="K369" s="12"/>
      <c r="M369" s="9"/>
      <c r="N369" s="9"/>
      <c r="O369" s="9"/>
      <c r="P369" s="45"/>
      <c r="Q369" t="str">
        <f>IF(Ausstellungen!C368&gt;"a","Tabelle3!$M$5:$M$"&amp;COUNTA(Teilnehmer!$C$6:$C$300)+5,"leer")</f>
        <v>leer</v>
      </c>
      <c r="R369" s="17" t="str">
        <f t="shared" si="11"/>
        <v>leer</v>
      </c>
      <c r="S369" s="17" t="str">
        <f t="shared" si="12"/>
        <v>leer</v>
      </c>
      <c r="T369" s="17" t="str">
        <f>IF(AND(Ausstellungen!C369&gt;"a",Ausstellungen!D369&gt;"a",Ausstellungen!F369&gt;"a",OR(Ausstellungen!D369=Tabelle2!$C$19,Ausstellungen!D369=Tabelle2!$C$20)),MID(Ausstellungen!F369,1,2)&amp;"N",IF(AND(Ausstellungen!C369&gt;"a",Ausstellungen!D369&gt;"a",Ausstellungen!F369&gt;"a",Ausstellungen!D369&lt;&gt;Tabelle2!$C$19,Ausstellungen!D369&lt;&gt;Tabelle2!$C$20),MID(Ausstellungen!F369,1,2),"leer"))</f>
        <v>leer</v>
      </c>
      <c r="U369" s="180" t="str">
        <f>IF(OR(ISERROR(VLOOKUP($D369&amp;$G369,Tabelle2!$T$2:$U$17,2,0)),Ausstellungen!C369&lt;"a",Ausstellungen!D369&lt;"a",Ausstellungen!F369&lt;"a"),"leer",VLOOKUP($D369&amp;$G369,Tabelle2!$T$2:$U$17,2,0))</f>
        <v>leer</v>
      </c>
      <c r="V369" s="17" t="str">
        <f>IF(OR(ISERROR(VLOOKUP(Ausstellungen!G369,Tabelle2!$Z$2:$AA$7,2,0)),Ausstellungen!C369&lt;"a",Ausstellungen!D369&lt;"a",Ausstellungen!F369&lt;"a"),"leer",VLOOKUP(Ausstellungen!G369,Tabelle2!$Z$2:$AA$7,2,0))</f>
        <v>leer</v>
      </c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</row>
    <row r="370" spans="2:64" ht="20.85" customHeight="1" x14ac:dyDescent="0.2">
      <c r="B370" s="7"/>
      <c r="C370" s="134" t="s">
        <v>12</v>
      </c>
      <c r="D370" s="134" t="s">
        <v>12</v>
      </c>
      <c r="E370" s="140" t="str">
        <f>Tabelle1!$N370</f>
        <v/>
      </c>
      <c r="F370" s="134" t="s">
        <v>12</v>
      </c>
      <c r="G370" s="134" t="s">
        <v>12</v>
      </c>
      <c r="H370" s="134" t="s">
        <v>12</v>
      </c>
      <c r="I370" s="134" t="s">
        <v>12</v>
      </c>
      <c r="J370" s="116" t="str">
        <f>IF(AND(Ausstellungen!C370&lt;"a",Ausstellungen!D370&lt;"a",Ausstellungen!F370&lt;"a",Ausstellungen!G370&lt;"a",Ausstellungen!H370&lt;"a",Ausstellungen!I370&lt;"a")," ",Tabelle1!J370)</f>
        <v xml:space="preserve"> </v>
      </c>
      <c r="K370" s="12"/>
      <c r="M370" s="9"/>
      <c r="N370" s="9"/>
      <c r="O370" s="9"/>
      <c r="P370" s="45"/>
      <c r="Q370" t="str">
        <f>IF(Ausstellungen!C369&gt;"a","Tabelle3!$M$5:$M$"&amp;COUNTA(Teilnehmer!$C$6:$C$300)+5,"leer")</f>
        <v>leer</v>
      </c>
      <c r="R370" s="17" t="str">
        <f t="shared" si="11"/>
        <v>leer</v>
      </c>
      <c r="S370" s="17" t="str">
        <f t="shared" si="12"/>
        <v>leer</v>
      </c>
      <c r="T370" s="17" t="str">
        <f>IF(AND(Ausstellungen!C370&gt;"a",Ausstellungen!D370&gt;"a",Ausstellungen!F370&gt;"a",OR(Ausstellungen!D370=Tabelle2!$C$19,Ausstellungen!D370=Tabelle2!$C$20)),MID(Ausstellungen!F370,1,2)&amp;"N",IF(AND(Ausstellungen!C370&gt;"a",Ausstellungen!D370&gt;"a",Ausstellungen!F370&gt;"a",Ausstellungen!D370&lt;&gt;Tabelle2!$C$19,Ausstellungen!D370&lt;&gt;Tabelle2!$C$20),MID(Ausstellungen!F370,1,2),"leer"))</f>
        <v>leer</v>
      </c>
      <c r="U370" s="180" t="str">
        <f>IF(OR(ISERROR(VLOOKUP($D370&amp;$G370,Tabelle2!$T$2:$U$17,2,0)),Ausstellungen!C370&lt;"a",Ausstellungen!D370&lt;"a",Ausstellungen!F370&lt;"a"),"leer",VLOOKUP($D370&amp;$G370,Tabelle2!$T$2:$U$17,2,0))</f>
        <v>leer</v>
      </c>
      <c r="V370" s="17" t="str">
        <f>IF(OR(ISERROR(VLOOKUP(Ausstellungen!G370,Tabelle2!$Z$2:$AA$7,2,0)),Ausstellungen!C370&lt;"a",Ausstellungen!D370&lt;"a",Ausstellungen!F370&lt;"a"),"leer",VLOOKUP(Ausstellungen!G370,Tabelle2!$Z$2:$AA$7,2,0))</f>
        <v>leer</v>
      </c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</row>
    <row r="371" spans="2:64" ht="20.85" customHeight="1" x14ac:dyDescent="0.2">
      <c r="B371" s="7"/>
      <c r="C371" s="134" t="s">
        <v>12</v>
      </c>
      <c r="D371" s="134" t="s">
        <v>12</v>
      </c>
      <c r="E371" s="140" t="str">
        <f>Tabelle1!$N371</f>
        <v/>
      </c>
      <c r="F371" s="134" t="s">
        <v>12</v>
      </c>
      <c r="G371" s="134" t="s">
        <v>12</v>
      </c>
      <c r="H371" s="134" t="s">
        <v>12</v>
      </c>
      <c r="I371" s="134" t="s">
        <v>12</v>
      </c>
      <c r="J371" s="116" t="str">
        <f>IF(AND(Ausstellungen!C371&lt;"a",Ausstellungen!D371&lt;"a",Ausstellungen!F371&lt;"a",Ausstellungen!G371&lt;"a",Ausstellungen!H371&lt;"a",Ausstellungen!I371&lt;"a")," ",Tabelle1!J371)</f>
        <v xml:space="preserve"> </v>
      </c>
      <c r="K371" s="12"/>
      <c r="M371" s="9"/>
      <c r="N371" s="9"/>
      <c r="O371" s="9"/>
      <c r="P371" s="45"/>
      <c r="Q371" t="str">
        <f>IF(Ausstellungen!C370&gt;"a","Tabelle3!$M$5:$M$"&amp;COUNTA(Teilnehmer!$C$6:$C$300)+5,"leer")</f>
        <v>leer</v>
      </c>
      <c r="R371" s="17" t="str">
        <f t="shared" si="11"/>
        <v>leer</v>
      </c>
      <c r="S371" s="17" t="str">
        <f t="shared" si="12"/>
        <v>leer</v>
      </c>
      <c r="T371" s="17" t="str">
        <f>IF(AND(Ausstellungen!C371&gt;"a",Ausstellungen!D371&gt;"a",Ausstellungen!F371&gt;"a",OR(Ausstellungen!D371=Tabelle2!$C$19,Ausstellungen!D371=Tabelle2!$C$20)),MID(Ausstellungen!F371,1,2)&amp;"N",IF(AND(Ausstellungen!C371&gt;"a",Ausstellungen!D371&gt;"a",Ausstellungen!F371&gt;"a",Ausstellungen!D371&lt;&gt;Tabelle2!$C$19,Ausstellungen!D371&lt;&gt;Tabelle2!$C$20),MID(Ausstellungen!F371,1,2),"leer"))</f>
        <v>leer</v>
      </c>
      <c r="U371" s="180" t="str">
        <f>IF(OR(ISERROR(VLOOKUP($D371&amp;$G371,Tabelle2!$T$2:$U$17,2,0)),Ausstellungen!C371&lt;"a",Ausstellungen!D371&lt;"a",Ausstellungen!F371&lt;"a"),"leer",VLOOKUP($D371&amp;$G371,Tabelle2!$T$2:$U$17,2,0))</f>
        <v>leer</v>
      </c>
      <c r="V371" s="17" t="str">
        <f>IF(OR(ISERROR(VLOOKUP(Ausstellungen!G371,Tabelle2!$Z$2:$AA$7,2,0)),Ausstellungen!C371&lt;"a",Ausstellungen!D371&lt;"a",Ausstellungen!F371&lt;"a"),"leer",VLOOKUP(Ausstellungen!G371,Tabelle2!$Z$2:$AA$7,2,0))</f>
        <v>leer</v>
      </c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</row>
    <row r="372" spans="2:64" ht="20.85" customHeight="1" x14ac:dyDescent="0.2">
      <c r="B372" s="7"/>
      <c r="C372" s="134" t="s">
        <v>12</v>
      </c>
      <c r="D372" s="134" t="s">
        <v>12</v>
      </c>
      <c r="E372" s="140" t="str">
        <f>Tabelle1!$N372</f>
        <v/>
      </c>
      <c r="F372" s="134" t="s">
        <v>12</v>
      </c>
      <c r="G372" s="134" t="s">
        <v>12</v>
      </c>
      <c r="H372" s="134" t="s">
        <v>12</v>
      </c>
      <c r="I372" s="134" t="s">
        <v>12</v>
      </c>
      <c r="J372" s="116" t="str">
        <f>IF(AND(Ausstellungen!C372&lt;"a",Ausstellungen!D372&lt;"a",Ausstellungen!F372&lt;"a",Ausstellungen!G372&lt;"a",Ausstellungen!H372&lt;"a",Ausstellungen!I372&lt;"a")," ",Tabelle1!J372)</f>
        <v xml:space="preserve"> </v>
      </c>
      <c r="K372" s="12"/>
      <c r="M372" s="9"/>
      <c r="N372" s="9"/>
      <c r="O372" s="9"/>
      <c r="P372" s="45"/>
      <c r="Q372" t="str">
        <f>IF(Ausstellungen!C371&gt;"a","Tabelle3!$M$5:$M$"&amp;COUNTA(Teilnehmer!$C$6:$C$300)+5,"leer")</f>
        <v>leer</v>
      </c>
      <c r="R372" s="17" t="str">
        <f t="shared" si="11"/>
        <v>leer</v>
      </c>
      <c r="S372" s="17" t="str">
        <f t="shared" si="12"/>
        <v>leer</v>
      </c>
      <c r="T372" s="17" t="str">
        <f>IF(AND(Ausstellungen!C372&gt;"a",Ausstellungen!D372&gt;"a",Ausstellungen!F372&gt;"a",OR(Ausstellungen!D372=Tabelle2!$C$19,Ausstellungen!D372=Tabelle2!$C$20)),MID(Ausstellungen!F372,1,2)&amp;"N",IF(AND(Ausstellungen!C372&gt;"a",Ausstellungen!D372&gt;"a",Ausstellungen!F372&gt;"a",Ausstellungen!D372&lt;&gt;Tabelle2!$C$19,Ausstellungen!D372&lt;&gt;Tabelle2!$C$20),MID(Ausstellungen!F372,1,2),"leer"))</f>
        <v>leer</v>
      </c>
      <c r="U372" s="180" t="str">
        <f>IF(OR(ISERROR(VLOOKUP($D372&amp;$G372,Tabelle2!$T$2:$U$17,2,0)),Ausstellungen!C372&lt;"a",Ausstellungen!D372&lt;"a",Ausstellungen!F372&lt;"a"),"leer",VLOOKUP($D372&amp;$G372,Tabelle2!$T$2:$U$17,2,0))</f>
        <v>leer</v>
      </c>
      <c r="V372" s="17" t="str">
        <f>IF(OR(ISERROR(VLOOKUP(Ausstellungen!G372,Tabelle2!$Z$2:$AA$7,2,0)),Ausstellungen!C372&lt;"a",Ausstellungen!D372&lt;"a",Ausstellungen!F372&lt;"a"),"leer",VLOOKUP(Ausstellungen!G372,Tabelle2!$Z$2:$AA$7,2,0))</f>
        <v>leer</v>
      </c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</row>
    <row r="373" spans="2:64" ht="20.85" customHeight="1" x14ac:dyDescent="0.2">
      <c r="B373" s="7"/>
      <c r="C373" s="134" t="s">
        <v>12</v>
      </c>
      <c r="D373" s="134" t="s">
        <v>12</v>
      </c>
      <c r="E373" s="140" t="str">
        <f>Tabelle1!$N373</f>
        <v/>
      </c>
      <c r="F373" s="134" t="s">
        <v>12</v>
      </c>
      <c r="G373" s="134" t="s">
        <v>12</v>
      </c>
      <c r="H373" s="134" t="s">
        <v>12</v>
      </c>
      <c r="I373" s="134" t="s">
        <v>12</v>
      </c>
      <c r="J373" s="116" t="str">
        <f>IF(AND(Ausstellungen!C373&lt;"a",Ausstellungen!D373&lt;"a",Ausstellungen!F373&lt;"a",Ausstellungen!G373&lt;"a",Ausstellungen!H373&lt;"a",Ausstellungen!I373&lt;"a")," ",Tabelle1!J373)</f>
        <v xml:space="preserve"> </v>
      </c>
      <c r="K373" s="12"/>
      <c r="M373" s="9"/>
      <c r="N373" s="9"/>
      <c r="O373" s="9"/>
      <c r="P373" s="45"/>
      <c r="Q373" t="str">
        <f>IF(Ausstellungen!C372&gt;"a","Tabelle3!$M$5:$M$"&amp;COUNTA(Teilnehmer!$C$6:$C$300)+5,"leer")</f>
        <v>leer</v>
      </c>
      <c r="R373" s="17" t="str">
        <f t="shared" si="11"/>
        <v>leer</v>
      </c>
      <c r="S373" s="17" t="str">
        <f t="shared" si="12"/>
        <v>leer</v>
      </c>
      <c r="T373" s="17" t="str">
        <f>IF(AND(Ausstellungen!C373&gt;"a",Ausstellungen!D373&gt;"a",Ausstellungen!F373&gt;"a",OR(Ausstellungen!D373=Tabelle2!$C$19,Ausstellungen!D373=Tabelle2!$C$20)),MID(Ausstellungen!F373,1,2)&amp;"N",IF(AND(Ausstellungen!C373&gt;"a",Ausstellungen!D373&gt;"a",Ausstellungen!F373&gt;"a",Ausstellungen!D373&lt;&gt;Tabelle2!$C$19,Ausstellungen!D373&lt;&gt;Tabelle2!$C$20),MID(Ausstellungen!F373,1,2),"leer"))</f>
        <v>leer</v>
      </c>
      <c r="U373" s="180" t="str">
        <f>IF(OR(ISERROR(VLOOKUP($D373&amp;$G373,Tabelle2!$T$2:$U$17,2,0)),Ausstellungen!C373&lt;"a",Ausstellungen!D373&lt;"a",Ausstellungen!F373&lt;"a"),"leer",VLOOKUP($D373&amp;$G373,Tabelle2!$T$2:$U$17,2,0))</f>
        <v>leer</v>
      </c>
      <c r="V373" s="17" t="str">
        <f>IF(OR(ISERROR(VLOOKUP(Ausstellungen!G373,Tabelle2!$Z$2:$AA$7,2,0)),Ausstellungen!C373&lt;"a",Ausstellungen!D373&lt;"a",Ausstellungen!F373&lt;"a"),"leer",VLOOKUP(Ausstellungen!G373,Tabelle2!$Z$2:$AA$7,2,0))</f>
        <v>leer</v>
      </c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</row>
    <row r="374" spans="2:64" ht="20.85" customHeight="1" x14ac:dyDescent="0.2">
      <c r="B374" s="7"/>
      <c r="C374" s="134" t="s">
        <v>12</v>
      </c>
      <c r="D374" s="134" t="s">
        <v>12</v>
      </c>
      <c r="E374" s="140" t="str">
        <f>Tabelle1!$N374</f>
        <v/>
      </c>
      <c r="F374" s="134" t="s">
        <v>12</v>
      </c>
      <c r="G374" s="134" t="s">
        <v>12</v>
      </c>
      <c r="H374" s="134" t="s">
        <v>12</v>
      </c>
      <c r="I374" s="134" t="s">
        <v>12</v>
      </c>
      <c r="J374" s="116" t="str">
        <f>IF(AND(Ausstellungen!C374&lt;"a",Ausstellungen!D374&lt;"a",Ausstellungen!F374&lt;"a",Ausstellungen!G374&lt;"a",Ausstellungen!H374&lt;"a",Ausstellungen!I374&lt;"a")," ",Tabelle1!J374)</f>
        <v xml:space="preserve"> </v>
      </c>
      <c r="K374" s="12"/>
      <c r="M374" s="9"/>
      <c r="N374" s="9"/>
      <c r="O374" s="9"/>
      <c r="P374" s="45"/>
      <c r="Q374" t="str">
        <f>IF(Ausstellungen!C373&gt;"a","Tabelle3!$M$5:$M$"&amp;COUNTA(Teilnehmer!$C$6:$C$300)+5,"leer")</f>
        <v>leer</v>
      </c>
      <c r="R374" s="17" t="str">
        <f t="shared" si="11"/>
        <v>leer</v>
      </c>
      <c r="S374" s="17" t="str">
        <f t="shared" si="12"/>
        <v>leer</v>
      </c>
      <c r="T374" s="17" t="str">
        <f>IF(AND(Ausstellungen!C374&gt;"a",Ausstellungen!D374&gt;"a",Ausstellungen!F374&gt;"a",OR(Ausstellungen!D374=Tabelle2!$C$19,Ausstellungen!D374=Tabelle2!$C$20)),MID(Ausstellungen!F374,1,2)&amp;"N",IF(AND(Ausstellungen!C374&gt;"a",Ausstellungen!D374&gt;"a",Ausstellungen!F374&gt;"a",Ausstellungen!D374&lt;&gt;Tabelle2!$C$19,Ausstellungen!D374&lt;&gt;Tabelle2!$C$20),MID(Ausstellungen!F374,1,2),"leer"))</f>
        <v>leer</v>
      </c>
      <c r="U374" s="180" t="str">
        <f>IF(OR(ISERROR(VLOOKUP($D374&amp;$G374,Tabelle2!$T$2:$U$17,2,0)),Ausstellungen!C374&lt;"a",Ausstellungen!D374&lt;"a",Ausstellungen!F374&lt;"a"),"leer",VLOOKUP($D374&amp;$G374,Tabelle2!$T$2:$U$17,2,0))</f>
        <v>leer</v>
      </c>
      <c r="V374" s="17" t="str">
        <f>IF(OR(ISERROR(VLOOKUP(Ausstellungen!G374,Tabelle2!$Z$2:$AA$7,2,0)),Ausstellungen!C374&lt;"a",Ausstellungen!D374&lt;"a",Ausstellungen!F374&lt;"a"),"leer",VLOOKUP(Ausstellungen!G374,Tabelle2!$Z$2:$AA$7,2,0))</f>
        <v>leer</v>
      </c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</row>
    <row r="375" spans="2:64" ht="20.85" customHeight="1" x14ac:dyDescent="0.2">
      <c r="B375" s="7"/>
      <c r="C375" s="134" t="s">
        <v>12</v>
      </c>
      <c r="D375" s="134" t="s">
        <v>12</v>
      </c>
      <c r="E375" s="140" t="str">
        <f>Tabelle1!$N375</f>
        <v/>
      </c>
      <c r="F375" s="134" t="s">
        <v>12</v>
      </c>
      <c r="G375" s="134" t="s">
        <v>12</v>
      </c>
      <c r="H375" s="134" t="s">
        <v>12</v>
      </c>
      <c r="I375" s="134" t="s">
        <v>12</v>
      </c>
      <c r="J375" s="116" t="str">
        <f>IF(AND(Ausstellungen!C375&lt;"a",Ausstellungen!D375&lt;"a",Ausstellungen!F375&lt;"a",Ausstellungen!G375&lt;"a",Ausstellungen!H375&lt;"a",Ausstellungen!I375&lt;"a")," ",Tabelle1!J375)</f>
        <v xml:space="preserve"> </v>
      </c>
      <c r="K375" s="12"/>
      <c r="M375" s="9"/>
      <c r="N375" s="9"/>
      <c r="O375" s="9"/>
      <c r="P375" s="45"/>
      <c r="Q375" t="str">
        <f>IF(Ausstellungen!C374&gt;"a","Tabelle3!$M$5:$M$"&amp;COUNTA(Teilnehmer!$C$6:$C$300)+5,"leer")</f>
        <v>leer</v>
      </c>
      <c r="R375" s="17" t="str">
        <f t="shared" si="11"/>
        <v>leer</v>
      </c>
      <c r="S375" s="17" t="str">
        <f t="shared" si="12"/>
        <v>leer</v>
      </c>
      <c r="T375" s="17" t="str">
        <f>IF(AND(Ausstellungen!C375&gt;"a",Ausstellungen!D375&gt;"a",Ausstellungen!F375&gt;"a",OR(Ausstellungen!D375=Tabelle2!$C$19,Ausstellungen!D375=Tabelle2!$C$20)),MID(Ausstellungen!F375,1,2)&amp;"N",IF(AND(Ausstellungen!C375&gt;"a",Ausstellungen!D375&gt;"a",Ausstellungen!F375&gt;"a",Ausstellungen!D375&lt;&gt;Tabelle2!$C$19,Ausstellungen!D375&lt;&gt;Tabelle2!$C$20),MID(Ausstellungen!F375,1,2),"leer"))</f>
        <v>leer</v>
      </c>
      <c r="U375" s="180" t="str">
        <f>IF(OR(ISERROR(VLOOKUP($D375&amp;$G375,Tabelle2!$T$2:$U$17,2,0)),Ausstellungen!C375&lt;"a",Ausstellungen!D375&lt;"a",Ausstellungen!F375&lt;"a"),"leer",VLOOKUP($D375&amp;$G375,Tabelle2!$T$2:$U$17,2,0))</f>
        <v>leer</v>
      </c>
      <c r="V375" s="17" t="str">
        <f>IF(OR(ISERROR(VLOOKUP(Ausstellungen!G375,Tabelle2!$Z$2:$AA$7,2,0)),Ausstellungen!C375&lt;"a",Ausstellungen!D375&lt;"a",Ausstellungen!F375&lt;"a"),"leer",VLOOKUP(Ausstellungen!G375,Tabelle2!$Z$2:$AA$7,2,0))</f>
        <v>leer</v>
      </c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</row>
    <row r="376" spans="2:64" ht="20.85" customHeight="1" x14ac:dyDescent="0.2">
      <c r="B376" s="7"/>
      <c r="C376" s="134" t="s">
        <v>12</v>
      </c>
      <c r="D376" s="134" t="s">
        <v>12</v>
      </c>
      <c r="E376" s="140" t="str">
        <f>Tabelle1!$N376</f>
        <v/>
      </c>
      <c r="F376" s="134" t="s">
        <v>12</v>
      </c>
      <c r="G376" s="134" t="s">
        <v>12</v>
      </c>
      <c r="H376" s="134" t="s">
        <v>12</v>
      </c>
      <c r="I376" s="134" t="s">
        <v>12</v>
      </c>
      <c r="J376" s="116" t="str">
        <f>IF(AND(Ausstellungen!C376&lt;"a",Ausstellungen!D376&lt;"a",Ausstellungen!F376&lt;"a",Ausstellungen!G376&lt;"a",Ausstellungen!H376&lt;"a",Ausstellungen!I376&lt;"a")," ",Tabelle1!J376)</f>
        <v xml:space="preserve"> </v>
      </c>
      <c r="K376" s="12"/>
      <c r="M376" s="9"/>
      <c r="N376" s="9"/>
      <c r="O376" s="9"/>
      <c r="P376" s="45"/>
      <c r="Q376" t="str">
        <f>IF(Ausstellungen!C375&gt;"a","Tabelle3!$M$5:$M$"&amp;COUNTA(Teilnehmer!$C$6:$C$300)+5,"leer")</f>
        <v>leer</v>
      </c>
      <c r="R376" s="17" t="str">
        <f t="shared" si="11"/>
        <v>leer</v>
      </c>
      <c r="S376" s="17" t="str">
        <f t="shared" si="12"/>
        <v>leer</v>
      </c>
      <c r="T376" s="17" t="str">
        <f>IF(AND(Ausstellungen!C376&gt;"a",Ausstellungen!D376&gt;"a",Ausstellungen!F376&gt;"a",OR(Ausstellungen!D376=Tabelle2!$C$19,Ausstellungen!D376=Tabelle2!$C$20)),MID(Ausstellungen!F376,1,2)&amp;"N",IF(AND(Ausstellungen!C376&gt;"a",Ausstellungen!D376&gt;"a",Ausstellungen!F376&gt;"a",Ausstellungen!D376&lt;&gt;Tabelle2!$C$19,Ausstellungen!D376&lt;&gt;Tabelle2!$C$20),MID(Ausstellungen!F376,1,2),"leer"))</f>
        <v>leer</v>
      </c>
      <c r="U376" s="180" t="str">
        <f>IF(OR(ISERROR(VLOOKUP($D376&amp;$G376,Tabelle2!$T$2:$U$17,2,0)),Ausstellungen!C376&lt;"a",Ausstellungen!D376&lt;"a",Ausstellungen!F376&lt;"a"),"leer",VLOOKUP($D376&amp;$G376,Tabelle2!$T$2:$U$17,2,0))</f>
        <v>leer</v>
      </c>
      <c r="V376" s="17" t="str">
        <f>IF(OR(ISERROR(VLOOKUP(Ausstellungen!G376,Tabelle2!$Z$2:$AA$7,2,0)),Ausstellungen!C376&lt;"a",Ausstellungen!D376&lt;"a",Ausstellungen!F376&lt;"a"),"leer",VLOOKUP(Ausstellungen!G376,Tabelle2!$Z$2:$AA$7,2,0))</f>
        <v>leer</v>
      </c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</row>
    <row r="377" spans="2:64" ht="20.85" customHeight="1" x14ac:dyDescent="0.2">
      <c r="B377" s="7"/>
      <c r="C377" s="134" t="s">
        <v>12</v>
      </c>
      <c r="D377" s="134" t="s">
        <v>12</v>
      </c>
      <c r="E377" s="140" t="str">
        <f>Tabelle1!$N377</f>
        <v/>
      </c>
      <c r="F377" s="134" t="s">
        <v>12</v>
      </c>
      <c r="G377" s="134" t="s">
        <v>12</v>
      </c>
      <c r="H377" s="134" t="s">
        <v>12</v>
      </c>
      <c r="I377" s="134" t="s">
        <v>12</v>
      </c>
      <c r="J377" s="116" t="str">
        <f>IF(AND(Ausstellungen!C377&lt;"a",Ausstellungen!D377&lt;"a",Ausstellungen!F377&lt;"a",Ausstellungen!G377&lt;"a",Ausstellungen!H377&lt;"a",Ausstellungen!I377&lt;"a")," ",Tabelle1!J377)</f>
        <v xml:space="preserve"> </v>
      </c>
      <c r="K377" s="12"/>
      <c r="M377" s="9"/>
      <c r="N377" s="9"/>
      <c r="O377" s="9"/>
      <c r="P377" s="45"/>
      <c r="Q377" t="str">
        <f>IF(Ausstellungen!C376&gt;"a","Tabelle3!$M$5:$M$"&amp;COUNTA(Teilnehmer!$C$6:$C$300)+5,"leer")</f>
        <v>leer</v>
      </c>
      <c r="R377" s="17" t="str">
        <f t="shared" si="11"/>
        <v>leer</v>
      </c>
      <c r="S377" s="17" t="str">
        <f t="shared" si="12"/>
        <v>leer</v>
      </c>
      <c r="T377" s="17" t="str">
        <f>IF(AND(Ausstellungen!C377&gt;"a",Ausstellungen!D377&gt;"a",Ausstellungen!F377&gt;"a",OR(Ausstellungen!D377=Tabelle2!$C$19,Ausstellungen!D377=Tabelle2!$C$20)),MID(Ausstellungen!F377,1,2)&amp;"N",IF(AND(Ausstellungen!C377&gt;"a",Ausstellungen!D377&gt;"a",Ausstellungen!F377&gt;"a",Ausstellungen!D377&lt;&gt;Tabelle2!$C$19,Ausstellungen!D377&lt;&gt;Tabelle2!$C$20),MID(Ausstellungen!F377,1,2),"leer"))</f>
        <v>leer</v>
      </c>
      <c r="U377" s="180" t="str">
        <f>IF(OR(ISERROR(VLOOKUP($D377&amp;$G377,Tabelle2!$T$2:$U$17,2,0)),Ausstellungen!C377&lt;"a",Ausstellungen!D377&lt;"a",Ausstellungen!F377&lt;"a"),"leer",VLOOKUP($D377&amp;$G377,Tabelle2!$T$2:$U$17,2,0))</f>
        <v>leer</v>
      </c>
      <c r="V377" s="17" t="str">
        <f>IF(OR(ISERROR(VLOOKUP(Ausstellungen!G377,Tabelle2!$Z$2:$AA$7,2,0)),Ausstellungen!C377&lt;"a",Ausstellungen!D377&lt;"a",Ausstellungen!F377&lt;"a"),"leer",VLOOKUP(Ausstellungen!G377,Tabelle2!$Z$2:$AA$7,2,0))</f>
        <v>leer</v>
      </c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</row>
    <row r="378" spans="2:64" ht="20.85" customHeight="1" x14ac:dyDescent="0.2">
      <c r="B378" s="7"/>
      <c r="C378" s="134" t="s">
        <v>12</v>
      </c>
      <c r="D378" s="134" t="s">
        <v>12</v>
      </c>
      <c r="E378" s="140" t="str">
        <f>Tabelle1!$N378</f>
        <v/>
      </c>
      <c r="F378" s="134" t="s">
        <v>12</v>
      </c>
      <c r="G378" s="134" t="s">
        <v>12</v>
      </c>
      <c r="H378" s="134" t="s">
        <v>12</v>
      </c>
      <c r="I378" s="134" t="s">
        <v>12</v>
      </c>
      <c r="J378" s="116" t="str">
        <f>IF(AND(Ausstellungen!C378&lt;"a",Ausstellungen!D378&lt;"a",Ausstellungen!F378&lt;"a",Ausstellungen!G378&lt;"a",Ausstellungen!H378&lt;"a",Ausstellungen!I378&lt;"a")," ",Tabelle1!J378)</f>
        <v xml:space="preserve"> </v>
      </c>
      <c r="K378" s="12"/>
      <c r="M378" s="9"/>
      <c r="N378" s="9"/>
      <c r="O378" s="9"/>
      <c r="P378" s="45"/>
      <c r="Q378" t="str">
        <f>IF(Ausstellungen!C377&gt;"a","Tabelle3!$M$5:$M$"&amp;COUNTA(Teilnehmer!$C$6:$C$300)+5,"leer")</f>
        <v>leer</v>
      </c>
      <c r="R378" s="17" t="str">
        <f t="shared" si="11"/>
        <v>leer</v>
      </c>
      <c r="S378" s="17" t="str">
        <f t="shared" si="12"/>
        <v>leer</v>
      </c>
      <c r="T378" s="17" t="str">
        <f>IF(AND(Ausstellungen!C378&gt;"a",Ausstellungen!D378&gt;"a",Ausstellungen!F378&gt;"a",OR(Ausstellungen!D378=Tabelle2!$C$19,Ausstellungen!D378=Tabelle2!$C$20)),MID(Ausstellungen!F378,1,2)&amp;"N",IF(AND(Ausstellungen!C378&gt;"a",Ausstellungen!D378&gt;"a",Ausstellungen!F378&gt;"a",Ausstellungen!D378&lt;&gt;Tabelle2!$C$19,Ausstellungen!D378&lt;&gt;Tabelle2!$C$20),MID(Ausstellungen!F378,1,2),"leer"))</f>
        <v>leer</v>
      </c>
      <c r="U378" s="180" t="str">
        <f>IF(OR(ISERROR(VLOOKUP($D378&amp;$G378,Tabelle2!$T$2:$U$17,2,0)),Ausstellungen!C378&lt;"a",Ausstellungen!D378&lt;"a",Ausstellungen!F378&lt;"a"),"leer",VLOOKUP($D378&amp;$G378,Tabelle2!$T$2:$U$17,2,0))</f>
        <v>leer</v>
      </c>
      <c r="V378" s="17" t="str">
        <f>IF(OR(ISERROR(VLOOKUP(Ausstellungen!G378,Tabelle2!$Z$2:$AA$7,2,0)),Ausstellungen!C378&lt;"a",Ausstellungen!D378&lt;"a",Ausstellungen!F378&lt;"a"),"leer",VLOOKUP(Ausstellungen!G378,Tabelle2!$Z$2:$AA$7,2,0))</f>
        <v>leer</v>
      </c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</row>
    <row r="379" spans="2:64" ht="20.85" customHeight="1" x14ac:dyDescent="0.2">
      <c r="B379" s="7"/>
      <c r="C379" s="134" t="s">
        <v>12</v>
      </c>
      <c r="D379" s="134" t="s">
        <v>12</v>
      </c>
      <c r="E379" s="140" t="str">
        <f>Tabelle1!$N379</f>
        <v/>
      </c>
      <c r="F379" s="134" t="s">
        <v>12</v>
      </c>
      <c r="G379" s="134" t="s">
        <v>12</v>
      </c>
      <c r="H379" s="134" t="s">
        <v>12</v>
      </c>
      <c r="I379" s="134" t="s">
        <v>12</v>
      </c>
      <c r="J379" s="116" t="str">
        <f>IF(AND(Ausstellungen!C379&lt;"a",Ausstellungen!D379&lt;"a",Ausstellungen!F379&lt;"a",Ausstellungen!G379&lt;"a",Ausstellungen!H379&lt;"a",Ausstellungen!I379&lt;"a")," ",Tabelle1!J379)</f>
        <v xml:space="preserve"> </v>
      </c>
      <c r="K379" s="12"/>
      <c r="M379" s="9"/>
      <c r="N379" s="9"/>
      <c r="O379" s="9"/>
      <c r="P379" s="45"/>
      <c r="Q379" t="str">
        <f>IF(Ausstellungen!C378&gt;"a","Tabelle3!$M$5:$M$"&amp;COUNTA(Teilnehmer!$C$6:$C$300)+5,"leer")</f>
        <v>leer</v>
      </c>
      <c r="R379" s="17" t="str">
        <f t="shared" si="11"/>
        <v>leer</v>
      </c>
      <c r="S379" s="17" t="str">
        <f t="shared" si="12"/>
        <v>leer</v>
      </c>
      <c r="T379" s="17" t="str">
        <f>IF(AND(Ausstellungen!C379&gt;"a",Ausstellungen!D379&gt;"a",Ausstellungen!F379&gt;"a",OR(Ausstellungen!D379=Tabelle2!$C$19,Ausstellungen!D379=Tabelle2!$C$20)),MID(Ausstellungen!F379,1,2)&amp;"N",IF(AND(Ausstellungen!C379&gt;"a",Ausstellungen!D379&gt;"a",Ausstellungen!F379&gt;"a",Ausstellungen!D379&lt;&gt;Tabelle2!$C$19,Ausstellungen!D379&lt;&gt;Tabelle2!$C$20),MID(Ausstellungen!F379,1,2),"leer"))</f>
        <v>leer</v>
      </c>
      <c r="U379" s="180" t="str">
        <f>IF(OR(ISERROR(VLOOKUP($D379&amp;$G379,Tabelle2!$T$2:$U$17,2,0)),Ausstellungen!C379&lt;"a",Ausstellungen!D379&lt;"a",Ausstellungen!F379&lt;"a"),"leer",VLOOKUP($D379&amp;$G379,Tabelle2!$T$2:$U$17,2,0))</f>
        <v>leer</v>
      </c>
      <c r="V379" s="17" t="str">
        <f>IF(OR(ISERROR(VLOOKUP(Ausstellungen!G379,Tabelle2!$Z$2:$AA$7,2,0)),Ausstellungen!C379&lt;"a",Ausstellungen!D379&lt;"a",Ausstellungen!F379&lt;"a"),"leer",VLOOKUP(Ausstellungen!G379,Tabelle2!$Z$2:$AA$7,2,0))</f>
        <v>leer</v>
      </c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</row>
    <row r="380" spans="2:64" ht="20.85" customHeight="1" x14ac:dyDescent="0.2">
      <c r="B380" s="7"/>
      <c r="C380" s="134" t="s">
        <v>12</v>
      </c>
      <c r="D380" s="134" t="s">
        <v>12</v>
      </c>
      <c r="E380" s="140" t="str">
        <f>Tabelle1!$N380</f>
        <v/>
      </c>
      <c r="F380" s="134" t="s">
        <v>12</v>
      </c>
      <c r="G380" s="134" t="s">
        <v>12</v>
      </c>
      <c r="H380" s="134" t="s">
        <v>12</v>
      </c>
      <c r="I380" s="134" t="s">
        <v>12</v>
      </c>
      <c r="J380" s="116" t="str">
        <f>IF(AND(Ausstellungen!C380&lt;"a",Ausstellungen!D380&lt;"a",Ausstellungen!F380&lt;"a",Ausstellungen!G380&lt;"a",Ausstellungen!H380&lt;"a",Ausstellungen!I380&lt;"a")," ",Tabelle1!J380)</f>
        <v xml:space="preserve"> </v>
      </c>
      <c r="K380" s="12"/>
      <c r="M380" s="9"/>
      <c r="N380" s="9"/>
      <c r="O380" s="9"/>
      <c r="P380" s="45"/>
      <c r="Q380" t="str">
        <f>IF(Ausstellungen!C379&gt;"a","Tabelle3!$M$5:$M$"&amp;COUNTA(Teilnehmer!$C$6:$C$300)+5,"leer")</f>
        <v>leer</v>
      </c>
      <c r="R380" s="17" t="str">
        <f t="shared" si="11"/>
        <v>leer</v>
      </c>
      <c r="S380" s="17" t="str">
        <f t="shared" si="12"/>
        <v>leer</v>
      </c>
      <c r="T380" s="17" t="str">
        <f>IF(AND(Ausstellungen!C380&gt;"a",Ausstellungen!D380&gt;"a",Ausstellungen!F380&gt;"a",OR(Ausstellungen!D380=Tabelle2!$C$19,Ausstellungen!D380=Tabelle2!$C$20)),MID(Ausstellungen!F380,1,2)&amp;"N",IF(AND(Ausstellungen!C380&gt;"a",Ausstellungen!D380&gt;"a",Ausstellungen!F380&gt;"a",Ausstellungen!D380&lt;&gt;Tabelle2!$C$19,Ausstellungen!D380&lt;&gt;Tabelle2!$C$20),MID(Ausstellungen!F380,1,2),"leer"))</f>
        <v>leer</v>
      </c>
      <c r="U380" s="180" t="str">
        <f>IF(OR(ISERROR(VLOOKUP($D380&amp;$G380,Tabelle2!$T$2:$U$17,2,0)),Ausstellungen!C380&lt;"a",Ausstellungen!D380&lt;"a",Ausstellungen!F380&lt;"a"),"leer",VLOOKUP($D380&amp;$G380,Tabelle2!$T$2:$U$17,2,0))</f>
        <v>leer</v>
      </c>
      <c r="V380" s="17" t="str">
        <f>IF(OR(ISERROR(VLOOKUP(Ausstellungen!G380,Tabelle2!$Z$2:$AA$7,2,0)),Ausstellungen!C380&lt;"a",Ausstellungen!D380&lt;"a",Ausstellungen!F380&lt;"a"),"leer",VLOOKUP(Ausstellungen!G380,Tabelle2!$Z$2:$AA$7,2,0))</f>
        <v>leer</v>
      </c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</row>
    <row r="381" spans="2:64" ht="20.85" customHeight="1" x14ac:dyDescent="0.2">
      <c r="B381" s="7"/>
      <c r="C381" s="134" t="s">
        <v>12</v>
      </c>
      <c r="D381" s="134" t="s">
        <v>12</v>
      </c>
      <c r="E381" s="140" t="str">
        <f>Tabelle1!$N381</f>
        <v/>
      </c>
      <c r="F381" s="134" t="s">
        <v>12</v>
      </c>
      <c r="G381" s="134" t="s">
        <v>12</v>
      </c>
      <c r="H381" s="134" t="s">
        <v>12</v>
      </c>
      <c r="I381" s="134" t="s">
        <v>12</v>
      </c>
      <c r="J381" s="116" t="str">
        <f>IF(AND(Ausstellungen!C381&lt;"a",Ausstellungen!D381&lt;"a",Ausstellungen!F381&lt;"a",Ausstellungen!G381&lt;"a",Ausstellungen!H381&lt;"a",Ausstellungen!I381&lt;"a")," ",Tabelle1!J381)</f>
        <v xml:space="preserve"> </v>
      </c>
      <c r="K381" s="12"/>
      <c r="M381" s="9"/>
      <c r="N381" s="9"/>
      <c r="O381" s="9"/>
      <c r="P381" s="45"/>
      <c r="Q381" t="str">
        <f>IF(Ausstellungen!C380&gt;"a","Tabelle3!$M$5:$M$"&amp;COUNTA(Teilnehmer!$C$6:$C$300)+5,"leer")</f>
        <v>leer</v>
      </c>
      <c r="R381" s="17" t="str">
        <f t="shared" si="11"/>
        <v>leer</v>
      </c>
      <c r="S381" s="17" t="str">
        <f t="shared" si="12"/>
        <v>leer</v>
      </c>
      <c r="T381" s="17" t="str">
        <f>IF(AND(Ausstellungen!C381&gt;"a",Ausstellungen!D381&gt;"a",Ausstellungen!F381&gt;"a",OR(Ausstellungen!D381=Tabelle2!$C$19,Ausstellungen!D381=Tabelle2!$C$20)),MID(Ausstellungen!F381,1,2)&amp;"N",IF(AND(Ausstellungen!C381&gt;"a",Ausstellungen!D381&gt;"a",Ausstellungen!F381&gt;"a",Ausstellungen!D381&lt;&gt;Tabelle2!$C$19,Ausstellungen!D381&lt;&gt;Tabelle2!$C$20),MID(Ausstellungen!F381,1,2),"leer"))</f>
        <v>leer</v>
      </c>
      <c r="U381" s="180" t="str">
        <f>IF(OR(ISERROR(VLOOKUP($D381&amp;$G381,Tabelle2!$T$2:$U$17,2,0)),Ausstellungen!C381&lt;"a",Ausstellungen!D381&lt;"a",Ausstellungen!F381&lt;"a"),"leer",VLOOKUP($D381&amp;$G381,Tabelle2!$T$2:$U$17,2,0))</f>
        <v>leer</v>
      </c>
      <c r="V381" s="17" t="str">
        <f>IF(OR(ISERROR(VLOOKUP(Ausstellungen!G381,Tabelle2!$Z$2:$AA$7,2,0)),Ausstellungen!C381&lt;"a",Ausstellungen!D381&lt;"a",Ausstellungen!F381&lt;"a"),"leer",VLOOKUP(Ausstellungen!G381,Tabelle2!$Z$2:$AA$7,2,0))</f>
        <v>leer</v>
      </c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</row>
    <row r="382" spans="2:64" ht="20.85" customHeight="1" x14ac:dyDescent="0.2">
      <c r="B382" s="7"/>
      <c r="C382" s="134" t="s">
        <v>12</v>
      </c>
      <c r="D382" s="134" t="s">
        <v>12</v>
      </c>
      <c r="E382" s="140" t="str">
        <f>Tabelle1!$N382</f>
        <v/>
      </c>
      <c r="F382" s="134" t="s">
        <v>12</v>
      </c>
      <c r="G382" s="134" t="s">
        <v>12</v>
      </c>
      <c r="H382" s="134" t="s">
        <v>12</v>
      </c>
      <c r="I382" s="134" t="s">
        <v>12</v>
      </c>
      <c r="J382" s="116" t="str">
        <f>IF(AND(Ausstellungen!C382&lt;"a",Ausstellungen!D382&lt;"a",Ausstellungen!F382&lt;"a",Ausstellungen!G382&lt;"a",Ausstellungen!H382&lt;"a",Ausstellungen!I382&lt;"a")," ",Tabelle1!J382)</f>
        <v xml:space="preserve"> </v>
      </c>
      <c r="K382" s="12"/>
      <c r="M382" s="9"/>
      <c r="N382" s="9"/>
      <c r="O382" s="9"/>
      <c r="P382" s="45"/>
      <c r="Q382" t="str">
        <f>IF(Ausstellungen!C381&gt;"a","Tabelle3!$M$5:$M$"&amp;COUNTA(Teilnehmer!$C$6:$C$300)+5,"leer")</f>
        <v>leer</v>
      </c>
      <c r="R382" s="17" t="str">
        <f t="shared" si="11"/>
        <v>leer</v>
      </c>
      <c r="S382" s="17" t="str">
        <f t="shared" si="12"/>
        <v>leer</v>
      </c>
      <c r="T382" s="17" t="str">
        <f>IF(AND(Ausstellungen!C382&gt;"a",Ausstellungen!D382&gt;"a",Ausstellungen!F382&gt;"a",OR(Ausstellungen!D382=Tabelle2!$C$19,Ausstellungen!D382=Tabelle2!$C$20)),MID(Ausstellungen!F382,1,2)&amp;"N",IF(AND(Ausstellungen!C382&gt;"a",Ausstellungen!D382&gt;"a",Ausstellungen!F382&gt;"a",Ausstellungen!D382&lt;&gt;Tabelle2!$C$19,Ausstellungen!D382&lt;&gt;Tabelle2!$C$20),MID(Ausstellungen!F382,1,2),"leer"))</f>
        <v>leer</v>
      </c>
      <c r="U382" s="180" t="str">
        <f>IF(OR(ISERROR(VLOOKUP($D382&amp;$G382,Tabelle2!$T$2:$U$17,2,0)),Ausstellungen!C382&lt;"a",Ausstellungen!D382&lt;"a",Ausstellungen!F382&lt;"a"),"leer",VLOOKUP($D382&amp;$G382,Tabelle2!$T$2:$U$17,2,0))</f>
        <v>leer</v>
      </c>
      <c r="V382" s="17" t="str">
        <f>IF(OR(ISERROR(VLOOKUP(Ausstellungen!G382,Tabelle2!$Z$2:$AA$7,2,0)),Ausstellungen!C382&lt;"a",Ausstellungen!D382&lt;"a",Ausstellungen!F382&lt;"a"),"leer",VLOOKUP(Ausstellungen!G382,Tabelle2!$Z$2:$AA$7,2,0))</f>
        <v>leer</v>
      </c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</row>
    <row r="383" spans="2:64" ht="20.85" customHeight="1" x14ac:dyDescent="0.2">
      <c r="B383" s="7"/>
      <c r="C383" s="134" t="s">
        <v>12</v>
      </c>
      <c r="D383" s="134" t="s">
        <v>12</v>
      </c>
      <c r="E383" s="140" t="str">
        <f>Tabelle1!$N383</f>
        <v/>
      </c>
      <c r="F383" s="134" t="s">
        <v>12</v>
      </c>
      <c r="G383" s="134" t="s">
        <v>12</v>
      </c>
      <c r="H383" s="134" t="s">
        <v>12</v>
      </c>
      <c r="I383" s="134" t="s">
        <v>12</v>
      </c>
      <c r="J383" s="116" t="str">
        <f>IF(AND(Ausstellungen!C383&lt;"a",Ausstellungen!D383&lt;"a",Ausstellungen!F383&lt;"a",Ausstellungen!G383&lt;"a",Ausstellungen!H383&lt;"a",Ausstellungen!I383&lt;"a")," ",Tabelle1!J383)</f>
        <v xml:space="preserve"> </v>
      </c>
      <c r="K383" s="12"/>
      <c r="M383" s="9"/>
      <c r="N383" s="9"/>
      <c r="O383" s="9"/>
      <c r="P383" s="45"/>
      <c r="Q383" t="str">
        <f>IF(Ausstellungen!C382&gt;"a","Tabelle3!$M$5:$M$"&amp;COUNTA(Teilnehmer!$C$6:$C$300)+5,"leer")</f>
        <v>leer</v>
      </c>
      <c r="R383" s="17" t="str">
        <f t="shared" si="11"/>
        <v>leer</v>
      </c>
      <c r="S383" s="17" t="str">
        <f t="shared" si="12"/>
        <v>leer</v>
      </c>
      <c r="T383" s="17" t="str">
        <f>IF(AND(Ausstellungen!C383&gt;"a",Ausstellungen!D383&gt;"a",Ausstellungen!F383&gt;"a",OR(Ausstellungen!D383=Tabelle2!$C$19,Ausstellungen!D383=Tabelle2!$C$20)),MID(Ausstellungen!F383,1,2)&amp;"N",IF(AND(Ausstellungen!C383&gt;"a",Ausstellungen!D383&gt;"a",Ausstellungen!F383&gt;"a",Ausstellungen!D383&lt;&gt;Tabelle2!$C$19,Ausstellungen!D383&lt;&gt;Tabelle2!$C$20),MID(Ausstellungen!F383,1,2),"leer"))</f>
        <v>leer</v>
      </c>
      <c r="U383" s="180" t="str">
        <f>IF(OR(ISERROR(VLOOKUP($D383&amp;$G383,Tabelle2!$T$2:$U$17,2,0)),Ausstellungen!C383&lt;"a",Ausstellungen!D383&lt;"a",Ausstellungen!F383&lt;"a"),"leer",VLOOKUP($D383&amp;$G383,Tabelle2!$T$2:$U$17,2,0))</f>
        <v>leer</v>
      </c>
      <c r="V383" s="17" t="str">
        <f>IF(OR(ISERROR(VLOOKUP(Ausstellungen!G383,Tabelle2!$Z$2:$AA$7,2,0)),Ausstellungen!C383&lt;"a",Ausstellungen!D383&lt;"a",Ausstellungen!F383&lt;"a"),"leer",VLOOKUP(Ausstellungen!G383,Tabelle2!$Z$2:$AA$7,2,0))</f>
        <v>leer</v>
      </c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</row>
    <row r="384" spans="2:64" ht="20.85" customHeight="1" x14ac:dyDescent="0.2">
      <c r="B384" s="7"/>
      <c r="C384" s="134" t="s">
        <v>12</v>
      </c>
      <c r="D384" s="134" t="s">
        <v>12</v>
      </c>
      <c r="E384" s="140" t="str">
        <f>Tabelle1!$N384</f>
        <v/>
      </c>
      <c r="F384" s="134" t="s">
        <v>12</v>
      </c>
      <c r="G384" s="134" t="s">
        <v>12</v>
      </c>
      <c r="H384" s="134" t="s">
        <v>12</v>
      </c>
      <c r="I384" s="134" t="s">
        <v>12</v>
      </c>
      <c r="J384" s="116" t="str">
        <f>IF(AND(Ausstellungen!C384&lt;"a",Ausstellungen!D384&lt;"a",Ausstellungen!F384&lt;"a",Ausstellungen!G384&lt;"a",Ausstellungen!H384&lt;"a",Ausstellungen!I384&lt;"a")," ",Tabelle1!J384)</f>
        <v xml:space="preserve"> </v>
      </c>
      <c r="K384" s="12"/>
      <c r="M384" s="9"/>
      <c r="N384" s="9"/>
      <c r="O384" s="9"/>
      <c r="P384" s="45"/>
      <c r="Q384" t="str">
        <f>IF(Ausstellungen!C383&gt;"a","Tabelle3!$M$5:$M$"&amp;COUNTA(Teilnehmer!$C$6:$C$300)+5,"leer")</f>
        <v>leer</v>
      </c>
      <c r="R384" s="17" t="str">
        <f t="shared" si="11"/>
        <v>leer</v>
      </c>
      <c r="S384" s="17" t="str">
        <f t="shared" si="12"/>
        <v>leer</v>
      </c>
      <c r="T384" s="17" t="str">
        <f>IF(AND(Ausstellungen!C384&gt;"a",Ausstellungen!D384&gt;"a",Ausstellungen!F384&gt;"a",OR(Ausstellungen!D384=Tabelle2!$C$19,Ausstellungen!D384=Tabelle2!$C$20)),MID(Ausstellungen!F384,1,2)&amp;"N",IF(AND(Ausstellungen!C384&gt;"a",Ausstellungen!D384&gt;"a",Ausstellungen!F384&gt;"a",Ausstellungen!D384&lt;&gt;Tabelle2!$C$19,Ausstellungen!D384&lt;&gt;Tabelle2!$C$20),MID(Ausstellungen!F384,1,2),"leer"))</f>
        <v>leer</v>
      </c>
      <c r="U384" s="180" t="str">
        <f>IF(OR(ISERROR(VLOOKUP($D384&amp;$G384,Tabelle2!$T$2:$U$17,2,0)),Ausstellungen!C384&lt;"a",Ausstellungen!D384&lt;"a",Ausstellungen!F384&lt;"a"),"leer",VLOOKUP($D384&amp;$G384,Tabelle2!$T$2:$U$17,2,0))</f>
        <v>leer</v>
      </c>
      <c r="V384" s="17" t="str">
        <f>IF(OR(ISERROR(VLOOKUP(Ausstellungen!G384,Tabelle2!$Z$2:$AA$7,2,0)),Ausstellungen!C384&lt;"a",Ausstellungen!D384&lt;"a",Ausstellungen!F384&lt;"a"),"leer",VLOOKUP(Ausstellungen!G384,Tabelle2!$Z$2:$AA$7,2,0))</f>
        <v>leer</v>
      </c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</row>
    <row r="385" spans="2:64" ht="20.85" customHeight="1" x14ac:dyDescent="0.2">
      <c r="B385" s="7"/>
      <c r="C385" s="134" t="s">
        <v>12</v>
      </c>
      <c r="D385" s="134" t="s">
        <v>12</v>
      </c>
      <c r="E385" s="140" t="str">
        <f>Tabelle1!$N385</f>
        <v/>
      </c>
      <c r="F385" s="134" t="s">
        <v>12</v>
      </c>
      <c r="G385" s="134" t="s">
        <v>12</v>
      </c>
      <c r="H385" s="134" t="s">
        <v>12</v>
      </c>
      <c r="I385" s="134" t="s">
        <v>12</v>
      </c>
      <c r="J385" s="116" t="str">
        <f>IF(AND(Ausstellungen!C385&lt;"a",Ausstellungen!D385&lt;"a",Ausstellungen!F385&lt;"a",Ausstellungen!G385&lt;"a",Ausstellungen!H385&lt;"a",Ausstellungen!I385&lt;"a")," ",Tabelle1!J385)</f>
        <v xml:space="preserve"> </v>
      </c>
      <c r="K385" s="12"/>
      <c r="M385" s="9"/>
      <c r="N385" s="9"/>
      <c r="O385" s="9"/>
      <c r="P385" s="45"/>
      <c r="Q385" t="str">
        <f>IF(Ausstellungen!C384&gt;"a","Tabelle3!$M$5:$M$"&amp;COUNTA(Teilnehmer!$C$6:$C$300)+5,"leer")</f>
        <v>leer</v>
      </c>
      <c r="R385" s="17" t="str">
        <f t="shared" si="11"/>
        <v>leer</v>
      </c>
      <c r="S385" s="17" t="str">
        <f t="shared" si="12"/>
        <v>leer</v>
      </c>
      <c r="T385" s="17" t="str">
        <f>IF(AND(Ausstellungen!C385&gt;"a",Ausstellungen!D385&gt;"a",Ausstellungen!F385&gt;"a",OR(Ausstellungen!D385=Tabelle2!$C$19,Ausstellungen!D385=Tabelle2!$C$20)),MID(Ausstellungen!F385,1,2)&amp;"N",IF(AND(Ausstellungen!C385&gt;"a",Ausstellungen!D385&gt;"a",Ausstellungen!F385&gt;"a",Ausstellungen!D385&lt;&gt;Tabelle2!$C$19,Ausstellungen!D385&lt;&gt;Tabelle2!$C$20),MID(Ausstellungen!F385,1,2),"leer"))</f>
        <v>leer</v>
      </c>
      <c r="U385" s="180" t="str">
        <f>IF(OR(ISERROR(VLOOKUP($D385&amp;$G385,Tabelle2!$T$2:$U$17,2,0)),Ausstellungen!C385&lt;"a",Ausstellungen!D385&lt;"a",Ausstellungen!F385&lt;"a"),"leer",VLOOKUP($D385&amp;$G385,Tabelle2!$T$2:$U$17,2,0))</f>
        <v>leer</v>
      </c>
      <c r="V385" s="17" t="str">
        <f>IF(OR(ISERROR(VLOOKUP(Ausstellungen!G385,Tabelle2!$Z$2:$AA$7,2,0)),Ausstellungen!C385&lt;"a",Ausstellungen!D385&lt;"a",Ausstellungen!F385&lt;"a"),"leer",VLOOKUP(Ausstellungen!G385,Tabelle2!$Z$2:$AA$7,2,0))</f>
        <v>leer</v>
      </c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</row>
    <row r="386" spans="2:64" ht="20.85" customHeight="1" x14ac:dyDescent="0.2">
      <c r="B386" s="7"/>
      <c r="C386" s="134" t="s">
        <v>12</v>
      </c>
      <c r="D386" s="134" t="s">
        <v>12</v>
      </c>
      <c r="E386" s="140" t="str">
        <f>Tabelle1!$N386</f>
        <v/>
      </c>
      <c r="F386" s="134" t="s">
        <v>12</v>
      </c>
      <c r="G386" s="134" t="s">
        <v>12</v>
      </c>
      <c r="H386" s="134" t="s">
        <v>12</v>
      </c>
      <c r="I386" s="134" t="s">
        <v>12</v>
      </c>
      <c r="J386" s="116" t="str">
        <f>IF(AND(Ausstellungen!C386&lt;"a",Ausstellungen!D386&lt;"a",Ausstellungen!F386&lt;"a",Ausstellungen!G386&lt;"a",Ausstellungen!H386&lt;"a",Ausstellungen!I386&lt;"a")," ",Tabelle1!J386)</f>
        <v xml:space="preserve"> </v>
      </c>
      <c r="K386" s="12"/>
      <c r="M386" s="9"/>
      <c r="N386" s="9"/>
      <c r="O386" s="9"/>
      <c r="P386" s="45"/>
      <c r="Q386" t="str">
        <f>IF(Ausstellungen!C385&gt;"a","Tabelle3!$M$5:$M$"&amp;COUNTA(Teilnehmer!$C$6:$C$300)+5,"leer")</f>
        <v>leer</v>
      </c>
      <c r="R386" s="17" t="str">
        <f t="shared" si="11"/>
        <v>leer</v>
      </c>
      <c r="S386" s="17" t="str">
        <f t="shared" si="12"/>
        <v>leer</v>
      </c>
      <c r="T386" s="17" t="str">
        <f>IF(AND(Ausstellungen!C386&gt;"a",Ausstellungen!D386&gt;"a",Ausstellungen!F386&gt;"a",OR(Ausstellungen!D386=Tabelle2!$C$19,Ausstellungen!D386=Tabelle2!$C$20)),MID(Ausstellungen!F386,1,2)&amp;"N",IF(AND(Ausstellungen!C386&gt;"a",Ausstellungen!D386&gt;"a",Ausstellungen!F386&gt;"a",Ausstellungen!D386&lt;&gt;Tabelle2!$C$19,Ausstellungen!D386&lt;&gt;Tabelle2!$C$20),MID(Ausstellungen!F386,1,2),"leer"))</f>
        <v>leer</v>
      </c>
      <c r="U386" s="180" t="str">
        <f>IF(OR(ISERROR(VLOOKUP($D386&amp;$G386,Tabelle2!$T$2:$U$17,2,0)),Ausstellungen!C386&lt;"a",Ausstellungen!D386&lt;"a",Ausstellungen!F386&lt;"a"),"leer",VLOOKUP($D386&amp;$G386,Tabelle2!$T$2:$U$17,2,0))</f>
        <v>leer</v>
      </c>
      <c r="V386" s="17" t="str">
        <f>IF(OR(ISERROR(VLOOKUP(Ausstellungen!G386,Tabelle2!$Z$2:$AA$7,2,0)),Ausstellungen!C386&lt;"a",Ausstellungen!D386&lt;"a",Ausstellungen!F386&lt;"a"),"leer",VLOOKUP(Ausstellungen!G386,Tabelle2!$Z$2:$AA$7,2,0))</f>
        <v>leer</v>
      </c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</row>
    <row r="387" spans="2:64" ht="20.85" customHeight="1" x14ac:dyDescent="0.2">
      <c r="B387" s="7"/>
      <c r="C387" s="134" t="s">
        <v>12</v>
      </c>
      <c r="D387" s="134" t="s">
        <v>12</v>
      </c>
      <c r="E387" s="140" t="str">
        <f>Tabelle1!$N387</f>
        <v/>
      </c>
      <c r="F387" s="134" t="s">
        <v>12</v>
      </c>
      <c r="G387" s="134" t="s">
        <v>12</v>
      </c>
      <c r="H387" s="134" t="s">
        <v>12</v>
      </c>
      <c r="I387" s="134" t="s">
        <v>12</v>
      </c>
      <c r="J387" s="116" t="str">
        <f>IF(AND(Ausstellungen!C387&lt;"a",Ausstellungen!D387&lt;"a",Ausstellungen!F387&lt;"a",Ausstellungen!G387&lt;"a",Ausstellungen!H387&lt;"a",Ausstellungen!I387&lt;"a")," ",Tabelle1!J387)</f>
        <v xml:space="preserve"> </v>
      </c>
      <c r="K387" s="12"/>
      <c r="M387" s="9"/>
      <c r="N387" s="9"/>
      <c r="O387" s="9"/>
      <c r="P387" s="45"/>
      <c r="Q387" t="str">
        <f>IF(Ausstellungen!C386&gt;"a","Tabelle3!$M$5:$M$"&amp;COUNTA(Teilnehmer!$C$6:$C$300)+5,"leer")</f>
        <v>leer</v>
      </c>
      <c r="R387" s="17" t="str">
        <f t="shared" si="11"/>
        <v>leer</v>
      </c>
      <c r="S387" s="17" t="str">
        <f t="shared" si="12"/>
        <v>leer</v>
      </c>
      <c r="T387" s="17" t="str">
        <f>IF(AND(Ausstellungen!C387&gt;"a",Ausstellungen!D387&gt;"a",Ausstellungen!F387&gt;"a",OR(Ausstellungen!D387=Tabelle2!$C$19,Ausstellungen!D387=Tabelle2!$C$20)),MID(Ausstellungen!F387,1,2)&amp;"N",IF(AND(Ausstellungen!C387&gt;"a",Ausstellungen!D387&gt;"a",Ausstellungen!F387&gt;"a",Ausstellungen!D387&lt;&gt;Tabelle2!$C$19,Ausstellungen!D387&lt;&gt;Tabelle2!$C$20),MID(Ausstellungen!F387,1,2),"leer"))</f>
        <v>leer</v>
      </c>
      <c r="U387" s="180" t="str">
        <f>IF(OR(ISERROR(VLOOKUP($D387&amp;$G387,Tabelle2!$T$2:$U$17,2,0)),Ausstellungen!C387&lt;"a",Ausstellungen!D387&lt;"a",Ausstellungen!F387&lt;"a"),"leer",VLOOKUP($D387&amp;$G387,Tabelle2!$T$2:$U$17,2,0))</f>
        <v>leer</v>
      </c>
      <c r="V387" s="17" t="str">
        <f>IF(OR(ISERROR(VLOOKUP(Ausstellungen!G387,Tabelle2!$Z$2:$AA$7,2,0)),Ausstellungen!C387&lt;"a",Ausstellungen!D387&lt;"a",Ausstellungen!F387&lt;"a"),"leer",VLOOKUP(Ausstellungen!G387,Tabelle2!$Z$2:$AA$7,2,0))</f>
        <v>leer</v>
      </c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</row>
    <row r="388" spans="2:64" ht="20.85" customHeight="1" x14ac:dyDescent="0.2">
      <c r="B388" s="7"/>
      <c r="C388" s="134" t="s">
        <v>12</v>
      </c>
      <c r="D388" s="134" t="s">
        <v>12</v>
      </c>
      <c r="E388" s="140" t="str">
        <f>Tabelle1!$N388</f>
        <v/>
      </c>
      <c r="F388" s="134" t="s">
        <v>12</v>
      </c>
      <c r="G388" s="134" t="s">
        <v>12</v>
      </c>
      <c r="H388" s="134" t="s">
        <v>12</v>
      </c>
      <c r="I388" s="134" t="s">
        <v>12</v>
      </c>
      <c r="J388" s="116" t="str">
        <f>IF(AND(Ausstellungen!C388&lt;"a",Ausstellungen!D388&lt;"a",Ausstellungen!F388&lt;"a",Ausstellungen!G388&lt;"a",Ausstellungen!H388&lt;"a",Ausstellungen!I388&lt;"a")," ",Tabelle1!J388)</f>
        <v xml:space="preserve"> </v>
      </c>
      <c r="K388" s="12"/>
      <c r="M388" s="9"/>
      <c r="N388" s="9"/>
      <c r="O388" s="9"/>
      <c r="P388" s="45"/>
      <c r="Q388" t="str">
        <f>IF(Ausstellungen!C387&gt;"a","Tabelle3!$M$5:$M$"&amp;COUNTA(Teilnehmer!$C$6:$C$300)+5,"leer")</f>
        <v>leer</v>
      </c>
      <c r="R388" s="17" t="str">
        <f t="shared" si="11"/>
        <v>leer</v>
      </c>
      <c r="S388" s="17" t="str">
        <f t="shared" si="12"/>
        <v>leer</v>
      </c>
      <c r="T388" s="17" t="str">
        <f>IF(AND(Ausstellungen!C388&gt;"a",Ausstellungen!D388&gt;"a",Ausstellungen!F388&gt;"a",OR(Ausstellungen!D388=Tabelle2!$C$19,Ausstellungen!D388=Tabelle2!$C$20)),MID(Ausstellungen!F388,1,2)&amp;"N",IF(AND(Ausstellungen!C388&gt;"a",Ausstellungen!D388&gt;"a",Ausstellungen!F388&gt;"a",Ausstellungen!D388&lt;&gt;Tabelle2!$C$19,Ausstellungen!D388&lt;&gt;Tabelle2!$C$20),MID(Ausstellungen!F388,1,2),"leer"))</f>
        <v>leer</v>
      </c>
      <c r="U388" s="180" t="str">
        <f>IF(OR(ISERROR(VLOOKUP($D388&amp;$G388,Tabelle2!$T$2:$U$17,2,0)),Ausstellungen!C388&lt;"a",Ausstellungen!D388&lt;"a",Ausstellungen!F388&lt;"a"),"leer",VLOOKUP($D388&amp;$G388,Tabelle2!$T$2:$U$17,2,0))</f>
        <v>leer</v>
      </c>
      <c r="V388" s="17" t="str">
        <f>IF(OR(ISERROR(VLOOKUP(Ausstellungen!G388,Tabelle2!$Z$2:$AA$7,2,0)),Ausstellungen!C388&lt;"a",Ausstellungen!D388&lt;"a",Ausstellungen!F388&lt;"a"),"leer",VLOOKUP(Ausstellungen!G388,Tabelle2!$Z$2:$AA$7,2,0))</f>
        <v>leer</v>
      </c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</row>
    <row r="389" spans="2:64" ht="20.85" customHeight="1" x14ac:dyDescent="0.2">
      <c r="B389" s="7"/>
      <c r="C389" s="134" t="s">
        <v>12</v>
      </c>
      <c r="D389" s="134" t="s">
        <v>12</v>
      </c>
      <c r="E389" s="140" t="str">
        <f>Tabelle1!$N389</f>
        <v/>
      </c>
      <c r="F389" s="134" t="s">
        <v>12</v>
      </c>
      <c r="G389" s="134" t="s">
        <v>12</v>
      </c>
      <c r="H389" s="134" t="s">
        <v>12</v>
      </c>
      <c r="I389" s="134" t="s">
        <v>12</v>
      </c>
      <c r="J389" s="116" t="str">
        <f>IF(AND(Ausstellungen!C389&lt;"a",Ausstellungen!D389&lt;"a",Ausstellungen!F389&lt;"a",Ausstellungen!G389&lt;"a",Ausstellungen!H389&lt;"a",Ausstellungen!I389&lt;"a")," ",Tabelle1!J389)</f>
        <v xml:space="preserve"> </v>
      </c>
      <c r="K389" s="12"/>
      <c r="M389" s="9"/>
      <c r="N389" s="9"/>
      <c r="O389" s="9"/>
      <c r="P389" s="45"/>
      <c r="Q389" t="str">
        <f>IF(Ausstellungen!C388&gt;"a","Tabelle3!$M$5:$M$"&amp;COUNTA(Teilnehmer!$C$6:$C$300)+5,"leer")</f>
        <v>leer</v>
      </c>
      <c r="R389" s="17" t="str">
        <f t="shared" si="11"/>
        <v>leer</v>
      </c>
      <c r="S389" s="17" t="str">
        <f t="shared" si="12"/>
        <v>leer</v>
      </c>
      <c r="T389" s="17" t="str">
        <f>IF(AND(Ausstellungen!C389&gt;"a",Ausstellungen!D389&gt;"a",Ausstellungen!F389&gt;"a",OR(Ausstellungen!D389=Tabelle2!$C$19,Ausstellungen!D389=Tabelle2!$C$20)),MID(Ausstellungen!F389,1,2)&amp;"N",IF(AND(Ausstellungen!C389&gt;"a",Ausstellungen!D389&gt;"a",Ausstellungen!F389&gt;"a",Ausstellungen!D389&lt;&gt;Tabelle2!$C$19,Ausstellungen!D389&lt;&gt;Tabelle2!$C$20),MID(Ausstellungen!F389,1,2),"leer"))</f>
        <v>leer</v>
      </c>
      <c r="U389" s="180" t="str">
        <f>IF(OR(ISERROR(VLOOKUP($D389&amp;$G389,Tabelle2!$T$2:$U$17,2,0)),Ausstellungen!C389&lt;"a",Ausstellungen!D389&lt;"a",Ausstellungen!F389&lt;"a"),"leer",VLOOKUP($D389&amp;$G389,Tabelle2!$T$2:$U$17,2,0))</f>
        <v>leer</v>
      </c>
      <c r="V389" s="17" t="str">
        <f>IF(OR(ISERROR(VLOOKUP(Ausstellungen!G389,Tabelle2!$Z$2:$AA$7,2,0)),Ausstellungen!C389&lt;"a",Ausstellungen!D389&lt;"a",Ausstellungen!F389&lt;"a"),"leer",VLOOKUP(Ausstellungen!G389,Tabelle2!$Z$2:$AA$7,2,0))</f>
        <v>leer</v>
      </c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</row>
    <row r="390" spans="2:64" ht="20.85" customHeight="1" x14ac:dyDescent="0.2">
      <c r="B390" s="7"/>
      <c r="C390" s="134" t="s">
        <v>12</v>
      </c>
      <c r="D390" s="134" t="s">
        <v>12</v>
      </c>
      <c r="E390" s="140" t="str">
        <f>Tabelle1!$N390</f>
        <v/>
      </c>
      <c r="F390" s="134" t="s">
        <v>12</v>
      </c>
      <c r="G390" s="134" t="s">
        <v>12</v>
      </c>
      <c r="H390" s="134" t="s">
        <v>12</v>
      </c>
      <c r="I390" s="134" t="s">
        <v>12</v>
      </c>
      <c r="J390" s="116" t="str">
        <f>IF(AND(Ausstellungen!C390&lt;"a",Ausstellungen!D390&lt;"a",Ausstellungen!F390&lt;"a",Ausstellungen!G390&lt;"a",Ausstellungen!H390&lt;"a",Ausstellungen!I390&lt;"a")," ",Tabelle1!J390)</f>
        <v xml:space="preserve"> </v>
      </c>
      <c r="K390" s="12"/>
      <c r="M390" s="9"/>
      <c r="N390" s="9"/>
      <c r="O390" s="9"/>
      <c r="P390" s="45"/>
      <c r="Q390" t="str">
        <f>IF(Ausstellungen!C389&gt;"a","Tabelle3!$M$5:$M$"&amp;COUNTA(Teilnehmer!$C$6:$C$300)+5,"leer")</f>
        <v>leer</v>
      </c>
      <c r="R390" s="17" t="str">
        <f t="shared" si="11"/>
        <v>leer</v>
      </c>
      <c r="S390" s="17" t="str">
        <f t="shared" si="12"/>
        <v>leer</v>
      </c>
      <c r="T390" s="17" t="str">
        <f>IF(AND(Ausstellungen!C390&gt;"a",Ausstellungen!D390&gt;"a",Ausstellungen!F390&gt;"a",OR(Ausstellungen!D390=Tabelle2!$C$19,Ausstellungen!D390=Tabelle2!$C$20)),MID(Ausstellungen!F390,1,2)&amp;"N",IF(AND(Ausstellungen!C390&gt;"a",Ausstellungen!D390&gt;"a",Ausstellungen!F390&gt;"a",Ausstellungen!D390&lt;&gt;Tabelle2!$C$19,Ausstellungen!D390&lt;&gt;Tabelle2!$C$20),MID(Ausstellungen!F390,1,2),"leer"))</f>
        <v>leer</v>
      </c>
      <c r="U390" s="180" t="str">
        <f>IF(OR(ISERROR(VLOOKUP($D390&amp;$G390,Tabelle2!$T$2:$U$17,2,0)),Ausstellungen!C390&lt;"a",Ausstellungen!D390&lt;"a",Ausstellungen!F390&lt;"a"),"leer",VLOOKUP($D390&amp;$G390,Tabelle2!$T$2:$U$17,2,0))</f>
        <v>leer</v>
      </c>
      <c r="V390" s="17" t="str">
        <f>IF(OR(ISERROR(VLOOKUP(Ausstellungen!G390,Tabelle2!$Z$2:$AA$7,2,0)),Ausstellungen!C390&lt;"a",Ausstellungen!D390&lt;"a",Ausstellungen!F390&lt;"a"),"leer",VLOOKUP(Ausstellungen!G390,Tabelle2!$Z$2:$AA$7,2,0))</f>
        <v>leer</v>
      </c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</row>
    <row r="391" spans="2:64" ht="20.85" customHeight="1" x14ac:dyDescent="0.2">
      <c r="B391" s="7"/>
      <c r="C391" s="134" t="s">
        <v>12</v>
      </c>
      <c r="D391" s="134" t="s">
        <v>12</v>
      </c>
      <c r="E391" s="140" t="str">
        <f>Tabelle1!$N391</f>
        <v/>
      </c>
      <c r="F391" s="134" t="s">
        <v>12</v>
      </c>
      <c r="G391" s="134" t="s">
        <v>12</v>
      </c>
      <c r="H391" s="134" t="s">
        <v>12</v>
      </c>
      <c r="I391" s="134" t="s">
        <v>12</v>
      </c>
      <c r="J391" s="116" t="str">
        <f>IF(AND(Ausstellungen!C391&lt;"a",Ausstellungen!D391&lt;"a",Ausstellungen!F391&lt;"a",Ausstellungen!G391&lt;"a",Ausstellungen!H391&lt;"a",Ausstellungen!I391&lt;"a")," ",Tabelle1!J391)</f>
        <v xml:space="preserve"> </v>
      </c>
      <c r="K391" s="12"/>
      <c r="M391" s="9"/>
      <c r="N391" s="9"/>
      <c r="O391" s="9"/>
      <c r="P391" s="45"/>
      <c r="Q391" t="str">
        <f>IF(Ausstellungen!C390&gt;"a","Tabelle3!$M$5:$M$"&amp;COUNTA(Teilnehmer!$C$6:$C$300)+5,"leer")</f>
        <v>leer</v>
      </c>
      <c r="R391" s="17" t="str">
        <f t="shared" ref="R391:R454" si="13">IF(OR(C391&lt;"a",Q392="leer"),"leer","Shows")</f>
        <v>leer</v>
      </c>
      <c r="S391" s="17" t="str">
        <f t="shared" ref="S391:S454" si="14">IF(R391="leer","leer",IF(D391="Joe Mallen Memorial","Trophy","Klassen"))</f>
        <v>leer</v>
      </c>
      <c r="T391" s="17" t="str">
        <f>IF(AND(Ausstellungen!C391&gt;"a",Ausstellungen!D391&gt;"a",Ausstellungen!F391&gt;"a",OR(Ausstellungen!D391=Tabelle2!$C$19,Ausstellungen!D391=Tabelle2!$C$20)),MID(Ausstellungen!F391,1,2)&amp;"N",IF(AND(Ausstellungen!C391&gt;"a",Ausstellungen!D391&gt;"a",Ausstellungen!F391&gt;"a",Ausstellungen!D391&lt;&gt;Tabelle2!$C$19,Ausstellungen!D391&lt;&gt;Tabelle2!$C$20),MID(Ausstellungen!F391,1,2),"leer"))</f>
        <v>leer</v>
      </c>
      <c r="U391" s="180" t="str">
        <f>IF(OR(ISERROR(VLOOKUP($D391&amp;$G391,Tabelle2!$T$2:$U$17,2,0)),Ausstellungen!C391&lt;"a",Ausstellungen!D391&lt;"a",Ausstellungen!F391&lt;"a"),"leer",VLOOKUP($D391&amp;$G391,Tabelle2!$T$2:$U$17,2,0))</f>
        <v>leer</v>
      </c>
      <c r="V391" s="17" t="str">
        <f>IF(OR(ISERROR(VLOOKUP(Ausstellungen!G391,Tabelle2!$Z$2:$AA$7,2,0)),Ausstellungen!C391&lt;"a",Ausstellungen!D391&lt;"a",Ausstellungen!F391&lt;"a"),"leer",VLOOKUP(Ausstellungen!G391,Tabelle2!$Z$2:$AA$7,2,0))</f>
        <v>leer</v>
      </c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</row>
    <row r="392" spans="2:64" ht="20.85" customHeight="1" x14ac:dyDescent="0.2">
      <c r="B392" s="7"/>
      <c r="C392" s="134" t="s">
        <v>12</v>
      </c>
      <c r="D392" s="134" t="s">
        <v>12</v>
      </c>
      <c r="E392" s="140" t="str">
        <f>Tabelle1!$N392</f>
        <v/>
      </c>
      <c r="F392" s="134" t="s">
        <v>12</v>
      </c>
      <c r="G392" s="134" t="s">
        <v>12</v>
      </c>
      <c r="H392" s="134" t="s">
        <v>12</v>
      </c>
      <c r="I392" s="134" t="s">
        <v>12</v>
      </c>
      <c r="J392" s="116" t="str">
        <f>IF(AND(Ausstellungen!C392&lt;"a",Ausstellungen!D392&lt;"a",Ausstellungen!F392&lt;"a",Ausstellungen!G392&lt;"a",Ausstellungen!H392&lt;"a",Ausstellungen!I392&lt;"a")," ",Tabelle1!J392)</f>
        <v xml:space="preserve"> </v>
      </c>
      <c r="K392" s="12"/>
      <c r="M392" s="9"/>
      <c r="N392" s="9"/>
      <c r="O392" s="9"/>
      <c r="P392" s="45"/>
      <c r="Q392" t="str">
        <f>IF(Ausstellungen!C391&gt;"a","Tabelle3!$M$5:$M$"&amp;COUNTA(Teilnehmer!$C$6:$C$300)+5,"leer")</f>
        <v>leer</v>
      </c>
      <c r="R392" s="17" t="str">
        <f t="shared" si="13"/>
        <v>leer</v>
      </c>
      <c r="S392" s="17" t="str">
        <f t="shared" si="14"/>
        <v>leer</v>
      </c>
      <c r="T392" s="17" t="str">
        <f>IF(AND(Ausstellungen!C392&gt;"a",Ausstellungen!D392&gt;"a",Ausstellungen!F392&gt;"a",OR(Ausstellungen!D392=Tabelle2!$C$19,Ausstellungen!D392=Tabelle2!$C$20)),MID(Ausstellungen!F392,1,2)&amp;"N",IF(AND(Ausstellungen!C392&gt;"a",Ausstellungen!D392&gt;"a",Ausstellungen!F392&gt;"a",Ausstellungen!D392&lt;&gt;Tabelle2!$C$19,Ausstellungen!D392&lt;&gt;Tabelle2!$C$20),MID(Ausstellungen!F392,1,2),"leer"))</f>
        <v>leer</v>
      </c>
      <c r="U392" s="180" t="str">
        <f>IF(OR(ISERROR(VLOOKUP($D392&amp;$G392,Tabelle2!$T$2:$U$17,2,0)),Ausstellungen!C392&lt;"a",Ausstellungen!D392&lt;"a",Ausstellungen!F392&lt;"a"),"leer",VLOOKUP($D392&amp;$G392,Tabelle2!$T$2:$U$17,2,0))</f>
        <v>leer</v>
      </c>
      <c r="V392" s="17" t="str">
        <f>IF(OR(ISERROR(VLOOKUP(Ausstellungen!G392,Tabelle2!$Z$2:$AA$7,2,0)),Ausstellungen!C392&lt;"a",Ausstellungen!D392&lt;"a",Ausstellungen!F392&lt;"a"),"leer",VLOOKUP(Ausstellungen!G392,Tabelle2!$Z$2:$AA$7,2,0))</f>
        <v>leer</v>
      </c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</row>
    <row r="393" spans="2:64" ht="20.85" customHeight="1" x14ac:dyDescent="0.2">
      <c r="B393" s="7"/>
      <c r="C393" s="134" t="s">
        <v>12</v>
      </c>
      <c r="D393" s="134" t="s">
        <v>12</v>
      </c>
      <c r="E393" s="140" t="str">
        <f>Tabelle1!$N393</f>
        <v/>
      </c>
      <c r="F393" s="134" t="s">
        <v>12</v>
      </c>
      <c r="G393" s="134" t="s">
        <v>12</v>
      </c>
      <c r="H393" s="134" t="s">
        <v>12</v>
      </c>
      <c r="I393" s="134" t="s">
        <v>12</v>
      </c>
      <c r="J393" s="116" t="str">
        <f>IF(AND(Ausstellungen!C393&lt;"a",Ausstellungen!D393&lt;"a",Ausstellungen!F393&lt;"a",Ausstellungen!G393&lt;"a",Ausstellungen!H393&lt;"a",Ausstellungen!I393&lt;"a")," ",Tabelle1!J393)</f>
        <v xml:space="preserve"> </v>
      </c>
      <c r="K393" s="12"/>
      <c r="M393" s="9"/>
      <c r="N393" s="9"/>
      <c r="O393" s="9"/>
      <c r="P393" s="45"/>
      <c r="Q393" t="str">
        <f>IF(Ausstellungen!C392&gt;"a","Tabelle3!$M$5:$M$"&amp;COUNTA(Teilnehmer!$C$6:$C$300)+5,"leer")</f>
        <v>leer</v>
      </c>
      <c r="R393" s="17" t="str">
        <f t="shared" si="13"/>
        <v>leer</v>
      </c>
      <c r="S393" s="17" t="str">
        <f t="shared" si="14"/>
        <v>leer</v>
      </c>
      <c r="T393" s="17" t="str">
        <f>IF(AND(Ausstellungen!C393&gt;"a",Ausstellungen!D393&gt;"a",Ausstellungen!F393&gt;"a",OR(Ausstellungen!D393=Tabelle2!$C$19,Ausstellungen!D393=Tabelle2!$C$20)),MID(Ausstellungen!F393,1,2)&amp;"N",IF(AND(Ausstellungen!C393&gt;"a",Ausstellungen!D393&gt;"a",Ausstellungen!F393&gt;"a",Ausstellungen!D393&lt;&gt;Tabelle2!$C$19,Ausstellungen!D393&lt;&gt;Tabelle2!$C$20),MID(Ausstellungen!F393,1,2),"leer"))</f>
        <v>leer</v>
      </c>
      <c r="U393" s="180" t="str">
        <f>IF(OR(ISERROR(VLOOKUP($D393&amp;$G393,Tabelle2!$T$2:$U$17,2,0)),Ausstellungen!C393&lt;"a",Ausstellungen!D393&lt;"a",Ausstellungen!F393&lt;"a"),"leer",VLOOKUP($D393&amp;$G393,Tabelle2!$T$2:$U$17,2,0))</f>
        <v>leer</v>
      </c>
      <c r="V393" s="17" t="str">
        <f>IF(OR(ISERROR(VLOOKUP(Ausstellungen!G393,Tabelle2!$Z$2:$AA$7,2,0)),Ausstellungen!C393&lt;"a",Ausstellungen!D393&lt;"a",Ausstellungen!F393&lt;"a"),"leer",VLOOKUP(Ausstellungen!G393,Tabelle2!$Z$2:$AA$7,2,0))</f>
        <v>leer</v>
      </c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</row>
    <row r="394" spans="2:64" ht="20.85" customHeight="1" x14ac:dyDescent="0.2">
      <c r="B394" s="7"/>
      <c r="C394" s="134" t="s">
        <v>12</v>
      </c>
      <c r="D394" s="134" t="s">
        <v>12</v>
      </c>
      <c r="E394" s="140" t="str">
        <f>Tabelle1!$N394</f>
        <v/>
      </c>
      <c r="F394" s="134" t="s">
        <v>12</v>
      </c>
      <c r="G394" s="134" t="s">
        <v>12</v>
      </c>
      <c r="H394" s="134" t="s">
        <v>12</v>
      </c>
      <c r="I394" s="134" t="s">
        <v>12</v>
      </c>
      <c r="J394" s="116" t="str">
        <f>IF(AND(Ausstellungen!C394&lt;"a",Ausstellungen!D394&lt;"a",Ausstellungen!F394&lt;"a",Ausstellungen!G394&lt;"a",Ausstellungen!H394&lt;"a",Ausstellungen!I394&lt;"a")," ",Tabelle1!J394)</f>
        <v xml:space="preserve"> </v>
      </c>
      <c r="K394" s="12"/>
      <c r="M394" s="9"/>
      <c r="N394" s="9"/>
      <c r="O394" s="9"/>
      <c r="P394" s="45"/>
      <c r="Q394" t="str">
        <f>IF(Ausstellungen!C393&gt;"a","Tabelle3!$M$5:$M$"&amp;COUNTA(Teilnehmer!$C$6:$C$300)+5,"leer")</f>
        <v>leer</v>
      </c>
      <c r="R394" s="17" t="str">
        <f t="shared" si="13"/>
        <v>leer</v>
      </c>
      <c r="S394" s="17" t="str">
        <f t="shared" si="14"/>
        <v>leer</v>
      </c>
      <c r="T394" s="17" t="str">
        <f>IF(AND(Ausstellungen!C394&gt;"a",Ausstellungen!D394&gt;"a",Ausstellungen!F394&gt;"a",OR(Ausstellungen!D394=Tabelle2!$C$19,Ausstellungen!D394=Tabelle2!$C$20)),MID(Ausstellungen!F394,1,2)&amp;"N",IF(AND(Ausstellungen!C394&gt;"a",Ausstellungen!D394&gt;"a",Ausstellungen!F394&gt;"a",Ausstellungen!D394&lt;&gt;Tabelle2!$C$19,Ausstellungen!D394&lt;&gt;Tabelle2!$C$20),MID(Ausstellungen!F394,1,2),"leer"))</f>
        <v>leer</v>
      </c>
      <c r="U394" s="180" t="str">
        <f>IF(OR(ISERROR(VLOOKUP($D394&amp;$G394,Tabelle2!$T$2:$U$17,2,0)),Ausstellungen!C394&lt;"a",Ausstellungen!D394&lt;"a",Ausstellungen!F394&lt;"a"),"leer",VLOOKUP($D394&amp;$G394,Tabelle2!$T$2:$U$17,2,0))</f>
        <v>leer</v>
      </c>
      <c r="V394" s="17" t="str">
        <f>IF(OR(ISERROR(VLOOKUP(Ausstellungen!G394,Tabelle2!$Z$2:$AA$7,2,0)),Ausstellungen!C394&lt;"a",Ausstellungen!D394&lt;"a",Ausstellungen!F394&lt;"a"),"leer",VLOOKUP(Ausstellungen!G394,Tabelle2!$Z$2:$AA$7,2,0))</f>
        <v>leer</v>
      </c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</row>
    <row r="395" spans="2:64" ht="20.85" customHeight="1" x14ac:dyDescent="0.2">
      <c r="B395" s="7"/>
      <c r="C395" s="134" t="s">
        <v>12</v>
      </c>
      <c r="D395" s="134" t="s">
        <v>12</v>
      </c>
      <c r="E395" s="140" t="str">
        <f>Tabelle1!$N395</f>
        <v/>
      </c>
      <c r="F395" s="134" t="s">
        <v>12</v>
      </c>
      <c r="G395" s="134" t="s">
        <v>12</v>
      </c>
      <c r="H395" s="134" t="s">
        <v>12</v>
      </c>
      <c r="I395" s="134" t="s">
        <v>12</v>
      </c>
      <c r="J395" s="116" t="str">
        <f>IF(AND(Ausstellungen!C395&lt;"a",Ausstellungen!D395&lt;"a",Ausstellungen!F395&lt;"a",Ausstellungen!G395&lt;"a",Ausstellungen!H395&lt;"a",Ausstellungen!I395&lt;"a")," ",Tabelle1!J395)</f>
        <v xml:space="preserve"> </v>
      </c>
      <c r="K395" s="12"/>
      <c r="M395" s="9"/>
      <c r="N395" s="9"/>
      <c r="O395" s="9"/>
      <c r="P395" s="45"/>
      <c r="Q395" t="str">
        <f>IF(Ausstellungen!C394&gt;"a","Tabelle3!$M$5:$M$"&amp;COUNTA(Teilnehmer!$C$6:$C$300)+5,"leer")</f>
        <v>leer</v>
      </c>
      <c r="R395" s="17" t="str">
        <f t="shared" si="13"/>
        <v>leer</v>
      </c>
      <c r="S395" s="17" t="str">
        <f t="shared" si="14"/>
        <v>leer</v>
      </c>
      <c r="T395" s="17" t="str">
        <f>IF(AND(Ausstellungen!C395&gt;"a",Ausstellungen!D395&gt;"a",Ausstellungen!F395&gt;"a",OR(Ausstellungen!D395=Tabelle2!$C$19,Ausstellungen!D395=Tabelle2!$C$20)),MID(Ausstellungen!F395,1,2)&amp;"N",IF(AND(Ausstellungen!C395&gt;"a",Ausstellungen!D395&gt;"a",Ausstellungen!F395&gt;"a",Ausstellungen!D395&lt;&gt;Tabelle2!$C$19,Ausstellungen!D395&lt;&gt;Tabelle2!$C$20),MID(Ausstellungen!F395,1,2),"leer"))</f>
        <v>leer</v>
      </c>
      <c r="U395" s="180" t="str">
        <f>IF(OR(ISERROR(VLOOKUP($D395&amp;$G395,Tabelle2!$T$2:$U$17,2,0)),Ausstellungen!C395&lt;"a",Ausstellungen!D395&lt;"a",Ausstellungen!F395&lt;"a"),"leer",VLOOKUP($D395&amp;$G395,Tabelle2!$T$2:$U$17,2,0))</f>
        <v>leer</v>
      </c>
      <c r="V395" s="17" t="str">
        <f>IF(OR(ISERROR(VLOOKUP(Ausstellungen!G395,Tabelle2!$Z$2:$AA$7,2,0)),Ausstellungen!C395&lt;"a",Ausstellungen!D395&lt;"a",Ausstellungen!F395&lt;"a"),"leer",VLOOKUP(Ausstellungen!G395,Tabelle2!$Z$2:$AA$7,2,0))</f>
        <v>leer</v>
      </c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</row>
    <row r="396" spans="2:64" ht="20.85" customHeight="1" x14ac:dyDescent="0.2">
      <c r="B396" s="7"/>
      <c r="C396" s="134" t="s">
        <v>12</v>
      </c>
      <c r="D396" s="134" t="s">
        <v>12</v>
      </c>
      <c r="E396" s="140" t="str">
        <f>Tabelle1!$N396</f>
        <v/>
      </c>
      <c r="F396" s="134" t="s">
        <v>12</v>
      </c>
      <c r="G396" s="134" t="s">
        <v>12</v>
      </c>
      <c r="H396" s="134" t="s">
        <v>12</v>
      </c>
      <c r="I396" s="134" t="s">
        <v>12</v>
      </c>
      <c r="J396" s="116" t="str">
        <f>IF(AND(Ausstellungen!C396&lt;"a",Ausstellungen!D396&lt;"a",Ausstellungen!F396&lt;"a",Ausstellungen!G396&lt;"a",Ausstellungen!H396&lt;"a",Ausstellungen!I396&lt;"a")," ",Tabelle1!J396)</f>
        <v xml:space="preserve"> </v>
      </c>
      <c r="K396" s="12"/>
      <c r="M396" s="9"/>
      <c r="N396" s="9"/>
      <c r="O396" s="9"/>
      <c r="P396" s="45"/>
      <c r="Q396" t="str">
        <f>IF(Ausstellungen!C395&gt;"a","Tabelle3!$M$5:$M$"&amp;COUNTA(Teilnehmer!$C$6:$C$300)+5,"leer")</f>
        <v>leer</v>
      </c>
      <c r="R396" s="17" t="str">
        <f t="shared" si="13"/>
        <v>leer</v>
      </c>
      <c r="S396" s="17" t="str">
        <f t="shared" si="14"/>
        <v>leer</v>
      </c>
      <c r="T396" s="17" t="str">
        <f>IF(AND(Ausstellungen!C396&gt;"a",Ausstellungen!D396&gt;"a",Ausstellungen!F396&gt;"a",OR(Ausstellungen!D396=Tabelle2!$C$19,Ausstellungen!D396=Tabelle2!$C$20)),MID(Ausstellungen!F396,1,2)&amp;"N",IF(AND(Ausstellungen!C396&gt;"a",Ausstellungen!D396&gt;"a",Ausstellungen!F396&gt;"a",Ausstellungen!D396&lt;&gt;Tabelle2!$C$19,Ausstellungen!D396&lt;&gt;Tabelle2!$C$20),MID(Ausstellungen!F396,1,2),"leer"))</f>
        <v>leer</v>
      </c>
      <c r="U396" s="180" t="str">
        <f>IF(OR(ISERROR(VLOOKUP($D396&amp;$G396,Tabelle2!$T$2:$U$17,2,0)),Ausstellungen!C396&lt;"a",Ausstellungen!D396&lt;"a",Ausstellungen!F396&lt;"a"),"leer",VLOOKUP($D396&amp;$G396,Tabelle2!$T$2:$U$17,2,0))</f>
        <v>leer</v>
      </c>
      <c r="V396" s="17" t="str">
        <f>IF(OR(ISERROR(VLOOKUP(Ausstellungen!G396,Tabelle2!$Z$2:$AA$7,2,0)),Ausstellungen!C396&lt;"a",Ausstellungen!D396&lt;"a",Ausstellungen!F396&lt;"a"),"leer",VLOOKUP(Ausstellungen!G396,Tabelle2!$Z$2:$AA$7,2,0))</f>
        <v>leer</v>
      </c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</row>
    <row r="397" spans="2:64" ht="20.85" customHeight="1" x14ac:dyDescent="0.2">
      <c r="B397" s="7"/>
      <c r="C397" s="134" t="s">
        <v>12</v>
      </c>
      <c r="D397" s="134" t="s">
        <v>12</v>
      </c>
      <c r="E397" s="140" t="str">
        <f>Tabelle1!$N397</f>
        <v/>
      </c>
      <c r="F397" s="134" t="s">
        <v>12</v>
      </c>
      <c r="G397" s="134" t="s">
        <v>12</v>
      </c>
      <c r="H397" s="134" t="s">
        <v>12</v>
      </c>
      <c r="I397" s="134" t="s">
        <v>12</v>
      </c>
      <c r="J397" s="116" t="str">
        <f>IF(AND(Ausstellungen!C397&lt;"a",Ausstellungen!D397&lt;"a",Ausstellungen!F397&lt;"a",Ausstellungen!G397&lt;"a",Ausstellungen!H397&lt;"a",Ausstellungen!I397&lt;"a")," ",Tabelle1!J397)</f>
        <v xml:space="preserve"> </v>
      </c>
      <c r="K397" s="12"/>
      <c r="M397" s="9"/>
      <c r="N397" s="9"/>
      <c r="O397" s="9"/>
      <c r="P397" s="45"/>
      <c r="Q397" t="str">
        <f>IF(Ausstellungen!C396&gt;"a","Tabelle3!$M$5:$M$"&amp;COUNTA(Teilnehmer!$C$6:$C$300)+5,"leer")</f>
        <v>leer</v>
      </c>
      <c r="R397" s="17" t="str">
        <f t="shared" si="13"/>
        <v>leer</v>
      </c>
      <c r="S397" s="17" t="str">
        <f t="shared" si="14"/>
        <v>leer</v>
      </c>
      <c r="T397" s="17" t="str">
        <f>IF(AND(Ausstellungen!C397&gt;"a",Ausstellungen!D397&gt;"a",Ausstellungen!F397&gt;"a",OR(Ausstellungen!D397=Tabelle2!$C$19,Ausstellungen!D397=Tabelle2!$C$20)),MID(Ausstellungen!F397,1,2)&amp;"N",IF(AND(Ausstellungen!C397&gt;"a",Ausstellungen!D397&gt;"a",Ausstellungen!F397&gt;"a",Ausstellungen!D397&lt;&gt;Tabelle2!$C$19,Ausstellungen!D397&lt;&gt;Tabelle2!$C$20),MID(Ausstellungen!F397,1,2),"leer"))</f>
        <v>leer</v>
      </c>
      <c r="U397" s="180" t="str">
        <f>IF(OR(ISERROR(VLOOKUP($D397&amp;$G397,Tabelle2!$T$2:$U$17,2,0)),Ausstellungen!C397&lt;"a",Ausstellungen!D397&lt;"a",Ausstellungen!F397&lt;"a"),"leer",VLOOKUP($D397&amp;$G397,Tabelle2!$T$2:$U$17,2,0))</f>
        <v>leer</v>
      </c>
      <c r="V397" s="17" t="str">
        <f>IF(OR(ISERROR(VLOOKUP(Ausstellungen!G397,Tabelle2!$Z$2:$AA$7,2,0)),Ausstellungen!C397&lt;"a",Ausstellungen!D397&lt;"a",Ausstellungen!F397&lt;"a"),"leer",VLOOKUP(Ausstellungen!G397,Tabelle2!$Z$2:$AA$7,2,0))</f>
        <v>leer</v>
      </c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</row>
    <row r="398" spans="2:64" ht="20.85" customHeight="1" x14ac:dyDescent="0.2">
      <c r="B398" s="7"/>
      <c r="C398" s="134" t="s">
        <v>12</v>
      </c>
      <c r="D398" s="134" t="s">
        <v>12</v>
      </c>
      <c r="E398" s="140" t="str">
        <f>Tabelle1!$N398</f>
        <v/>
      </c>
      <c r="F398" s="134" t="s">
        <v>12</v>
      </c>
      <c r="G398" s="134" t="s">
        <v>12</v>
      </c>
      <c r="H398" s="134" t="s">
        <v>12</v>
      </c>
      <c r="I398" s="134" t="s">
        <v>12</v>
      </c>
      <c r="J398" s="116" t="str">
        <f>IF(AND(Ausstellungen!C398&lt;"a",Ausstellungen!D398&lt;"a",Ausstellungen!F398&lt;"a",Ausstellungen!G398&lt;"a",Ausstellungen!H398&lt;"a",Ausstellungen!I398&lt;"a")," ",Tabelle1!J398)</f>
        <v xml:space="preserve"> </v>
      </c>
      <c r="K398" s="12"/>
      <c r="M398" s="9"/>
      <c r="N398" s="9"/>
      <c r="O398" s="9"/>
      <c r="P398" s="45"/>
      <c r="Q398" t="str">
        <f>IF(Ausstellungen!C397&gt;"a","Tabelle3!$M$5:$M$"&amp;COUNTA(Teilnehmer!$C$6:$C$300)+5,"leer")</f>
        <v>leer</v>
      </c>
      <c r="R398" s="17" t="str">
        <f t="shared" si="13"/>
        <v>leer</v>
      </c>
      <c r="S398" s="17" t="str">
        <f t="shared" si="14"/>
        <v>leer</v>
      </c>
      <c r="T398" s="17" t="str">
        <f>IF(AND(Ausstellungen!C398&gt;"a",Ausstellungen!D398&gt;"a",Ausstellungen!F398&gt;"a",OR(Ausstellungen!D398=Tabelle2!$C$19,Ausstellungen!D398=Tabelle2!$C$20)),MID(Ausstellungen!F398,1,2)&amp;"N",IF(AND(Ausstellungen!C398&gt;"a",Ausstellungen!D398&gt;"a",Ausstellungen!F398&gt;"a",Ausstellungen!D398&lt;&gt;Tabelle2!$C$19,Ausstellungen!D398&lt;&gt;Tabelle2!$C$20),MID(Ausstellungen!F398,1,2),"leer"))</f>
        <v>leer</v>
      </c>
      <c r="U398" s="180" t="str">
        <f>IF(OR(ISERROR(VLOOKUP($D398&amp;$G398,Tabelle2!$T$2:$U$17,2,0)),Ausstellungen!C398&lt;"a",Ausstellungen!D398&lt;"a",Ausstellungen!F398&lt;"a"),"leer",VLOOKUP($D398&amp;$G398,Tabelle2!$T$2:$U$17,2,0))</f>
        <v>leer</v>
      </c>
      <c r="V398" s="17" t="str">
        <f>IF(OR(ISERROR(VLOOKUP(Ausstellungen!G398,Tabelle2!$Z$2:$AA$7,2,0)),Ausstellungen!C398&lt;"a",Ausstellungen!D398&lt;"a",Ausstellungen!F398&lt;"a"),"leer",VLOOKUP(Ausstellungen!G398,Tabelle2!$Z$2:$AA$7,2,0))</f>
        <v>leer</v>
      </c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</row>
    <row r="399" spans="2:64" ht="20.85" customHeight="1" x14ac:dyDescent="0.2">
      <c r="B399" s="7"/>
      <c r="C399" s="134" t="s">
        <v>12</v>
      </c>
      <c r="D399" s="134" t="s">
        <v>12</v>
      </c>
      <c r="E399" s="140" t="str">
        <f>Tabelle1!$N399</f>
        <v/>
      </c>
      <c r="F399" s="134" t="s">
        <v>12</v>
      </c>
      <c r="G399" s="134" t="s">
        <v>12</v>
      </c>
      <c r="H399" s="134" t="s">
        <v>12</v>
      </c>
      <c r="I399" s="134" t="s">
        <v>12</v>
      </c>
      <c r="J399" s="116" t="str">
        <f>IF(AND(Ausstellungen!C399&lt;"a",Ausstellungen!D399&lt;"a",Ausstellungen!F399&lt;"a",Ausstellungen!G399&lt;"a",Ausstellungen!H399&lt;"a",Ausstellungen!I399&lt;"a")," ",Tabelle1!J399)</f>
        <v xml:space="preserve"> </v>
      </c>
      <c r="K399" s="12"/>
      <c r="M399" s="9"/>
      <c r="N399" s="9"/>
      <c r="O399" s="9"/>
      <c r="P399" s="45"/>
      <c r="Q399" t="str">
        <f>IF(Ausstellungen!C398&gt;"a","Tabelle3!$M$5:$M$"&amp;COUNTA(Teilnehmer!$C$6:$C$300)+5,"leer")</f>
        <v>leer</v>
      </c>
      <c r="R399" s="17" t="str">
        <f t="shared" si="13"/>
        <v>leer</v>
      </c>
      <c r="S399" s="17" t="str">
        <f t="shared" si="14"/>
        <v>leer</v>
      </c>
      <c r="T399" s="17" t="str">
        <f>IF(AND(Ausstellungen!C399&gt;"a",Ausstellungen!D399&gt;"a",Ausstellungen!F399&gt;"a",OR(Ausstellungen!D399=Tabelle2!$C$19,Ausstellungen!D399=Tabelle2!$C$20)),MID(Ausstellungen!F399,1,2)&amp;"N",IF(AND(Ausstellungen!C399&gt;"a",Ausstellungen!D399&gt;"a",Ausstellungen!F399&gt;"a",Ausstellungen!D399&lt;&gt;Tabelle2!$C$19,Ausstellungen!D399&lt;&gt;Tabelle2!$C$20),MID(Ausstellungen!F399,1,2),"leer"))</f>
        <v>leer</v>
      </c>
      <c r="U399" s="180" t="str">
        <f>IF(OR(ISERROR(VLOOKUP($D399&amp;$G399,Tabelle2!$T$2:$U$17,2,0)),Ausstellungen!C399&lt;"a",Ausstellungen!D399&lt;"a",Ausstellungen!F399&lt;"a"),"leer",VLOOKUP($D399&amp;$G399,Tabelle2!$T$2:$U$17,2,0))</f>
        <v>leer</v>
      </c>
      <c r="V399" s="17" t="str">
        <f>IF(OR(ISERROR(VLOOKUP(Ausstellungen!G399,Tabelle2!$Z$2:$AA$7,2,0)),Ausstellungen!C399&lt;"a",Ausstellungen!D399&lt;"a",Ausstellungen!F399&lt;"a"),"leer",VLOOKUP(Ausstellungen!G399,Tabelle2!$Z$2:$AA$7,2,0))</f>
        <v>leer</v>
      </c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</row>
    <row r="400" spans="2:64" ht="20.85" customHeight="1" x14ac:dyDescent="0.2">
      <c r="B400" s="7"/>
      <c r="C400" s="134" t="s">
        <v>12</v>
      </c>
      <c r="D400" s="134" t="s">
        <v>12</v>
      </c>
      <c r="E400" s="140" t="str">
        <f>Tabelle1!$N400</f>
        <v/>
      </c>
      <c r="F400" s="134" t="s">
        <v>12</v>
      </c>
      <c r="G400" s="134" t="s">
        <v>12</v>
      </c>
      <c r="H400" s="134" t="s">
        <v>12</v>
      </c>
      <c r="I400" s="134" t="s">
        <v>12</v>
      </c>
      <c r="J400" s="116" t="str">
        <f>IF(AND(Ausstellungen!C400&lt;"a",Ausstellungen!D400&lt;"a",Ausstellungen!F400&lt;"a",Ausstellungen!G400&lt;"a",Ausstellungen!H400&lt;"a",Ausstellungen!I400&lt;"a")," ",Tabelle1!J400)</f>
        <v xml:space="preserve"> </v>
      </c>
      <c r="K400" s="12"/>
      <c r="M400" s="9"/>
      <c r="N400" s="9"/>
      <c r="O400" s="9"/>
      <c r="P400" s="45"/>
      <c r="Q400" t="str">
        <f>IF(Ausstellungen!C399&gt;"a","Tabelle3!$M$5:$M$"&amp;COUNTA(Teilnehmer!$C$6:$C$300)+5,"leer")</f>
        <v>leer</v>
      </c>
      <c r="R400" s="17" t="str">
        <f t="shared" si="13"/>
        <v>leer</v>
      </c>
      <c r="S400" s="17" t="str">
        <f t="shared" si="14"/>
        <v>leer</v>
      </c>
      <c r="T400" s="17" t="str">
        <f>IF(AND(Ausstellungen!C400&gt;"a",Ausstellungen!D400&gt;"a",Ausstellungen!F400&gt;"a",OR(Ausstellungen!D400=Tabelle2!$C$19,Ausstellungen!D400=Tabelle2!$C$20)),MID(Ausstellungen!F400,1,2)&amp;"N",IF(AND(Ausstellungen!C400&gt;"a",Ausstellungen!D400&gt;"a",Ausstellungen!F400&gt;"a",Ausstellungen!D400&lt;&gt;Tabelle2!$C$19,Ausstellungen!D400&lt;&gt;Tabelle2!$C$20),MID(Ausstellungen!F400,1,2),"leer"))</f>
        <v>leer</v>
      </c>
      <c r="U400" s="180" t="str">
        <f>IF(OR(ISERROR(VLOOKUP($D400&amp;$G400,Tabelle2!$T$2:$U$17,2,0)),Ausstellungen!C400&lt;"a",Ausstellungen!D400&lt;"a",Ausstellungen!F400&lt;"a"),"leer",VLOOKUP($D400&amp;$G400,Tabelle2!$T$2:$U$17,2,0))</f>
        <v>leer</v>
      </c>
      <c r="V400" s="17" t="str">
        <f>IF(OR(ISERROR(VLOOKUP(Ausstellungen!G400,Tabelle2!$Z$2:$AA$7,2,0)),Ausstellungen!C400&lt;"a",Ausstellungen!D400&lt;"a",Ausstellungen!F400&lt;"a"),"leer",VLOOKUP(Ausstellungen!G400,Tabelle2!$Z$2:$AA$7,2,0))</f>
        <v>leer</v>
      </c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</row>
    <row r="401" spans="2:64" ht="20.85" customHeight="1" x14ac:dyDescent="0.2">
      <c r="B401" s="7"/>
      <c r="C401" s="134" t="s">
        <v>12</v>
      </c>
      <c r="D401" s="134" t="s">
        <v>12</v>
      </c>
      <c r="E401" s="140" t="str">
        <f>Tabelle1!$N401</f>
        <v/>
      </c>
      <c r="F401" s="134" t="s">
        <v>12</v>
      </c>
      <c r="G401" s="134" t="s">
        <v>12</v>
      </c>
      <c r="H401" s="134" t="s">
        <v>12</v>
      </c>
      <c r="I401" s="134" t="s">
        <v>12</v>
      </c>
      <c r="J401" s="116" t="str">
        <f>IF(AND(Ausstellungen!C401&lt;"a",Ausstellungen!D401&lt;"a",Ausstellungen!F401&lt;"a",Ausstellungen!G401&lt;"a",Ausstellungen!H401&lt;"a",Ausstellungen!I401&lt;"a")," ",Tabelle1!J401)</f>
        <v xml:space="preserve"> </v>
      </c>
      <c r="K401" s="12"/>
      <c r="M401" s="9"/>
      <c r="N401" s="9"/>
      <c r="O401" s="9"/>
      <c r="P401" s="45"/>
      <c r="Q401" t="str">
        <f>IF(Ausstellungen!C400&gt;"a","Tabelle3!$M$5:$M$"&amp;COUNTA(Teilnehmer!$C$6:$C$300)+5,"leer")</f>
        <v>leer</v>
      </c>
      <c r="R401" s="17" t="str">
        <f t="shared" si="13"/>
        <v>leer</v>
      </c>
      <c r="S401" s="17" t="str">
        <f t="shared" si="14"/>
        <v>leer</v>
      </c>
      <c r="T401" s="17" t="str">
        <f>IF(AND(Ausstellungen!C401&gt;"a",Ausstellungen!D401&gt;"a",Ausstellungen!F401&gt;"a",OR(Ausstellungen!D401=Tabelle2!$C$19,Ausstellungen!D401=Tabelle2!$C$20)),MID(Ausstellungen!F401,1,2)&amp;"N",IF(AND(Ausstellungen!C401&gt;"a",Ausstellungen!D401&gt;"a",Ausstellungen!F401&gt;"a",Ausstellungen!D401&lt;&gt;Tabelle2!$C$19,Ausstellungen!D401&lt;&gt;Tabelle2!$C$20),MID(Ausstellungen!F401,1,2),"leer"))</f>
        <v>leer</v>
      </c>
      <c r="U401" s="180" t="str">
        <f>IF(OR(ISERROR(VLOOKUP($D401&amp;$G401,Tabelle2!$T$2:$U$17,2,0)),Ausstellungen!C401&lt;"a",Ausstellungen!D401&lt;"a",Ausstellungen!F401&lt;"a"),"leer",VLOOKUP($D401&amp;$G401,Tabelle2!$T$2:$U$17,2,0))</f>
        <v>leer</v>
      </c>
      <c r="V401" s="17" t="str">
        <f>IF(OR(ISERROR(VLOOKUP(Ausstellungen!G401,Tabelle2!$Z$2:$AA$7,2,0)),Ausstellungen!C401&lt;"a",Ausstellungen!D401&lt;"a",Ausstellungen!F401&lt;"a"),"leer",VLOOKUP(Ausstellungen!G401,Tabelle2!$Z$2:$AA$7,2,0))</f>
        <v>leer</v>
      </c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</row>
    <row r="402" spans="2:64" ht="20.85" customHeight="1" x14ac:dyDescent="0.2">
      <c r="B402" s="7"/>
      <c r="C402" s="134" t="s">
        <v>12</v>
      </c>
      <c r="D402" s="134" t="s">
        <v>12</v>
      </c>
      <c r="E402" s="140" t="str">
        <f>Tabelle1!$N402</f>
        <v/>
      </c>
      <c r="F402" s="134" t="s">
        <v>12</v>
      </c>
      <c r="G402" s="134" t="s">
        <v>12</v>
      </c>
      <c r="H402" s="134" t="s">
        <v>12</v>
      </c>
      <c r="I402" s="134" t="s">
        <v>12</v>
      </c>
      <c r="J402" s="116" t="str">
        <f>IF(AND(Ausstellungen!C402&lt;"a",Ausstellungen!D402&lt;"a",Ausstellungen!F402&lt;"a",Ausstellungen!G402&lt;"a",Ausstellungen!H402&lt;"a",Ausstellungen!I402&lt;"a")," ",Tabelle1!J402)</f>
        <v xml:space="preserve"> </v>
      </c>
      <c r="K402" s="12"/>
      <c r="M402" s="9"/>
      <c r="N402" s="9"/>
      <c r="O402" s="9"/>
      <c r="P402" s="45"/>
      <c r="Q402" t="str">
        <f>IF(Ausstellungen!C401&gt;"a","Tabelle3!$M$5:$M$"&amp;COUNTA(Teilnehmer!$C$6:$C$300)+5,"leer")</f>
        <v>leer</v>
      </c>
      <c r="R402" s="17" t="str">
        <f t="shared" si="13"/>
        <v>leer</v>
      </c>
      <c r="S402" s="17" t="str">
        <f t="shared" si="14"/>
        <v>leer</v>
      </c>
      <c r="T402" s="17" t="str">
        <f>IF(AND(Ausstellungen!C402&gt;"a",Ausstellungen!D402&gt;"a",Ausstellungen!F402&gt;"a",OR(Ausstellungen!D402=Tabelle2!$C$19,Ausstellungen!D402=Tabelle2!$C$20)),MID(Ausstellungen!F402,1,2)&amp;"N",IF(AND(Ausstellungen!C402&gt;"a",Ausstellungen!D402&gt;"a",Ausstellungen!F402&gt;"a",Ausstellungen!D402&lt;&gt;Tabelle2!$C$19,Ausstellungen!D402&lt;&gt;Tabelle2!$C$20),MID(Ausstellungen!F402,1,2),"leer"))</f>
        <v>leer</v>
      </c>
      <c r="U402" s="180" t="str">
        <f>IF(OR(ISERROR(VLOOKUP($D402&amp;$G402,Tabelle2!$T$2:$U$17,2,0)),Ausstellungen!C402&lt;"a",Ausstellungen!D402&lt;"a",Ausstellungen!F402&lt;"a"),"leer",VLOOKUP($D402&amp;$G402,Tabelle2!$T$2:$U$17,2,0))</f>
        <v>leer</v>
      </c>
      <c r="V402" s="17" t="str">
        <f>IF(OR(ISERROR(VLOOKUP(Ausstellungen!G402,Tabelle2!$Z$2:$AA$7,2,0)),Ausstellungen!C402&lt;"a",Ausstellungen!D402&lt;"a",Ausstellungen!F402&lt;"a"),"leer",VLOOKUP(Ausstellungen!G402,Tabelle2!$Z$2:$AA$7,2,0))</f>
        <v>leer</v>
      </c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</row>
    <row r="403" spans="2:64" ht="20.85" customHeight="1" x14ac:dyDescent="0.2">
      <c r="B403" s="7"/>
      <c r="C403" s="134" t="s">
        <v>12</v>
      </c>
      <c r="D403" s="134" t="s">
        <v>12</v>
      </c>
      <c r="E403" s="140" t="str">
        <f>Tabelle1!$N403</f>
        <v/>
      </c>
      <c r="F403" s="134" t="s">
        <v>12</v>
      </c>
      <c r="G403" s="134" t="s">
        <v>12</v>
      </c>
      <c r="H403" s="134" t="s">
        <v>12</v>
      </c>
      <c r="I403" s="134" t="s">
        <v>12</v>
      </c>
      <c r="J403" s="116" t="str">
        <f>IF(AND(Ausstellungen!C403&lt;"a",Ausstellungen!D403&lt;"a",Ausstellungen!F403&lt;"a",Ausstellungen!G403&lt;"a",Ausstellungen!H403&lt;"a",Ausstellungen!I403&lt;"a")," ",Tabelle1!J403)</f>
        <v xml:space="preserve"> </v>
      </c>
      <c r="K403" s="12"/>
      <c r="M403" s="9"/>
      <c r="N403" s="9"/>
      <c r="O403" s="9"/>
      <c r="P403" s="45"/>
      <c r="Q403" t="str">
        <f>IF(Ausstellungen!C402&gt;"a","Tabelle3!$M$5:$M$"&amp;COUNTA(Teilnehmer!$C$6:$C$300)+5,"leer")</f>
        <v>leer</v>
      </c>
      <c r="R403" s="17" t="str">
        <f t="shared" si="13"/>
        <v>leer</v>
      </c>
      <c r="S403" s="17" t="str">
        <f t="shared" si="14"/>
        <v>leer</v>
      </c>
      <c r="T403" s="17" t="str">
        <f>IF(AND(Ausstellungen!C403&gt;"a",Ausstellungen!D403&gt;"a",Ausstellungen!F403&gt;"a",OR(Ausstellungen!D403=Tabelle2!$C$19,Ausstellungen!D403=Tabelle2!$C$20)),MID(Ausstellungen!F403,1,2)&amp;"N",IF(AND(Ausstellungen!C403&gt;"a",Ausstellungen!D403&gt;"a",Ausstellungen!F403&gt;"a",Ausstellungen!D403&lt;&gt;Tabelle2!$C$19,Ausstellungen!D403&lt;&gt;Tabelle2!$C$20),MID(Ausstellungen!F403,1,2),"leer"))</f>
        <v>leer</v>
      </c>
      <c r="U403" s="180" t="str">
        <f>IF(OR(ISERROR(VLOOKUP($D403&amp;$G403,Tabelle2!$T$2:$U$17,2,0)),Ausstellungen!C403&lt;"a",Ausstellungen!D403&lt;"a",Ausstellungen!F403&lt;"a"),"leer",VLOOKUP($D403&amp;$G403,Tabelle2!$T$2:$U$17,2,0))</f>
        <v>leer</v>
      </c>
      <c r="V403" s="17" t="str">
        <f>IF(OR(ISERROR(VLOOKUP(Ausstellungen!G403,Tabelle2!$Z$2:$AA$7,2,0)),Ausstellungen!C403&lt;"a",Ausstellungen!D403&lt;"a",Ausstellungen!F403&lt;"a"),"leer",VLOOKUP(Ausstellungen!G403,Tabelle2!$Z$2:$AA$7,2,0))</f>
        <v>leer</v>
      </c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</row>
    <row r="404" spans="2:64" ht="20.85" customHeight="1" x14ac:dyDescent="0.2">
      <c r="B404" s="7"/>
      <c r="C404" s="134" t="s">
        <v>12</v>
      </c>
      <c r="D404" s="134" t="s">
        <v>12</v>
      </c>
      <c r="E404" s="140" t="str">
        <f>Tabelle1!$N404</f>
        <v/>
      </c>
      <c r="F404" s="134" t="s">
        <v>12</v>
      </c>
      <c r="G404" s="134" t="s">
        <v>12</v>
      </c>
      <c r="H404" s="134" t="s">
        <v>12</v>
      </c>
      <c r="I404" s="134" t="s">
        <v>12</v>
      </c>
      <c r="J404" s="116" t="str">
        <f>IF(AND(Ausstellungen!C404&lt;"a",Ausstellungen!D404&lt;"a",Ausstellungen!F404&lt;"a",Ausstellungen!G404&lt;"a",Ausstellungen!H404&lt;"a",Ausstellungen!I404&lt;"a")," ",Tabelle1!J404)</f>
        <v xml:space="preserve"> </v>
      </c>
      <c r="K404" s="12"/>
      <c r="M404" s="9"/>
      <c r="N404" s="9"/>
      <c r="O404" s="9"/>
      <c r="P404" s="45"/>
      <c r="Q404" t="str">
        <f>IF(Ausstellungen!C403&gt;"a","Tabelle3!$M$5:$M$"&amp;COUNTA(Teilnehmer!$C$6:$C$300)+5,"leer")</f>
        <v>leer</v>
      </c>
      <c r="R404" s="17" t="str">
        <f t="shared" si="13"/>
        <v>leer</v>
      </c>
      <c r="S404" s="17" t="str">
        <f t="shared" si="14"/>
        <v>leer</v>
      </c>
      <c r="T404" s="17" t="str">
        <f>IF(AND(Ausstellungen!C404&gt;"a",Ausstellungen!D404&gt;"a",Ausstellungen!F404&gt;"a",OR(Ausstellungen!D404=Tabelle2!$C$19,Ausstellungen!D404=Tabelle2!$C$20)),MID(Ausstellungen!F404,1,2)&amp;"N",IF(AND(Ausstellungen!C404&gt;"a",Ausstellungen!D404&gt;"a",Ausstellungen!F404&gt;"a",Ausstellungen!D404&lt;&gt;Tabelle2!$C$19,Ausstellungen!D404&lt;&gt;Tabelle2!$C$20),MID(Ausstellungen!F404,1,2),"leer"))</f>
        <v>leer</v>
      </c>
      <c r="U404" s="180" t="str">
        <f>IF(OR(ISERROR(VLOOKUP($D404&amp;$G404,Tabelle2!$T$2:$U$17,2,0)),Ausstellungen!C404&lt;"a",Ausstellungen!D404&lt;"a",Ausstellungen!F404&lt;"a"),"leer",VLOOKUP($D404&amp;$G404,Tabelle2!$T$2:$U$17,2,0))</f>
        <v>leer</v>
      </c>
      <c r="V404" s="17" t="str">
        <f>IF(OR(ISERROR(VLOOKUP(Ausstellungen!G404,Tabelle2!$Z$2:$AA$7,2,0)),Ausstellungen!C404&lt;"a",Ausstellungen!D404&lt;"a",Ausstellungen!F404&lt;"a"),"leer",VLOOKUP(Ausstellungen!G404,Tabelle2!$Z$2:$AA$7,2,0))</f>
        <v>leer</v>
      </c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</row>
    <row r="405" spans="2:64" ht="20.85" customHeight="1" x14ac:dyDescent="0.2">
      <c r="B405" s="7"/>
      <c r="C405" s="134" t="s">
        <v>12</v>
      </c>
      <c r="D405" s="134" t="s">
        <v>12</v>
      </c>
      <c r="E405" s="140" t="str">
        <f>Tabelle1!$N405</f>
        <v/>
      </c>
      <c r="F405" s="134" t="s">
        <v>12</v>
      </c>
      <c r="G405" s="134" t="s">
        <v>12</v>
      </c>
      <c r="H405" s="134" t="s">
        <v>12</v>
      </c>
      <c r="I405" s="134" t="s">
        <v>12</v>
      </c>
      <c r="J405" s="116" t="str">
        <f>IF(AND(Ausstellungen!C405&lt;"a",Ausstellungen!D405&lt;"a",Ausstellungen!F405&lt;"a",Ausstellungen!G405&lt;"a",Ausstellungen!H405&lt;"a",Ausstellungen!I405&lt;"a")," ",Tabelle1!J405)</f>
        <v xml:space="preserve"> </v>
      </c>
      <c r="K405" s="12"/>
      <c r="M405" s="9"/>
      <c r="N405" s="9"/>
      <c r="O405" s="9"/>
      <c r="P405" s="45"/>
      <c r="Q405" t="str">
        <f>IF(Ausstellungen!C404&gt;"a","Tabelle3!$M$5:$M$"&amp;COUNTA(Teilnehmer!$C$6:$C$300)+5,"leer")</f>
        <v>leer</v>
      </c>
      <c r="R405" s="17" t="str">
        <f t="shared" si="13"/>
        <v>leer</v>
      </c>
      <c r="S405" s="17" t="str">
        <f t="shared" si="14"/>
        <v>leer</v>
      </c>
      <c r="T405" s="17" t="str">
        <f>IF(AND(Ausstellungen!C405&gt;"a",Ausstellungen!D405&gt;"a",Ausstellungen!F405&gt;"a",OR(Ausstellungen!D405=Tabelle2!$C$19,Ausstellungen!D405=Tabelle2!$C$20)),MID(Ausstellungen!F405,1,2)&amp;"N",IF(AND(Ausstellungen!C405&gt;"a",Ausstellungen!D405&gt;"a",Ausstellungen!F405&gt;"a",Ausstellungen!D405&lt;&gt;Tabelle2!$C$19,Ausstellungen!D405&lt;&gt;Tabelle2!$C$20),MID(Ausstellungen!F405,1,2),"leer"))</f>
        <v>leer</v>
      </c>
      <c r="U405" s="180" t="str">
        <f>IF(OR(ISERROR(VLOOKUP($D405&amp;$G405,Tabelle2!$T$2:$U$17,2,0)),Ausstellungen!C405&lt;"a",Ausstellungen!D405&lt;"a",Ausstellungen!F405&lt;"a"),"leer",VLOOKUP($D405&amp;$G405,Tabelle2!$T$2:$U$17,2,0))</f>
        <v>leer</v>
      </c>
      <c r="V405" s="17" t="str">
        <f>IF(OR(ISERROR(VLOOKUP(Ausstellungen!G405,Tabelle2!$Z$2:$AA$7,2,0)),Ausstellungen!C405&lt;"a",Ausstellungen!D405&lt;"a",Ausstellungen!F405&lt;"a"),"leer",VLOOKUP(Ausstellungen!G405,Tabelle2!$Z$2:$AA$7,2,0))</f>
        <v>leer</v>
      </c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</row>
    <row r="406" spans="2:64" ht="20.85" customHeight="1" x14ac:dyDescent="0.2">
      <c r="B406" s="7"/>
      <c r="C406" s="134" t="s">
        <v>12</v>
      </c>
      <c r="D406" s="134" t="s">
        <v>12</v>
      </c>
      <c r="E406" s="140" t="str">
        <f>Tabelle1!$N406</f>
        <v/>
      </c>
      <c r="F406" s="134" t="s">
        <v>12</v>
      </c>
      <c r="G406" s="134" t="s">
        <v>12</v>
      </c>
      <c r="H406" s="134" t="s">
        <v>12</v>
      </c>
      <c r="I406" s="134" t="s">
        <v>12</v>
      </c>
      <c r="J406" s="116" t="str">
        <f>IF(AND(Ausstellungen!C406&lt;"a",Ausstellungen!D406&lt;"a",Ausstellungen!F406&lt;"a",Ausstellungen!G406&lt;"a",Ausstellungen!H406&lt;"a",Ausstellungen!I406&lt;"a")," ",Tabelle1!J406)</f>
        <v xml:space="preserve"> </v>
      </c>
      <c r="K406" s="12"/>
      <c r="M406" s="9"/>
      <c r="N406" s="9"/>
      <c r="O406" s="9"/>
      <c r="P406" s="45"/>
      <c r="Q406" t="str">
        <f>IF(Ausstellungen!C405&gt;"a","Tabelle3!$M$5:$M$"&amp;COUNTA(Teilnehmer!$C$6:$C$300)+5,"leer")</f>
        <v>leer</v>
      </c>
      <c r="R406" s="17" t="str">
        <f t="shared" si="13"/>
        <v>leer</v>
      </c>
      <c r="S406" s="17" t="str">
        <f t="shared" si="14"/>
        <v>leer</v>
      </c>
      <c r="T406" s="17" t="str">
        <f>IF(AND(Ausstellungen!C406&gt;"a",Ausstellungen!D406&gt;"a",Ausstellungen!F406&gt;"a",OR(Ausstellungen!D406=Tabelle2!$C$19,Ausstellungen!D406=Tabelle2!$C$20)),MID(Ausstellungen!F406,1,2)&amp;"N",IF(AND(Ausstellungen!C406&gt;"a",Ausstellungen!D406&gt;"a",Ausstellungen!F406&gt;"a",Ausstellungen!D406&lt;&gt;Tabelle2!$C$19,Ausstellungen!D406&lt;&gt;Tabelle2!$C$20),MID(Ausstellungen!F406,1,2),"leer"))</f>
        <v>leer</v>
      </c>
      <c r="U406" s="180" t="str">
        <f>IF(OR(ISERROR(VLOOKUP($D406&amp;$G406,Tabelle2!$T$2:$U$17,2,0)),Ausstellungen!C406&lt;"a",Ausstellungen!D406&lt;"a",Ausstellungen!F406&lt;"a"),"leer",VLOOKUP($D406&amp;$G406,Tabelle2!$T$2:$U$17,2,0))</f>
        <v>leer</v>
      </c>
      <c r="V406" s="17" t="str">
        <f>IF(OR(ISERROR(VLOOKUP(Ausstellungen!G406,Tabelle2!$Z$2:$AA$7,2,0)),Ausstellungen!C406&lt;"a",Ausstellungen!D406&lt;"a",Ausstellungen!F406&lt;"a"),"leer",VLOOKUP(Ausstellungen!G406,Tabelle2!$Z$2:$AA$7,2,0))</f>
        <v>leer</v>
      </c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</row>
    <row r="407" spans="2:64" ht="20.85" customHeight="1" x14ac:dyDescent="0.2">
      <c r="B407" s="7"/>
      <c r="C407" s="134" t="s">
        <v>12</v>
      </c>
      <c r="D407" s="134" t="s">
        <v>12</v>
      </c>
      <c r="E407" s="140" t="str">
        <f>Tabelle1!$N407</f>
        <v/>
      </c>
      <c r="F407" s="134" t="s">
        <v>12</v>
      </c>
      <c r="G407" s="134" t="s">
        <v>12</v>
      </c>
      <c r="H407" s="134" t="s">
        <v>12</v>
      </c>
      <c r="I407" s="134" t="s">
        <v>12</v>
      </c>
      <c r="J407" s="116" t="str">
        <f>IF(AND(Ausstellungen!C407&lt;"a",Ausstellungen!D407&lt;"a",Ausstellungen!F407&lt;"a",Ausstellungen!G407&lt;"a",Ausstellungen!H407&lt;"a",Ausstellungen!I407&lt;"a")," ",Tabelle1!J407)</f>
        <v xml:space="preserve"> </v>
      </c>
      <c r="K407" s="12"/>
      <c r="M407" s="9"/>
      <c r="N407" s="9"/>
      <c r="O407" s="9"/>
      <c r="P407" s="45"/>
      <c r="Q407" t="str">
        <f>IF(Ausstellungen!C406&gt;"a","Tabelle3!$M$5:$M$"&amp;COUNTA(Teilnehmer!$C$6:$C$300)+5,"leer")</f>
        <v>leer</v>
      </c>
      <c r="R407" s="17" t="str">
        <f t="shared" si="13"/>
        <v>leer</v>
      </c>
      <c r="S407" s="17" t="str">
        <f t="shared" si="14"/>
        <v>leer</v>
      </c>
      <c r="T407" s="17" t="str">
        <f>IF(AND(Ausstellungen!C407&gt;"a",Ausstellungen!D407&gt;"a",Ausstellungen!F407&gt;"a",OR(Ausstellungen!D407=Tabelle2!$C$19,Ausstellungen!D407=Tabelle2!$C$20)),MID(Ausstellungen!F407,1,2)&amp;"N",IF(AND(Ausstellungen!C407&gt;"a",Ausstellungen!D407&gt;"a",Ausstellungen!F407&gt;"a",Ausstellungen!D407&lt;&gt;Tabelle2!$C$19,Ausstellungen!D407&lt;&gt;Tabelle2!$C$20),MID(Ausstellungen!F407,1,2),"leer"))</f>
        <v>leer</v>
      </c>
      <c r="U407" s="180" t="str">
        <f>IF(OR(ISERROR(VLOOKUP($D407&amp;$G407,Tabelle2!$T$2:$U$17,2,0)),Ausstellungen!C407&lt;"a",Ausstellungen!D407&lt;"a",Ausstellungen!F407&lt;"a"),"leer",VLOOKUP($D407&amp;$G407,Tabelle2!$T$2:$U$17,2,0))</f>
        <v>leer</v>
      </c>
      <c r="V407" s="17" t="str">
        <f>IF(OR(ISERROR(VLOOKUP(Ausstellungen!G407,Tabelle2!$Z$2:$AA$7,2,0)),Ausstellungen!C407&lt;"a",Ausstellungen!D407&lt;"a",Ausstellungen!F407&lt;"a"),"leer",VLOOKUP(Ausstellungen!G407,Tabelle2!$Z$2:$AA$7,2,0))</f>
        <v>leer</v>
      </c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</row>
    <row r="408" spans="2:64" ht="20.85" customHeight="1" x14ac:dyDescent="0.2">
      <c r="B408" s="7"/>
      <c r="C408" s="134" t="s">
        <v>12</v>
      </c>
      <c r="D408" s="134" t="s">
        <v>12</v>
      </c>
      <c r="E408" s="140" t="str">
        <f>Tabelle1!$N408</f>
        <v/>
      </c>
      <c r="F408" s="134" t="s">
        <v>12</v>
      </c>
      <c r="G408" s="134" t="s">
        <v>12</v>
      </c>
      <c r="H408" s="134" t="s">
        <v>12</v>
      </c>
      <c r="I408" s="134" t="s">
        <v>12</v>
      </c>
      <c r="J408" s="116" t="str">
        <f>IF(AND(Ausstellungen!C408&lt;"a",Ausstellungen!D408&lt;"a",Ausstellungen!F408&lt;"a",Ausstellungen!G408&lt;"a",Ausstellungen!H408&lt;"a",Ausstellungen!I408&lt;"a")," ",Tabelle1!J408)</f>
        <v xml:space="preserve"> </v>
      </c>
      <c r="K408" s="12"/>
      <c r="M408" s="9"/>
      <c r="N408" s="9"/>
      <c r="O408" s="9"/>
      <c r="P408" s="45"/>
      <c r="Q408" t="str">
        <f>IF(Ausstellungen!C407&gt;"a","Tabelle3!$M$5:$M$"&amp;COUNTA(Teilnehmer!$C$6:$C$300)+5,"leer")</f>
        <v>leer</v>
      </c>
      <c r="R408" s="17" t="str">
        <f t="shared" si="13"/>
        <v>leer</v>
      </c>
      <c r="S408" s="17" t="str">
        <f t="shared" si="14"/>
        <v>leer</v>
      </c>
      <c r="T408" s="17" t="str">
        <f>IF(AND(Ausstellungen!C408&gt;"a",Ausstellungen!D408&gt;"a",Ausstellungen!F408&gt;"a",OR(Ausstellungen!D408=Tabelle2!$C$19,Ausstellungen!D408=Tabelle2!$C$20)),MID(Ausstellungen!F408,1,2)&amp;"N",IF(AND(Ausstellungen!C408&gt;"a",Ausstellungen!D408&gt;"a",Ausstellungen!F408&gt;"a",Ausstellungen!D408&lt;&gt;Tabelle2!$C$19,Ausstellungen!D408&lt;&gt;Tabelle2!$C$20),MID(Ausstellungen!F408,1,2),"leer"))</f>
        <v>leer</v>
      </c>
      <c r="U408" s="180" t="str">
        <f>IF(OR(ISERROR(VLOOKUP($D408&amp;$G408,Tabelle2!$T$2:$U$17,2,0)),Ausstellungen!C408&lt;"a",Ausstellungen!D408&lt;"a",Ausstellungen!F408&lt;"a"),"leer",VLOOKUP($D408&amp;$G408,Tabelle2!$T$2:$U$17,2,0))</f>
        <v>leer</v>
      </c>
      <c r="V408" s="17" t="str">
        <f>IF(OR(ISERROR(VLOOKUP(Ausstellungen!G408,Tabelle2!$Z$2:$AA$7,2,0)),Ausstellungen!C408&lt;"a",Ausstellungen!D408&lt;"a",Ausstellungen!F408&lt;"a"),"leer",VLOOKUP(Ausstellungen!G408,Tabelle2!$Z$2:$AA$7,2,0))</f>
        <v>leer</v>
      </c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</row>
    <row r="409" spans="2:64" ht="20.85" customHeight="1" x14ac:dyDescent="0.2">
      <c r="B409" s="7"/>
      <c r="C409" s="134" t="s">
        <v>12</v>
      </c>
      <c r="D409" s="134" t="s">
        <v>12</v>
      </c>
      <c r="E409" s="140" t="str">
        <f>Tabelle1!$N409</f>
        <v/>
      </c>
      <c r="F409" s="134" t="s">
        <v>12</v>
      </c>
      <c r="G409" s="134" t="s">
        <v>12</v>
      </c>
      <c r="H409" s="134" t="s">
        <v>12</v>
      </c>
      <c r="I409" s="134" t="s">
        <v>12</v>
      </c>
      <c r="J409" s="116" t="str">
        <f>IF(AND(Ausstellungen!C409&lt;"a",Ausstellungen!D409&lt;"a",Ausstellungen!F409&lt;"a",Ausstellungen!G409&lt;"a",Ausstellungen!H409&lt;"a",Ausstellungen!I409&lt;"a")," ",Tabelle1!J409)</f>
        <v xml:space="preserve"> </v>
      </c>
      <c r="K409" s="12"/>
      <c r="M409" s="9"/>
      <c r="N409" s="9"/>
      <c r="O409" s="9"/>
      <c r="P409" s="45"/>
      <c r="Q409" t="str">
        <f>IF(Ausstellungen!C408&gt;"a","Tabelle3!$M$5:$M$"&amp;COUNTA(Teilnehmer!$C$6:$C$300)+5,"leer")</f>
        <v>leer</v>
      </c>
      <c r="R409" s="17" t="str">
        <f t="shared" si="13"/>
        <v>leer</v>
      </c>
      <c r="S409" s="17" t="str">
        <f t="shared" si="14"/>
        <v>leer</v>
      </c>
      <c r="T409" s="17" t="str">
        <f>IF(AND(Ausstellungen!C409&gt;"a",Ausstellungen!D409&gt;"a",Ausstellungen!F409&gt;"a",OR(Ausstellungen!D409=Tabelle2!$C$19,Ausstellungen!D409=Tabelle2!$C$20)),MID(Ausstellungen!F409,1,2)&amp;"N",IF(AND(Ausstellungen!C409&gt;"a",Ausstellungen!D409&gt;"a",Ausstellungen!F409&gt;"a",Ausstellungen!D409&lt;&gt;Tabelle2!$C$19,Ausstellungen!D409&lt;&gt;Tabelle2!$C$20),MID(Ausstellungen!F409,1,2),"leer"))</f>
        <v>leer</v>
      </c>
      <c r="U409" s="180" t="str">
        <f>IF(OR(ISERROR(VLOOKUP($D409&amp;$G409,Tabelle2!$T$2:$U$17,2,0)),Ausstellungen!C409&lt;"a",Ausstellungen!D409&lt;"a",Ausstellungen!F409&lt;"a"),"leer",VLOOKUP($D409&amp;$G409,Tabelle2!$T$2:$U$17,2,0))</f>
        <v>leer</v>
      </c>
      <c r="V409" s="17" t="str">
        <f>IF(OR(ISERROR(VLOOKUP(Ausstellungen!G409,Tabelle2!$Z$2:$AA$7,2,0)),Ausstellungen!C409&lt;"a",Ausstellungen!D409&lt;"a",Ausstellungen!F409&lt;"a"),"leer",VLOOKUP(Ausstellungen!G409,Tabelle2!$Z$2:$AA$7,2,0))</f>
        <v>leer</v>
      </c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</row>
    <row r="410" spans="2:64" ht="20.85" customHeight="1" x14ac:dyDescent="0.2">
      <c r="B410" s="7"/>
      <c r="C410" s="134" t="s">
        <v>12</v>
      </c>
      <c r="D410" s="134" t="s">
        <v>12</v>
      </c>
      <c r="E410" s="140" t="str">
        <f>Tabelle1!$N410</f>
        <v/>
      </c>
      <c r="F410" s="134" t="s">
        <v>12</v>
      </c>
      <c r="G410" s="134" t="s">
        <v>12</v>
      </c>
      <c r="H410" s="134" t="s">
        <v>12</v>
      </c>
      <c r="I410" s="134" t="s">
        <v>12</v>
      </c>
      <c r="J410" s="116" t="str">
        <f>IF(AND(Ausstellungen!C410&lt;"a",Ausstellungen!D410&lt;"a",Ausstellungen!F410&lt;"a",Ausstellungen!G410&lt;"a",Ausstellungen!H410&lt;"a",Ausstellungen!I410&lt;"a")," ",Tabelle1!J410)</f>
        <v xml:space="preserve"> </v>
      </c>
      <c r="K410" s="12"/>
      <c r="M410" s="9"/>
      <c r="N410" s="9"/>
      <c r="O410" s="9"/>
      <c r="P410" s="45"/>
      <c r="Q410" t="str">
        <f>IF(Ausstellungen!C409&gt;"a","Tabelle3!$M$5:$M$"&amp;COUNTA(Teilnehmer!$C$6:$C$300)+5,"leer")</f>
        <v>leer</v>
      </c>
      <c r="R410" s="17" t="str">
        <f t="shared" si="13"/>
        <v>leer</v>
      </c>
      <c r="S410" s="17" t="str">
        <f t="shared" si="14"/>
        <v>leer</v>
      </c>
      <c r="T410" s="17" t="str">
        <f>IF(AND(Ausstellungen!C410&gt;"a",Ausstellungen!D410&gt;"a",Ausstellungen!F410&gt;"a",OR(Ausstellungen!D410=Tabelle2!$C$19,Ausstellungen!D410=Tabelle2!$C$20)),MID(Ausstellungen!F410,1,2)&amp;"N",IF(AND(Ausstellungen!C410&gt;"a",Ausstellungen!D410&gt;"a",Ausstellungen!F410&gt;"a",Ausstellungen!D410&lt;&gt;Tabelle2!$C$19,Ausstellungen!D410&lt;&gt;Tabelle2!$C$20),MID(Ausstellungen!F410,1,2),"leer"))</f>
        <v>leer</v>
      </c>
      <c r="U410" s="180" t="str">
        <f>IF(OR(ISERROR(VLOOKUP($D410&amp;$G410,Tabelle2!$T$2:$U$17,2,0)),Ausstellungen!C410&lt;"a",Ausstellungen!D410&lt;"a",Ausstellungen!F410&lt;"a"),"leer",VLOOKUP($D410&amp;$G410,Tabelle2!$T$2:$U$17,2,0))</f>
        <v>leer</v>
      </c>
      <c r="V410" s="17" t="str">
        <f>IF(OR(ISERROR(VLOOKUP(Ausstellungen!G410,Tabelle2!$Z$2:$AA$7,2,0)),Ausstellungen!C410&lt;"a",Ausstellungen!D410&lt;"a",Ausstellungen!F410&lt;"a"),"leer",VLOOKUP(Ausstellungen!G410,Tabelle2!$Z$2:$AA$7,2,0))</f>
        <v>leer</v>
      </c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</row>
    <row r="411" spans="2:64" ht="20.85" customHeight="1" x14ac:dyDescent="0.2">
      <c r="B411" s="7"/>
      <c r="C411" s="134" t="s">
        <v>12</v>
      </c>
      <c r="D411" s="134" t="s">
        <v>12</v>
      </c>
      <c r="E411" s="140" t="str">
        <f>Tabelle1!$N411</f>
        <v/>
      </c>
      <c r="F411" s="134" t="s">
        <v>12</v>
      </c>
      <c r="G411" s="134" t="s">
        <v>12</v>
      </c>
      <c r="H411" s="134" t="s">
        <v>12</v>
      </c>
      <c r="I411" s="134" t="s">
        <v>12</v>
      </c>
      <c r="J411" s="116" t="str">
        <f>IF(AND(Ausstellungen!C411&lt;"a",Ausstellungen!D411&lt;"a",Ausstellungen!F411&lt;"a",Ausstellungen!G411&lt;"a",Ausstellungen!H411&lt;"a",Ausstellungen!I411&lt;"a")," ",Tabelle1!J411)</f>
        <v xml:space="preserve"> </v>
      </c>
      <c r="K411" s="12"/>
      <c r="M411" s="9"/>
      <c r="N411" s="9"/>
      <c r="O411" s="9"/>
      <c r="P411" s="45"/>
      <c r="Q411" t="str">
        <f>IF(Ausstellungen!C410&gt;"a","Tabelle3!$M$5:$M$"&amp;COUNTA(Teilnehmer!$C$6:$C$300)+5,"leer")</f>
        <v>leer</v>
      </c>
      <c r="R411" s="17" t="str">
        <f t="shared" si="13"/>
        <v>leer</v>
      </c>
      <c r="S411" s="17" t="str">
        <f t="shared" si="14"/>
        <v>leer</v>
      </c>
      <c r="T411" s="17" t="str">
        <f>IF(AND(Ausstellungen!C411&gt;"a",Ausstellungen!D411&gt;"a",Ausstellungen!F411&gt;"a",OR(Ausstellungen!D411=Tabelle2!$C$19,Ausstellungen!D411=Tabelle2!$C$20)),MID(Ausstellungen!F411,1,2)&amp;"N",IF(AND(Ausstellungen!C411&gt;"a",Ausstellungen!D411&gt;"a",Ausstellungen!F411&gt;"a",Ausstellungen!D411&lt;&gt;Tabelle2!$C$19,Ausstellungen!D411&lt;&gt;Tabelle2!$C$20),MID(Ausstellungen!F411,1,2),"leer"))</f>
        <v>leer</v>
      </c>
      <c r="U411" s="180" t="str">
        <f>IF(OR(ISERROR(VLOOKUP($D411&amp;$G411,Tabelle2!$T$2:$U$17,2,0)),Ausstellungen!C411&lt;"a",Ausstellungen!D411&lt;"a",Ausstellungen!F411&lt;"a"),"leer",VLOOKUP($D411&amp;$G411,Tabelle2!$T$2:$U$17,2,0))</f>
        <v>leer</v>
      </c>
      <c r="V411" s="17" t="str">
        <f>IF(OR(ISERROR(VLOOKUP(Ausstellungen!G411,Tabelle2!$Z$2:$AA$7,2,0)),Ausstellungen!C411&lt;"a",Ausstellungen!D411&lt;"a",Ausstellungen!F411&lt;"a"),"leer",VLOOKUP(Ausstellungen!G411,Tabelle2!$Z$2:$AA$7,2,0))</f>
        <v>leer</v>
      </c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</row>
    <row r="412" spans="2:64" ht="20.85" customHeight="1" x14ac:dyDescent="0.2">
      <c r="B412" s="7"/>
      <c r="C412" s="134" t="s">
        <v>12</v>
      </c>
      <c r="D412" s="134" t="s">
        <v>12</v>
      </c>
      <c r="E412" s="140" t="str">
        <f>Tabelle1!$N412</f>
        <v/>
      </c>
      <c r="F412" s="134" t="s">
        <v>12</v>
      </c>
      <c r="G412" s="134" t="s">
        <v>12</v>
      </c>
      <c r="H412" s="134" t="s">
        <v>12</v>
      </c>
      <c r="I412" s="134" t="s">
        <v>12</v>
      </c>
      <c r="J412" s="116" t="str">
        <f>IF(AND(Ausstellungen!C412&lt;"a",Ausstellungen!D412&lt;"a",Ausstellungen!F412&lt;"a",Ausstellungen!G412&lt;"a",Ausstellungen!H412&lt;"a",Ausstellungen!I412&lt;"a")," ",Tabelle1!J412)</f>
        <v xml:space="preserve"> </v>
      </c>
      <c r="K412" s="12"/>
      <c r="M412" s="9"/>
      <c r="N412" s="9"/>
      <c r="O412" s="9"/>
      <c r="P412" s="45"/>
      <c r="Q412" t="str">
        <f>IF(Ausstellungen!C411&gt;"a","Tabelle3!$M$5:$M$"&amp;COUNTA(Teilnehmer!$C$6:$C$300)+5,"leer")</f>
        <v>leer</v>
      </c>
      <c r="R412" s="17" t="str">
        <f t="shared" si="13"/>
        <v>leer</v>
      </c>
      <c r="S412" s="17" t="str">
        <f t="shared" si="14"/>
        <v>leer</v>
      </c>
      <c r="T412" s="17" t="str">
        <f>IF(AND(Ausstellungen!C412&gt;"a",Ausstellungen!D412&gt;"a",Ausstellungen!F412&gt;"a",OR(Ausstellungen!D412=Tabelle2!$C$19,Ausstellungen!D412=Tabelle2!$C$20)),MID(Ausstellungen!F412,1,2)&amp;"N",IF(AND(Ausstellungen!C412&gt;"a",Ausstellungen!D412&gt;"a",Ausstellungen!F412&gt;"a",Ausstellungen!D412&lt;&gt;Tabelle2!$C$19,Ausstellungen!D412&lt;&gt;Tabelle2!$C$20),MID(Ausstellungen!F412,1,2),"leer"))</f>
        <v>leer</v>
      </c>
      <c r="U412" s="180" t="str">
        <f>IF(OR(ISERROR(VLOOKUP($D412&amp;$G412,Tabelle2!$T$2:$U$17,2,0)),Ausstellungen!C412&lt;"a",Ausstellungen!D412&lt;"a",Ausstellungen!F412&lt;"a"),"leer",VLOOKUP($D412&amp;$G412,Tabelle2!$T$2:$U$17,2,0))</f>
        <v>leer</v>
      </c>
      <c r="V412" s="17" t="str">
        <f>IF(OR(ISERROR(VLOOKUP(Ausstellungen!G412,Tabelle2!$Z$2:$AA$7,2,0)),Ausstellungen!C412&lt;"a",Ausstellungen!D412&lt;"a",Ausstellungen!F412&lt;"a"),"leer",VLOOKUP(Ausstellungen!G412,Tabelle2!$Z$2:$AA$7,2,0))</f>
        <v>leer</v>
      </c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</row>
    <row r="413" spans="2:64" ht="20.85" customHeight="1" x14ac:dyDescent="0.2">
      <c r="B413" s="7"/>
      <c r="C413" s="134" t="s">
        <v>12</v>
      </c>
      <c r="D413" s="134" t="s">
        <v>12</v>
      </c>
      <c r="E413" s="140" t="str">
        <f>Tabelle1!$N413</f>
        <v/>
      </c>
      <c r="F413" s="134" t="s">
        <v>12</v>
      </c>
      <c r="G413" s="134" t="s">
        <v>12</v>
      </c>
      <c r="H413" s="134" t="s">
        <v>12</v>
      </c>
      <c r="I413" s="134" t="s">
        <v>12</v>
      </c>
      <c r="J413" s="116" t="str">
        <f>IF(AND(Ausstellungen!C413&lt;"a",Ausstellungen!D413&lt;"a",Ausstellungen!F413&lt;"a",Ausstellungen!G413&lt;"a",Ausstellungen!H413&lt;"a",Ausstellungen!I413&lt;"a")," ",Tabelle1!J413)</f>
        <v xml:space="preserve"> </v>
      </c>
      <c r="K413" s="12"/>
      <c r="M413" s="9"/>
      <c r="N413" s="9"/>
      <c r="O413" s="9"/>
      <c r="P413" s="45"/>
      <c r="Q413" t="str">
        <f>IF(Ausstellungen!C412&gt;"a","Tabelle3!$M$5:$M$"&amp;COUNTA(Teilnehmer!$C$6:$C$300)+5,"leer")</f>
        <v>leer</v>
      </c>
      <c r="R413" s="17" t="str">
        <f t="shared" si="13"/>
        <v>leer</v>
      </c>
      <c r="S413" s="17" t="str">
        <f t="shared" si="14"/>
        <v>leer</v>
      </c>
      <c r="T413" s="17" t="str">
        <f>IF(AND(Ausstellungen!C413&gt;"a",Ausstellungen!D413&gt;"a",Ausstellungen!F413&gt;"a",OR(Ausstellungen!D413=Tabelle2!$C$19,Ausstellungen!D413=Tabelle2!$C$20)),MID(Ausstellungen!F413,1,2)&amp;"N",IF(AND(Ausstellungen!C413&gt;"a",Ausstellungen!D413&gt;"a",Ausstellungen!F413&gt;"a",Ausstellungen!D413&lt;&gt;Tabelle2!$C$19,Ausstellungen!D413&lt;&gt;Tabelle2!$C$20),MID(Ausstellungen!F413,1,2),"leer"))</f>
        <v>leer</v>
      </c>
      <c r="U413" s="180" t="str">
        <f>IF(OR(ISERROR(VLOOKUP($D413&amp;$G413,Tabelle2!$T$2:$U$17,2,0)),Ausstellungen!C413&lt;"a",Ausstellungen!D413&lt;"a",Ausstellungen!F413&lt;"a"),"leer",VLOOKUP($D413&amp;$G413,Tabelle2!$T$2:$U$17,2,0))</f>
        <v>leer</v>
      </c>
      <c r="V413" s="17" t="str">
        <f>IF(OR(ISERROR(VLOOKUP(Ausstellungen!G413,Tabelle2!$Z$2:$AA$7,2,0)),Ausstellungen!C413&lt;"a",Ausstellungen!D413&lt;"a",Ausstellungen!F413&lt;"a"),"leer",VLOOKUP(Ausstellungen!G413,Tabelle2!$Z$2:$AA$7,2,0))</f>
        <v>leer</v>
      </c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</row>
    <row r="414" spans="2:64" ht="20.85" customHeight="1" x14ac:dyDescent="0.2">
      <c r="B414" s="7"/>
      <c r="C414" s="134" t="s">
        <v>12</v>
      </c>
      <c r="D414" s="134" t="s">
        <v>12</v>
      </c>
      <c r="E414" s="140" t="str">
        <f>Tabelle1!$N414</f>
        <v/>
      </c>
      <c r="F414" s="134" t="s">
        <v>12</v>
      </c>
      <c r="G414" s="134" t="s">
        <v>12</v>
      </c>
      <c r="H414" s="134" t="s">
        <v>12</v>
      </c>
      <c r="I414" s="134" t="s">
        <v>12</v>
      </c>
      <c r="J414" s="116" t="str">
        <f>IF(AND(Ausstellungen!C414&lt;"a",Ausstellungen!D414&lt;"a",Ausstellungen!F414&lt;"a",Ausstellungen!G414&lt;"a",Ausstellungen!H414&lt;"a",Ausstellungen!I414&lt;"a")," ",Tabelle1!J414)</f>
        <v xml:space="preserve"> </v>
      </c>
      <c r="K414" s="12"/>
      <c r="M414" s="9"/>
      <c r="N414" s="9"/>
      <c r="O414" s="9"/>
      <c r="P414" s="45"/>
      <c r="Q414" t="str">
        <f>IF(Ausstellungen!C413&gt;"a","Tabelle3!$M$5:$M$"&amp;COUNTA(Teilnehmer!$C$6:$C$300)+5,"leer")</f>
        <v>leer</v>
      </c>
      <c r="R414" s="17" t="str">
        <f t="shared" si="13"/>
        <v>leer</v>
      </c>
      <c r="S414" s="17" t="str">
        <f t="shared" si="14"/>
        <v>leer</v>
      </c>
      <c r="T414" s="17" t="str">
        <f>IF(AND(Ausstellungen!C414&gt;"a",Ausstellungen!D414&gt;"a",Ausstellungen!F414&gt;"a",OR(Ausstellungen!D414=Tabelle2!$C$19,Ausstellungen!D414=Tabelle2!$C$20)),MID(Ausstellungen!F414,1,2)&amp;"N",IF(AND(Ausstellungen!C414&gt;"a",Ausstellungen!D414&gt;"a",Ausstellungen!F414&gt;"a",Ausstellungen!D414&lt;&gt;Tabelle2!$C$19,Ausstellungen!D414&lt;&gt;Tabelle2!$C$20),MID(Ausstellungen!F414,1,2),"leer"))</f>
        <v>leer</v>
      </c>
      <c r="U414" s="180" t="str">
        <f>IF(OR(ISERROR(VLOOKUP($D414&amp;$G414,Tabelle2!$T$2:$U$17,2,0)),Ausstellungen!C414&lt;"a",Ausstellungen!D414&lt;"a",Ausstellungen!F414&lt;"a"),"leer",VLOOKUP($D414&amp;$G414,Tabelle2!$T$2:$U$17,2,0))</f>
        <v>leer</v>
      </c>
      <c r="V414" s="17" t="str">
        <f>IF(OR(ISERROR(VLOOKUP(Ausstellungen!G414,Tabelle2!$Z$2:$AA$7,2,0)),Ausstellungen!C414&lt;"a",Ausstellungen!D414&lt;"a",Ausstellungen!F414&lt;"a"),"leer",VLOOKUP(Ausstellungen!G414,Tabelle2!$Z$2:$AA$7,2,0))</f>
        <v>leer</v>
      </c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</row>
    <row r="415" spans="2:64" ht="20.85" customHeight="1" x14ac:dyDescent="0.2">
      <c r="B415" s="7"/>
      <c r="C415" s="134" t="s">
        <v>12</v>
      </c>
      <c r="D415" s="134" t="s">
        <v>12</v>
      </c>
      <c r="E415" s="140" t="str">
        <f>Tabelle1!$N415</f>
        <v/>
      </c>
      <c r="F415" s="134" t="s">
        <v>12</v>
      </c>
      <c r="G415" s="134" t="s">
        <v>12</v>
      </c>
      <c r="H415" s="134" t="s">
        <v>12</v>
      </c>
      <c r="I415" s="134" t="s">
        <v>12</v>
      </c>
      <c r="J415" s="116" t="str">
        <f>IF(AND(Ausstellungen!C415&lt;"a",Ausstellungen!D415&lt;"a",Ausstellungen!F415&lt;"a",Ausstellungen!G415&lt;"a",Ausstellungen!H415&lt;"a",Ausstellungen!I415&lt;"a")," ",Tabelle1!J415)</f>
        <v xml:space="preserve"> </v>
      </c>
      <c r="K415" s="12"/>
      <c r="M415" s="9"/>
      <c r="N415" s="9"/>
      <c r="O415" s="9"/>
      <c r="P415" s="45"/>
      <c r="Q415" t="str">
        <f>IF(Ausstellungen!C414&gt;"a","Tabelle3!$M$5:$M$"&amp;COUNTA(Teilnehmer!$C$6:$C$300)+5,"leer")</f>
        <v>leer</v>
      </c>
      <c r="R415" s="17" t="str">
        <f t="shared" si="13"/>
        <v>leer</v>
      </c>
      <c r="S415" s="17" t="str">
        <f t="shared" si="14"/>
        <v>leer</v>
      </c>
      <c r="T415" s="17" t="str">
        <f>IF(AND(Ausstellungen!C415&gt;"a",Ausstellungen!D415&gt;"a",Ausstellungen!F415&gt;"a",OR(Ausstellungen!D415=Tabelle2!$C$19,Ausstellungen!D415=Tabelle2!$C$20)),MID(Ausstellungen!F415,1,2)&amp;"N",IF(AND(Ausstellungen!C415&gt;"a",Ausstellungen!D415&gt;"a",Ausstellungen!F415&gt;"a",Ausstellungen!D415&lt;&gt;Tabelle2!$C$19,Ausstellungen!D415&lt;&gt;Tabelle2!$C$20),MID(Ausstellungen!F415,1,2),"leer"))</f>
        <v>leer</v>
      </c>
      <c r="U415" s="180" t="str">
        <f>IF(OR(ISERROR(VLOOKUP($D415&amp;$G415,Tabelle2!$T$2:$U$17,2,0)),Ausstellungen!C415&lt;"a",Ausstellungen!D415&lt;"a",Ausstellungen!F415&lt;"a"),"leer",VLOOKUP($D415&amp;$G415,Tabelle2!$T$2:$U$17,2,0))</f>
        <v>leer</v>
      </c>
      <c r="V415" s="17" t="str">
        <f>IF(OR(ISERROR(VLOOKUP(Ausstellungen!G415,Tabelle2!$Z$2:$AA$7,2,0)),Ausstellungen!C415&lt;"a",Ausstellungen!D415&lt;"a",Ausstellungen!F415&lt;"a"),"leer",VLOOKUP(Ausstellungen!G415,Tabelle2!$Z$2:$AA$7,2,0))</f>
        <v>leer</v>
      </c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</row>
    <row r="416" spans="2:64" ht="20.85" customHeight="1" x14ac:dyDescent="0.2">
      <c r="B416" s="7"/>
      <c r="C416" s="134" t="s">
        <v>12</v>
      </c>
      <c r="D416" s="134" t="s">
        <v>12</v>
      </c>
      <c r="E416" s="140" t="str">
        <f>Tabelle1!$N416</f>
        <v/>
      </c>
      <c r="F416" s="134" t="s">
        <v>12</v>
      </c>
      <c r="G416" s="134" t="s">
        <v>12</v>
      </c>
      <c r="H416" s="134" t="s">
        <v>12</v>
      </c>
      <c r="I416" s="134" t="s">
        <v>12</v>
      </c>
      <c r="J416" s="116" t="str">
        <f>IF(AND(Ausstellungen!C416&lt;"a",Ausstellungen!D416&lt;"a",Ausstellungen!F416&lt;"a",Ausstellungen!G416&lt;"a",Ausstellungen!H416&lt;"a",Ausstellungen!I416&lt;"a")," ",Tabelle1!J416)</f>
        <v xml:space="preserve"> </v>
      </c>
      <c r="K416" s="12"/>
      <c r="M416" s="9"/>
      <c r="N416" s="9"/>
      <c r="O416" s="9"/>
      <c r="P416" s="45"/>
      <c r="Q416" t="str">
        <f>IF(Ausstellungen!C415&gt;"a","Tabelle3!$M$5:$M$"&amp;COUNTA(Teilnehmer!$C$6:$C$300)+5,"leer")</f>
        <v>leer</v>
      </c>
      <c r="R416" s="17" t="str">
        <f t="shared" si="13"/>
        <v>leer</v>
      </c>
      <c r="S416" s="17" t="str">
        <f t="shared" si="14"/>
        <v>leer</v>
      </c>
      <c r="T416" s="17" t="str">
        <f>IF(AND(Ausstellungen!C416&gt;"a",Ausstellungen!D416&gt;"a",Ausstellungen!F416&gt;"a",OR(Ausstellungen!D416=Tabelle2!$C$19,Ausstellungen!D416=Tabelle2!$C$20)),MID(Ausstellungen!F416,1,2)&amp;"N",IF(AND(Ausstellungen!C416&gt;"a",Ausstellungen!D416&gt;"a",Ausstellungen!F416&gt;"a",Ausstellungen!D416&lt;&gt;Tabelle2!$C$19,Ausstellungen!D416&lt;&gt;Tabelle2!$C$20),MID(Ausstellungen!F416,1,2),"leer"))</f>
        <v>leer</v>
      </c>
      <c r="U416" s="180" t="str">
        <f>IF(OR(ISERROR(VLOOKUP($D416&amp;$G416,Tabelle2!$T$2:$U$17,2,0)),Ausstellungen!C416&lt;"a",Ausstellungen!D416&lt;"a",Ausstellungen!F416&lt;"a"),"leer",VLOOKUP($D416&amp;$G416,Tabelle2!$T$2:$U$17,2,0))</f>
        <v>leer</v>
      </c>
      <c r="V416" s="17" t="str">
        <f>IF(OR(ISERROR(VLOOKUP(Ausstellungen!G416,Tabelle2!$Z$2:$AA$7,2,0)),Ausstellungen!C416&lt;"a",Ausstellungen!D416&lt;"a",Ausstellungen!F416&lt;"a"),"leer",VLOOKUP(Ausstellungen!G416,Tabelle2!$Z$2:$AA$7,2,0))</f>
        <v>leer</v>
      </c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</row>
    <row r="417" spans="2:64" ht="20.85" customHeight="1" x14ac:dyDescent="0.2">
      <c r="B417" s="7"/>
      <c r="C417" s="134" t="s">
        <v>12</v>
      </c>
      <c r="D417" s="134" t="s">
        <v>12</v>
      </c>
      <c r="E417" s="140" t="str">
        <f>Tabelle1!$N417</f>
        <v/>
      </c>
      <c r="F417" s="134" t="s">
        <v>12</v>
      </c>
      <c r="G417" s="134" t="s">
        <v>12</v>
      </c>
      <c r="H417" s="134" t="s">
        <v>12</v>
      </c>
      <c r="I417" s="134" t="s">
        <v>12</v>
      </c>
      <c r="J417" s="116" t="str">
        <f>IF(AND(Ausstellungen!C417&lt;"a",Ausstellungen!D417&lt;"a",Ausstellungen!F417&lt;"a",Ausstellungen!G417&lt;"a",Ausstellungen!H417&lt;"a",Ausstellungen!I417&lt;"a")," ",Tabelle1!J417)</f>
        <v xml:space="preserve"> </v>
      </c>
      <c r="K417" s="12"/>
      <c r="M417" s="9"/>
      <c r="N417" s="9"/>
      <c r="O417" s="9"/>
      <c r="P417" s="45"/>
      <c r="Q417" t="str">
        <f>IF(Ausstellungen!C416&gt;"a","Tabelle3!$M$5:$M$"&amp;COUNTA(Teilnehmer!$C$6:$C$300)+5,"leer")</f>
        <v>leer</v>
      </c>
      <c r="R417" s="17" t="str">
        <f t="shared" si="13"/>
        <v>leer</v>
      </c>
      <c r="S417" s="17" t="str">
        <f t="shared" si="14"/>
        <v>leer</v>
      </c>
      <c r="T417" s="17" t="str">
        <f>IF(AND(Ausstellungen!C417&gt;"a",Ausstellungen!D417&gt;"a",Ausstellungen!F417&gt;"a",OR(Ausstellungen!D417=Tabelle2!$C$19,Ausstellungen!D417=Tabelle2!$C$20)),MID(Ausstellungen!F417,1,2)&amp;"N",IF(AND(Ausstellungen!C417&gt;"a",Ausstellungen!D417&gt;"a",Ausstellungen!F417&gt;"a",Ausstellungen!D417&lt;&gt;Tabelle2!$C$19,Ausstellungen!D417&lt;&gt;Tabelle2!$C$20),MID(Ausstellungen!F417,1,2),"leer"))</f>
        <v>leer</v>
      </c>
      <c r="U417" s="180" t="str">
        <f>IF(OR(ISERROR(VLOOKUP($D417&amp;$G417,Tabelle2!$T$2:$U$17,2,0)),Ausstellungen!C417&lt;"a",Ausstellungen!D417&lt;"a",Ausstellungen!F417&lt;"a"),"leer",VLOOKUP($D417&amp;$G417,Tabelle2!$T$2:$U$17,2,0))</f>
        <v>leer</v>
      </c>
      <c r="V417" s="17" t="str">
        <f>IF(OR(ISERROR(VLOOKUP(Ausstellungen!G417,Tabelle2!$Z$2:$AA$7,2,0)),Ausstellungen!C417&lt;"a",Ausstellungen!D417&lt;"a",Ausstellungen!F417&lt;"a"),"leer",VLOOKUP(Ausstellungen!G417,Tabelle2!$Z$2:$AA$7,2,0))</f>
        <v>leer</v>
      </c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</row>
    <row r="418" spans="2:64" ht="20.85" customHeight="1" x14ac:dyDescent="0.2">
      <c r="B418" s="7"/>
      <c r="C418" s="134" t="s">
        <v>12</v>
      </c>
      <c r="D418" s="134" t="s">
        <v>12</v>
      </c>
      <c r="E418" s="140" t="str">
        <f>Tabelle1!$N418</f>
        <v/>
      </c>
      <c r="F418" s="134" t="s">
        <v>12</v>
      </c>
      <c r="G418" s="134" t="s">
        <v>12</v>
      </c>
      <c r="H418" s="134" t="s">
        <v>12</v>
      </c>
      <c r="I418" s="134" t="s">
        <v>12</v>
      </c>
      <c r="J418" s="116" t="str">
        <f>IF(AND(Ausstellungen!C418&lt;"a",Ausstellungen!D418&lt;"a",Ausstellungen!F418&lt;"a",Ausstellungen!G418&lt;"a",Ausstellungen!H418&lt;"a",Ausstellungen!I418&lt;"a")," ",Tabelle1!J418)</f>
        <v xml:space="preserve"> </v>
      </c>
      <c r="K418" s="12"/>
      <c r="M418" s="9"/>
      <c r="N418" s="9"/>
      <c r="O418" s="9"/>
      <c r="P418" s="45"/>
      <c r="Q418" t="str">
        <f>IF(Ausstellungen!C417&gt;"a","Tabelle3!$M$5:$M$"&amp;COUNTA(Teilnehmer!$C$6:$C$300)+5,"leer")</f>
        <v>leer</v>
      </c>
      <c r="R418" s="17" t="str">
        <f t="shared" si="13"/>
        <v>leer</v>
      </c>
      <c r="S418" s="17" t="str">
        <f t="shared" si="14"/>
        <v>leer</v>
      </c>
      <c r="T418" s="17" t="str">
        <f>IF(AND(Ausstellungen!C418&gt;"a",Ausstellungen!D418&gt;"a",Ausstellungen!F418&gt;"a",OR(Ausstellungen!D418=Tabelle2!$C$19,Ausstellungen!D418=Tabelle2!$C$20)),MID(Ausstellungen!F418,1,2)&amp;"N",IF(AND(Ausstellungen!C418&gt;"a",Ausstellungen!D418&gt;"a",Ausstellungen!F418&gt;"a",Ausstellungen!D418&lt;&gt;Tabelle2!$C$19,Ausstellungen!D418&lt;&gt;Tabelle2!$C$20),MID(Ausstellungen!F418,1,2),"leer"))</f>
        <v>leer</v>
      </c>
      <c r="U418" s="180" t="str">
        <f>IF(OR(ISERROR(VLOOKUP($D418&amp;$G418,Tabelle2!$T$2:$U$17,2,0)),Ausstellungen!C418&lt;"a",Ausstellungen!D418&lt;"a",Ausstellungen!F418&lt;"a"),"leer",VLOOKUP($D418&amp;$G418,Tabelle2!$T$2:$U$17,2,0))</f>
        <v>leer</v>
      </c>
      <c r="V418" s="17" t="str">
        <f>IF(OR(ISERROR(VLOOKUP(Ausstellungen!G418,Tabelle2!$Z$2:$AA$7,2,0)),Ausstellungen!C418&lt;"a",Ausstellungen!D418&lt;"a",Ausstellungen!F418&lt;"a"),"leer",VLOOKUP(Ausstellungen!G418,Tabelle2!$Z$2:$AA$7,2,0))</f>
        <v>leer</v>
      </c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</row>
    <row r="419" spans="2:64" ht="20.85" customHeight="1" x14ac:dyDescent="0.2">
      <c r="B419" s="7"/>
      <c r="C419" s="134" t="s">
        <v>12</v>
      </c>
      <c r="D419" s="134" t="s">
        <v>12</v>
      </c>
      <c r="E419" s="140" t="str">
        <f>Tabelle1!$N419</f>
        <v/>
      </c>
      <c r="F419" s="134" t="s">
        <v>12</v>
      </c>
      <c r="G419" s="134" t="s">
        <v>12</v>
      </c>
      <c r="H419" s="134" t="s">
        <v>12</v>
      </c>
      <c r="I419" s="134" t="s">
        <v>12</v>
      </c>
      <c r="J419" s="116" t="str">
        <f>IF(AND(Ausstellungen!C419&lt;"a",Ausstellungen!D419&lt;"a",Ausstellungen!F419&lt;"a",Ausstellungen!G419&lt;"a",Ausstellungen!H419&lt;"a",Ausstellungen!I419&lt;"a")," ",Tabelle1!J419)</f>
        <v xml:space="preserve"> </v>
      </c>
      <c r="K419" s="12"/>
      <c r="M419" s="9"/>
      <c r="N419" s="9"/>
      <c r="O419" s="9"/>
      <c r="P419" s="45"/>
      <c r="Q419" t="str">
        <f>IF(Ausstellungen!C418&gt;"a","Tabelle3!$M$5:$M$"&amp;COUNTA(Teilnehmer!$C$6:$C$300)+5,"leer")</f>
        <v>leer</v>
      </c>
      <c r="R419" s="17" t="str">
        <f t="shared" si="13"/>
        <v>leer</v>
      </c>
      <c r="S419" s="17" t="str">
        <f t="shared" si="14"/>
        <v>leer</v>
      </c>
      <c r="T419" s="17" t="str">
        <f>IF(AND(Ausstellungen!C419&gt;"a",Ausstellungen!D419&gt;"a",Ausstellungen!F419&gt;"a",OR(Ausstellungen!D419=Tabelle2!$C$19,Ausstellungen!D419=Tabelle2!$C$20)),MID(Ausstellungen!F419,1,2)&amp;"N",IF(AND(Ausstellungen!C419&gt;"a",Ausstellungen!D419&gt;"a",Ausstellungen!F419&gt;"a",Ausstellungen!D419&lt;&gt;Tabelle2!$C$19,Ausstellungen!D419&lt;&gt;Tabelle2!$C$20),MID(Ausstellungen!F419,1,2),"leer"))</f>
        <v>leer</v>
      </c>
      <c r="U419" s="180" t="str">
        <f>IF(OR(ISERROR(VLOOKUP($D419&amp;$G419,Tabelle2!$T$2:$U$17,2,0)),Ausstellungen!C419&lt;"a",Ausstellungen!D419&lt;"a",Ausstellungen!F419&lt;"a"),"leer",VLOOKUP($D419&amp;$G419,Tabelle2!$T$2:$U$17,2,0))</f>
        <v>leer</v>
      </c>
      <c r="V419" s="17" t="str">
        <f>IF(OR(ISERROR(VLOOKUP(Ausstellungen!G419,Tabelle2!$Z$2:$AA$7,2,0)),Ausstellungen!C419&lt;"a",Ausstellungen!D419&lt;"a",Ausstellungen!F419&lt;"a"),"leer",VLOOKUP(Ausstellungen!G419,Tabelle2!$Z$2:$AA$7,2,0))</f>
        <v>leer</v>
      </c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</row>
    <row r="420" spans="2:64" ht="20.85" customHeight="1" x14ac:dyDescent="0.2">
      <c r="B420" s="7"/>
      <c r="C420" s="134" t="s">
        <v>12</v>
      </c>
      <c r="D420" s="134" t="s">
        <v>12</v>
      </c>
      <c r="E420" s="140" t="str">
        <f>Tabelle1!$N420</f>
        <v/>
      </c>
      <c r="F420" s="134" t="s">
        <v>12</v>
      </c>
      <c r="G420" s="134" t="s">
        <v>12</v>
      </c>
      <c r="H420" s="134" t="s">
        <v>12</v>
      </c>
      <c r="I420" s="134" t="s">
        <v>12</v>
      </c>
      <c r="J420" s="116" t="str">
        <f>IF(AND(Ausstellungen!C420&lt;"a",Ausstellungen!D420&lt;"a",Ausstellungen!F420&lt;"a",Ausstellungen!G420&lt;"a",Ausstellungen!H420&lt;"a",Ausstellungen!I420&lt;"a")," ",Tabelle1!J420)</f>
        <v xml:space="preserve"> </v>
      </c>
      <c r="K420" s="12"/>
      <c r="M420" s="9"/>
      <c r="N420" s="9"/>
      <c r="O420" s="9"/>
      <c r="P420" s="45"/>
      <c r="Q420" t="str">
        <f>IF(Ausstellungen!C419&gt;"a","Tabelle3!$M$5:$M$"&amp;COUNTA(Teilnehmer!$C$6:$C$300)+5,"leer")</f>
        <v>leer</v>
      </c>
      <c r="R420" s="17" t="str">
        <f t="shared" si="13"/>
        <v>leer</v>
      </c>
      <c r="S420" s="17" t="str">
        <f t="shared" si="14"/>
        <v>leer</v>
      </c>
      <c r="T420" s="17" t="str">
        <f>IF(AND(Ausstellungen!C420&gt;"a",Ausstellungen!D420&gt;"a",Ausstellungen!F420&gt;"a",OR(Ausstellungen!D420=Tabelle2!$C$19,Ausstellungen!D420=Tabelle2!$C$20)),MID(Ausstellungen!F420,1,2)&amp;"N",IF(AND(Ausstellungen!C420&gt;"a",Ausstellungen!D420&gt;"a",Ausstellungen!F420&gt;"a",Ausstellungen!D420&lt;&gt;Tabelle2!$C$19,Ausstellungen!D420&lt;&gt;Tabelle2!$C$20),MID(Ausstellungen!F420,1,2),"leer"))</f>
        <v>leer</v>
      </c>
      <c r="U420" s="180" t="str">
        <f>IF(OR(ISERROR(VLOOKUP($D420&amp;$G420,Tabelle2!$T$2:$U$17,2,0)),Ausstellungen!C420&lt;"a",Ausstellungen!D420&lt;"a",Ausstellungen!F420&lt;"a"),"leer",VLOOKUP($D420&amp;$G420,Tabelle2!$T$2:$U$17,2,0))</f>
        <v>leer</v>
      </c>
      <c r="V420" s="17" t="str">
        <f>IF(OR(ISERROR(VLOOKUP(Ausstellungen!G420,Tabelle2!$Z$2:$AA$7,2,0)),Ausstellungen!C420&lt;"a",Ausstellungen!D420&lt;"a",Ausstellungen!F420&lt;"a"),"leer",VLOOKUP(Ausstellungen!G420,Tabelle2!$Z$2:$AA$7,2,0))</f>
        <v>leer</v>
      </c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</row>
    <row r="421" spans="2:64" ht="20.85" customHeight="1" x14ac:dyDescent="0.2">
      <c r="B421" s="7"/>
      <c r="C421" s="134" t="s">
        <v>12</v>
      </c>
      <c r="D421" s="134" t="s">
        <v>12</v>
      </c>
      <c r="E421" s="140" t="str">
        <f>Tabelle1!$N421</f>
        <v/>
      </c>
      <c r="F421" s="134" t="s">
        <v>12</v>
      </c>
      <c r="G421" s="134" t="s">
        <v>12</v>
      </c>
      <c r="H421" s="134" t="s">
        <v>12</v>
      </c>
      <c r="I421" s="134" t="s">
        <v>12</v>
      </c>
      <c r="J421" s="116" t="str">
        <f>IF(AND(Ausstellungen!C421&lt;"a",Ausstellungen!D421&lt;"a",Ausstellungen!F421&lt;"a",Ausstellungen!G421&lt;"a",Ausstellungen!H421&lt;"a",Ausstellungen!I421&lt;"a")," ",Tabelle1!J421)</f>
        <v xml:space="preserve"> </v>
      </c>
      <c r="K421" s="12"/>
      <c r="M421" s="9"/>
      <c r="N421" s="9"/>
      <c r="O421" s="9"/>
      <c r="P421" s="45"/>
      <c r="Q421" t="str">
        <f>IF(Ausstellungen!C420&gt;"a","Tabelle3!$M$5:$M$"&amp;COUNTA(Teilnehmer!$C$6:$C$300)+5,"leer")</f>
        <v>leer</v>
      </c>
      <c r="R421" s="17" t="str">
        <f t="shared" si="13"/>
        <v>leer</v>
      </c>
      <c r="S421" s="17" t="str">
        <f t="shared" si="14"/>
        <v>leer</v>
      </c>
      <c r="T421" s="17" t="str">
        <f>IF(AND(Ausstellungen!C421&gt;"a",Ausstellungen!D421&gt;"a",Ausstellungen!F421&gt;"a",OR(Ausstellungen!D421=Tabelle2!$C$19,Ausstellungen!D421=Tabelle2!$C$20)),MID(Ausstellungen!F421,1,2)&amp;"N",IF(AND(Ausstellungen!C421&gt;"a",Ausstellungen!D421&gt;"a",Ausstellungen!F421&gt;"a",Ausstellungen!D421&lt;&gt;Tabelle2!$C$19,Ausstellungen!D421&lt;&gt;Tabelle2!$C$20),MID(Ausstellungen!F421,1,2),"leer"))</f>
        <v>leer</v>
      </c>
      <c r="U421" s="180" t="str">
        <f>IF(OR(ISERROR(VLOOKUP($D421&amp;$G421,Tabelle2!$T$2:$U$17,2,0)),Ausstellungen!C421&lt;"a",Ausstellungen!D421&lt;"a",Ausstellungen!F421&lt;"a"),"leer",VLOOKUP($D421&amp;$G421,Tabelle2!$T$2:$U$17,2,0))</f>
        <v>leer</v>
      </c>
      <c r="V421" s="17" t="str">
        <f>IF(OR(ISERROR(VLOOKUP(Ausstellungen!G421,Tabelle2!$Z$2:$AA$7,2,0)),Ausstellungen!C421&lt;"a",Ausstellungen!D421&lt;"a",Ausstellungen!F421&lt;"a"),"leer",VLOOKUP(Ausstellungen!G421,Tabelle2!$Z$2:$AA$7,2,0))</f>
        <v>leer</v>
      </c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</row>
    <row r="422" spans="2:64" ht="20.85" customHeight="1" x14ac:dyDescent="0.2">
      <c r="B422" s="7"/>
      <c r="C422" s="134" t="s">
        <v>12</v>
      </c>
      <c r="D422" s="134" t="s">
        <v>12</v>
      </c>
      <c r="E422" s="140" t="str">
        <f>Tabelle1!$N422</f>
        <v/>
      </c>
      <c r="F422" s="134" t="s">
        <v>12</v>
      </c>
      <c r="G422" s="134" t="s">
        <v>12</v>
      </c>
      <c r="H422" s="134" t="s">
        <v>12</v>
      </c>
      <c r="I422" s="134" t="s">
        <v>12</v>
      </c>
      <c r="J422" s="116" t="str">
        <f>IF(AND(Ausstellungen!C422&lt;"a",Ausstellungen!D422&lt;"a",Ausstellungen!F422&lt;"a",Ausstellungen!G422&lt;"a",Ausstellungen!H422&lt;"a",Ausstellungen!I422&lt;"a")," ",Tabelle1!J422)</f>
        <v xml:space="preserve"> </v>
      </c>
      <c r="K422" s="12"/>
      <c r="M422" s="9"/>
      <c r="N422" s="9"/>
      <c r="O422" s="9"/>
      <c r="P422" s="45"/>
      <c r="Q422" t="str">
        <f>IF(Ausstellungen!C421&gt;"a","Tabelle3!$M$5:$M$"&amp;COUNTA(Teilnehmer!$C$6:$C$300)+5,"leer")</f>
        <v>leer</v>
      </c>
      <c r="R422" s="17" t="str">
        <f t="shared" si="13"/>
        <v>leer</v>
      </c>
      <c r="S422" s="17" t="str">
        <f t="shared" si="14"/>
        <v>leer</v>
      </c>
      <c r="T422" s="17" t="str">
        <f>IF(AND(Ausstellungen!C422&gt;"a",Ausstellungen!D422&gt;"a",Ausstellungen!F422&gt;"a",OR(Ausstellungen!D422=Tabelle2!$C$19,Ausstellungen!D422=Tabelle2!$C$20)),MID(Ausstellungen!F422,1,2)&amp;"N",IF(AND(Ausstellungen!C422&gt;"a",Ausstellungen!D422&gt;"a",Ausstellungen!F422&gt;"a",Ausstellungen!D422&lt;&gt;Tabelle2!$C$19,Ausstellungen!D422&lt;&gt;Tabelle2!$C$20),MID(Ausstellungen!F422,1,2),"leer"))</f>
        <v>leer</v>
      </c>
      <c r="U422" s="180" t="str">
        <f>IF(OR(ISERROR(VLOOKUP($D422&amp;$G422,Tabelle2!$T$2:$U$17,2,0)),Ausstellungen!C422&lt;"a",Ausstellungen!D422&lt;"a",Ausstellungen!F422&lt;"a"),"leer",VLOOKUP($D422&amp;$G422,Tabelle2!$T$2:$U$17,2,0))</f>
        <v>leer</v>
      </c>
      <c r="V422" s="17" t="str">
        <f>IF(OR(ISERROR(VLOOKUP(Ausstellungen!G422,Tabelle2!$Z$2:$AA$7,2,0)),Ausstellungen!C422&lt;"a",Ausstellungen!D422&lt;"a",Ausstellungen!F422&lt;"a"),"leer",VLOOKUP(Ausstellungen!G422,Tabelle2!$Z$2:$AA$7,2,0))</f>
        <v>leer</v>
      </c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</row>
    <row r="423" spans="2:64" ht="20.85" customHeight="1" x14ac:dyDescent="0.2">
      <c r="B423" s="7"/>
      <c r="C423" s="134" t="s">
        <v>12</v>
      </c>
      <c r="D423" s="134" t="s">
        <v>12</v>
      </c>
      <c r="E423" s="140" t="str">
        <f>Tabelle1!$N423</f>
        <v/>
      </c>
      <c r="F423" s="134" t="s">
        <v>12</v>
      </c>
      <c r="G423" s="134" t="s">
        <v>12</v>
      </c>
      <c r="H423" s="134" t="s">
        <v>12</v>
      </c>
      <c r="I423" s="134" t="s">
        <v>12</v>
      </c>
      <c r="J423" s="116" t="str">
        <f>IF(AND(Ausstellungen!C423&lt;"a",Ausstellungen!D423&lt;"a",Ausstellungen!F423&lt;"a",Ausstellungen!G423&lt;"a",Ausstellungen!H423&lt;"a",Ausstellungen!I423&lt;"a")," ",Tabelle1!J423)</f>
        <v xml:space="preserve"> </v>
      </c>
      <c r="K423" s="12"/>
      <c r="M423" s="9"/>
      <c r="N423" s="9"/>
      <c r="O423" s="9"/>
      <c r="P423" s="45"/>
      <c r="Q423" t="str">
        <f>IF(Ausstellungen!C422&gt;"a","Tabelle3!$M$5:$M$"&amp;COUNTA(Teilnehmer!$C$6:$C$300)+5,"leer")</f>
        <v>leer</v>
      </c>
      <c r="R423" s="17" t="str">
        <f t="shared" si="13"/>
        <v>leer</v>
      </c>
      <c r="S423" s="17" t="str">
        <f t="shared" si="14"/>
        <v>leer</v>
      </c>
      <c r="T423" s="17" t="str">
        <f>IF(AND(Ausstellungen!C423&gt;"a",Ausstellungen!D423&gt;"a",Ausstellungen!F423&gt;"a",OR(Ausstellungen!D423=Tabelle2!$C$19,Ausstellungen!D423=Tabelle2!$C$20)),MID(Ausstellungen!F423,1,2)&amp;"N",IF(AND(Ausstellungen!C423&gt;"a",Ausstellungen!D423&gt;"a",Ausstellungen!F423&gt;"a",Ausstellungen!D423&lt;&gt;Tabelle2!$C$19,Ausstellungen!D423&lt;&gt;Tabelle2!$C$20),MID(Ausstellungen!F423,1,2),"leer"))</f>
        <v>leer</v>
      </c>
      <c r="U423" s="180" t="str">
        <f>IF(OR(ISERROR(VLOOKUP($D423&amp;$G423,Tabelle2!$T$2:$U$17,2,0)),Ausstellungen!C423&lt;"a",Ausstellungen!D423&lt;"a",Ausstellungen!F423&lt;"a"),"leer",VLOOKUP($D423&amp;$G423,Tabelle2!$T$2:$U$17,2,0))</f>
        <v>leer</v>
      </c>
      <c r="V423" s="17" t="str">
        <f>IF(OR(ISERROR(VLOOKUP(Ausstellungen!G423,Tabelle2!$Z$2:$AA$7,2,0)),Ausstellungen!C423&lt;"a",Ausstellungen!D423&lt;"a",Ausstellungen!F423&lt;"a"),"leer",VLOOKUP(Ausstellungen!G423,Tabelle2!$Z$2:$AA$7,2,0))</f>
        <v>leer</v>
      </c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</row>
    <row r="424" spans="2:64" ht="20.85" customHeight="1" x14ac:dyDescent="0.2">
      <c r="B424" s="7"/>
      <c r="C424" s="134" t="s">
        <v>12</v>
      </c>
      <c r="D424" s="134" t="s">
        <v>12</v>
      </c>
      <c r="E424" s="140" t="str">
        <f>Tabelle1!$N424</f>
        <v/>
      </c>
      <c r="F424" s="134" t="s">
        <v>12</v>
      </c>
      <c r="G424" s="134" t="s">
        <v>12</v>
      </c>
      <c r="H424" s="134" t="s">
        <v>12</v>
      </c>
      <c r="I424" s="134" t="s">
        <v>12</v>
      </c>
      <c r="J424" s="116" t="str">
        <f>IF(AND(Ausstellungen!C424&lt;"a",Ausstellungen!D424&lt;"a",Ausstellungen!F424&lt;"a",Ausstellungen!G424&lt;"a",Ausstellungen!H424&lt;"a",Ausstellungen!I424&lt;"a")," ",Tabelle1!J424)</f>
        <v xml:space="preserve"> </v>
      </c>
      <c r="K424" s="12"/>
      <c r="M424" s="9"/>
      <c r="N424" s="9"/>
      <c r="O424" s="9"/>
      <c r="P424" s="45"/>
      <c r="Q424" t="str">
        <f>IF(Ausstellungen!C423&gt;"a","Tabelle3!$M$5:$M$"&amp;COUNTA(Teilnehmer!$C$6:$C$300)+5,"leer")</f>
        <v>leer</v>
      </c>
      <c r="R424" s="17" t="str">
        <f t="shared" si="13"/>
        <v>leer</v>
      </c>
      <c r="S424" s="17" t="str">
        <f t="shared" si="14"/>
        <v>leer</v>
      </c>
      <c r="T424" s="17" t="str">
        <f>IF(AND(Ausstellungen!C424&gt;"a",Ausstellungen!D424&gt;"a",Ausstellungen!F424&gt;"a",OR(Ausstellungen!D424=Tabelle2!$C$19,Ausstellungen!D424=Tabelle2!$C$20)),MID(Ausstellungen!F424,1,2)&amp;"N",IF(AND(Ausstellungen!C424&gt;"a",Ausstellungen!D424&gt;"a",Ausstellungen!F424&gt;"a",Ausstellungen!D424&lt;&gt;Tabelle2!$C$19,Ausstellungen!D424&lt;&gt;Tabelle2!$C$20),MID(Ausstellungen!F424,1,2),"leer"))</f>
        <v>leer</v>
      </c>
      <c r="U424" s="180" t="str">
        <f>IF(OR(ISERROR(VLOOKUP($D424&amp;$G424,Tabelle2!$T$2:$U$17,2,0)),Ausstellungen!C424&lt;"a",Ausstellungen!D424&lt;"a",Ausstellungen!F424&lt;"a"),"leer",VLOOKUP($D424&amp;$G424,Tabelle2!$T$2:$U$17,2,0))</f>
        <v>leer</v>
      </c>
      <c r="V424" s="17" t="str">
        <f>IF(OR(ISERROR(VLOOKUP(Ausstellungen!G424,Tabelle2!$Z$2:$AA$7,2,0)),Ausstellungen!C424&lt;"a",Ausstellungen!D424&lt;"a",Ausstellungen!F424&lt;"a"),"leer",VLOOKUP(Ausstellungen!G424,Tabelle2!$Z$2:$AA$7,2,0))</f>
        <v>leer</v>
      </c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</row>
    <row r="425" spans="2:64" ht="20.85" customHeight="1" x14ac:dyDescent="0.2">
      <c r="B425" s="7"/>
      <c r="C425" s="134" t="s">
        <v>12</v>
      </c>
      <c r="D425" s="134" t="s">
        <v>12</v>
      </c>
      <c r="E425" s="140" t="str">
        <f>Tabelle1!$N425</f>
        <v/>
      </c>
      <c r="F425" s="134" t="s">
        <v>12</v>
      </c>
      <c r="G425" s="134" t="s">
        <v>12</v>
      </c>
      <c r="H425" s="134" t="s">
        <v>12</v>
      </c>
      <c r="I425" s="134" t="s">
        <v>12</v>
      </c>
      <c r="J425" s="116" t="str">
        <f>IF(AND(Ausstellungen!C425&lt;"a",Ausstellungen!D425&lt;"a",Ausstellungen!F425&lt;"a",Ausstellungen!G425&lt;"a",Ausstellungen!H425&lt;"a",Ausstellungen!I425&lt;"a")," ",Tabelle1!J425)</f>
        <v xml:space="preserve"> </v>
      </c>
      <c r="K425" s="12"/>
      <c r="M425" s="9"/>
      <c r="N425" s="9"/>
      <c r="O425" s="9"/>
      <c r="P425" s="45"/>
      <c r="Q425" t="str">
        <f>IF(Ausstellungen!C424&gt;"a","Tabelle3!$M$5:$M$"&amp;COUNTA(Teilnehmer!$C$6:$C$300)+5,"leer")</f>
        <v>leer</v>
      </c>
      <c r="R425" s="17" t="str">
        <f t="shared" si="13"/>
        <v>leer</v>
      </c>
      <c r="S425" s="17" t="str">
        <f t="shared" si="14"/>
        <v>leer</v>
      </c>
      <c r="T425" s="17" t="str">
        <f>IF(AND(Ausstellungen!C425&gt;"a",Ausstellungen!D425&gt;"a",Ausstellungen!F425&gt;"a",OR(Ausstellungen!D425=Tabelle2!$C$19,Ausstellungen!D425=Tabelle2!$C$20)),MID(Ausstellungen!F425,1,2)&amp;"N",IF(AND(Ausstellungen!C425&gt;"a",Ausstellungen!D425&gt;"a",Ausstellungen!F425&gt;"a",Ausstellungen!D425&lt;&gt;Tabelle2!$C$19,Ausstellungen!D425&lt;&gt;Tabelle2!$C$20),MID(Ausstellungen!F425,1,2),"leer"))</f>
        <v>leer</v>
      </c>
      <c r="U425" s="180" t="str">
        <f>IF(OR(ISERROR(VLOOKUP($D425&amp;$G425,Tabelle2!$T$2:$U$17,2,0)),Ausstellungen!C425&lt;"a",Ausstellungen!D425&lt;"a",Ausstellungen!F425&lt;"a"),"leer",VLOOKUP($D425&amp;$G425,Tabelle2!$T$2:$U$17,2,0))</f>
        <v>leer</v>
      </c>
      <c r="V425" s="17" t="str">
        <f>IF(OR(ISERROR(VLOOKUP(Ausstellungen!G425,Tabelle2!$Z$2:$AA$7,2,0)),Ausstellungen!C425&lt;"a",Ausstellungen!D425&lt;"a",Ausstellungen!F425&lt;"a"),"leer",VLOOKUP(Ausstellungen!G425,Tabelle2!$Z$2:$AA$7,2,0))</f>
        <v>leer</v>
      </c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</row>
    <row r="426" spans="2:64" ht="20.85" customHeight="1" x14ac:dyDescent="0.2">
      <c r="B426" s="7"/>
      <c r="C426" s="134" t="s">
        <v>12</v>
      </c>
      <c r="D426" s="134" t="s">
        <v>12</v>
      </c>
      <c r="E426" s="140" t="str">
        <f>Tabelle1!$N426</f>
        <v/>
      </c>
      <c r="F426" s="134" t="s">
        <v>12</v>
      </c>
      <c r="G426" s="134" t="s">
        <v>12</v>
      </c>
      <c r="H426" s="134" t="s">
        <v>12</v>
      </c>
      <c r="I426" s="134" t="s">
        <v>12</v>
      </c>
      <c r="J426" s="116" t="str">
        <f>IF(AND(Ausstellungen!C426&lt;"a",Ausstellungen!D426&lt;"a",Ausstellungen!F426&lt;"a",Ausstellungen!G426&lt;"a",Ausstellungen!H426&lt;"a",Ausstellungen!I426&lt;"a")," ",Tabelle1!J426)</f>
        <v xml:space="preserve"> </v>
      </c>
      <c r="K426" s="12"/>
      <c r="M426" s="9"/>
      <c r="N426" s="9"/>
      <c r="O426" s="9"/>
      <c r="P426" s="45"/>
      <c r="Q426" t="str">
        <f>IF(Ausstellungen!C425&gt;"a","Tabelle3!$M$5:$M$"&amp;COUNTA(Teilnehmer!$C$6:$C$300)+5,"leer")</f>
        <v>leer</v>
      </c>
      <c r="R426" s="17" t="str">
        <f t="shared" si="13"/>
        <v>leer</v>
      </c>
      <c r="S426" s="17" t="str">
        <f t="shared" si="14"/>
        <v>leer</v>
      </c>
      <c r="T426" s="17" t="str">
        <f>IF(AND(Ausstellungen!C426&gt;"a",Ausstellungen!D426&gt;"a",Ausstellungen!F426&gt;"a",OR(Ausstellungen!D426=Tabelle2!$C$19,Ausstellungen!D426=Tabelle2!$C$20)),MID(Ausstellungen!F426,1,2)&amp;"N",IF(AND(Ausstellungen!C426&gt;"a",Ausstellungen!D426&gt;"a",Ausstellungen!F426&gt;"a",Ausstellungen!D426&lt;&gt;Tabelle2!$C$19,Ausstellungen!D426&lt;&gt;Tabelle2!$C$20),MID(Ausstellungen!F426,1,2),"leer"))</f>
        <v>leer</v>
      </c>
      <c r="U426" s="180" t="str">
        <f>IF(OR(ISERROR(VLOOKUP($D426&amp;$G426,Tabelle2!$T$2:$U$17,2,0)),Ausstellungen!C426&lt;"a",Ausstellungen!D426&lt;"a",Ausstellungen!F426&lt;"a"),"leer",VLOOKUP($D426&amp;$G426,Tabelle2!$T$2:$U$17,2,0))</f>
        <v>leer</v>
      </c>
      <c r="V426" s="17" t="str">
        <f>IF(OR(ISERROR(VLOOKUP(Ausstellungen!G426,Tabelle2!$Z$2:$AA$7,2,0)),Ausstellungen!C426&lt;"a",Ausstellungen!D426&lt;"a",Ausstellungen!F426&lt;"a"),"leer",VLOOKUP(Ausstellungen!G426,Tabelle2!$Z$2:$AA$7,2,0))</f>
        <v>leer</v>
      </c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</row>
    <row r="427" spans="2:64" ht="20.85" customHeight="1" x14ac:dyDescent="0.2">
      <c r="B427" s="7"/>
      <c r="C427" s="134" t="s">
        <v>12</v>
      </c>
      <c r="D427" s="134" t="s">
        <v>12</v>
      </c>
      <c r="E427" s="140" t="str">
        <f>Tabelle1!$N427</f>
        <v/>
      </c>
      <c r="F427" s="134" t="s">
        <v>12</v>
      </c>
      <c r="G427" s="134" t="s">
        <v>12</v>
      </c>
      <c r="H427" s="134" t="s">
        <v>12</v>
      </c>
      <c r="I427" s="134" t="s">
        <v>12</v>
      </c>
      <c r="J427" s="116" t="str">
        <f>IF(AND(Ausstellungen!C427&lt;"a",Ausstellungen!D427&lt;"a",Ausstellungen!F427&lt;"a",Ausstellungen!G427&lt;"a",Ausstellungen!H427&lt;"a",Ausstellungen!I427&lt;"a")," ",Tabelle1!J427)</f>
        <v xml:space="preserve"> </v>
      </c>
      <c r="K427" s="12"/>
      <c r="M427" s="9"/>
      <c r="N427" s="9"/>
      <c r="O427" s="9"/>
      <c r="P427" s="45"/>
      <c r="Q427" t="str">
        <f>IF(Ausstellungen!C426&gt;"a","Tabelle3!$M$5:$M$"&amp;COUNTA(Teilnehmer!$C$6:$C$300)+5,"leer")</f>
        <v>leer</v>
      </c>
      <c r="R427" s="17" t="str">
        <f t="shared" si="13"/>
        <v>leer</v>
      </c>
      <c r="S427" s="17" t="str">
        <f t="shared" si="14"/>
        <v>leer</v>
      </c>
      <c r="T427" s="17" t="str">
        <f>IF(AND(Ausstellungen!C427&gt;"a",Ausstellungen!D427&gt;"a",Ausstellungen!F427&gt;"a",OR(Ausstellungen!D427=Tabelle2!$C$19,Ausstellungen!D427=Tabelle2!$C$20)),MID(Ausstellungen!F427,1,2)&amp;"N",IF(AND(Ausstellungen!C427&gt;"a",Ausstellungen!D427&gt;"a",Ausstellungen!F427&gt;"a",Ausstellungen!D427&lt;&gt;Tabelle2!$C$19,Ausstellungen!D427&lt;&gt;Tabelle2!$C$20),MID(Ausstellungen!F427,1,2),"leer"))</f>
        <v>leer</v>
      </c>
      <c r="U427" s="180" t="str">
        <f>IF(OR(ISERROR(VLOOKUP($D427&amp;$G427,Tabelle2!$T$2:$U$17,2,0)),Ausstellungen!C427&lt;"a",Ausstellungen!D427&lt;"a",Ausstellungen!F427&lt;"a"),"leer",VLOOKUP($D427&amp;$G427,Tabelle2!$T$2:$U$17,2,0))</f>
        <v>leer</v>
      </c>
      <c r="V427" s="17" t="str">
        <f>IF(OR(ISERROR(VLOOKUP(Ausstellungen!G427,Tabelle2!$Z$2:$AA$7,2,0)),Ausstellungen!C427&lt;"a",Ausstellungen!D427&lt;"a",Ausstellungen!F427&lt;"a"),"leer",VLOOKUP(Ausstellungen!G427,Tabelle2!$Z$2:$AA$7,2,0))</f>
        <v>leer</v>
      </c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</row>
    <row r="428" spans="2:64" ht="20.85" customHeight="1" x14ac:dyDescent="0.2">
      <c r="B428" s="7"/>
      <c r="C428" s="134" t="s">
        <v>12</v>
      </c>
      <c r="D428" s="134" t="s">
        <v>12</v>
      </c>
      <c r="E428" s="140" t="str">
        <f>Tabelle1!$N428</f>
        <v/>
      </c>
      <c r="F428" s="134" t="s">
        <v>12</v>
      </c>
      <c r="G428" s="134" t="s">
        <v>12</v>
      </c>
      <c r="H428" s="134" t="s">
        <v>12</v>
      </c>
      <c r="I428" s="134" t="s">
        <v>12</v>
      </c>
      <c r="J428" s="116" t="str">
        <f>IF(AND(Ausstellungen!C428&lt;"a",Ausstellungen!D428&lt;"a",Ausstellungen!F428&lt;"a",Ausstellungen!G428&lt;"a",Ausstellungen!H428&lt;"a",Ausstellungen!I428&lt;"a")," ",Tabelle1!J428)</f>
        <v xml:space="preserve"> </v>
      </c>
      <c r="K428" s="12"/>
      <c r="M428" s="9"/>
      <c r="N428" s="9"/>
      <c r="O428" s="9"/>
      <c r="P428" s="45"/>
      <c r="Q428" t="str">
        <f>IF(Ausstellungen!C427&gt;"a","Tabelle3!$M$5:$M$"&amp;COUNTA(Teilnehmer!$C$6:$C$300)+5,"leer")</f>
        <v>leer</v>
      </c>
      <c r="R428" s="17" t="str">
        <f t="shared" si="13"/>
        <v>leer</v>
      </c>
      <c r="S428" s="17" t="str">
        <f t="shared" si="14"/>
        <v>leer</v>
      </c>
      <c r="T428" s="17" t="str">
        <f>IF(AND(Ausstellungen!C428&gt;"a",Ausstellungen!D428&gt;"a",Ausstellungen!F428&gt;"a",OR(Ausstellungen!D428=Tabelle2!$C$19,Ausstellungen!D428=Tabelle2!$C$20)),MID(Ausstellungen!F428,1,2)&amp;"N",IF(AND(Ausstellungen!C428&gt;"a",Ausstellungen!D428&gt;"a",Ausstellungen!F428&gt;"a",Ausstellungen!D428&lt;&gt;Tabelle2!$C$19,Ausstellungen!D428&lt;&gt;Tabelle2!$C$20),MID(Ausstellungen!F428,1,2),"leer"))</f>
        <v>leer</v>
      </c>
      <c r="U428" s="180" t="str">
        <f>IF(OR(ISERROR(VLOOKUP($D428&amp;$G428,Tabelle2!$T$2:$U$17,2,0)),Ausstellungen!C428&lt;"a",Ausstellungen!D428&lt;"a",Ausstellungen!F428&lt;"a"),"leer",VLOOKUP($D428&amp;$G428,Tabelle2!$T$2:$U$17,2,0))</f>
        <v>leer</v>
      </c>
      <c r="V428" s="17" t="str">
        <f>IF(OR(ISERROR(VLOOKUP(Ausstellungen!G428,Tabelle2!$Z$2:$AA$7,2,0)),Ausstellungen!C428&lt;"a",Ausstellungen!D428&lt;"a",Ausstellungen!F428&lt;"a"),"leer",VLOOKUP(Ausstellungen!G428,Tabelle2!$Z$2:$AA$7,2,0))</f>
        <v>leer</v>
      </c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</row>
    <row r="429" spans="2:64" ht="20.85" customHeight="1" x14ac:dyDescent="0.2">
      <c r="B429" s="7"/>
      <c r="C429" s="134" t="s">
        <v>12</v>
      </c>
      <c r="D429" s="134" t="s">
        <v>12</v>
      </c>
      <c r="E429" s="140" t="str">
        <f>Tabelle1!$N429</f>
        <v/>
      </c>
      <c r="F429" s="134" t="s">
        <v>12</v>
      </c>
      <c r="G429" s="134" t="s">
        <v>12</v>
      </c>
      <c r="H429" s="134" t="s">
        <v>12</v>
      </c>
      <c r="I429" s="134" t="s">
        <v>12</v>
      </c>
      <c r="J429" s="116" t="str">
        <f>IF(AND(Ausstellungen!C429&lt;"a",Ausstellungen!D429&lt;"a",Ausstellungen!F429&lt;"a",Ausstellungen!G429&lt;"a",Ausstellungen!H429&lt;"a",Ausstellungen!I429&lt;"a")," ",Tabelle1!J429)</f>
        <v xml:space="preserve"> </v>
      </c>
      <c r="K429" s="12"/>
      <c r="M429" s="9"/>
      <c r="N429" s="9"/>
      <c r="O429" s="9"/>
      <c r="P429" s="45"/>
      <c r="Q429" t="str">
        <f>IF(Ausstellungen!C428&gt;"a","Tabelle3!$M$5:$M$"&amp;COUNTA(Teilnehmer!$C$6:$C$300)+5,"leer")</f>
        <v>leer</v>
      </c>
      <c r="R429" s="17" t="str">
        <f t="shared" si="13"/>
        <v>leer</v>
      </c>
      <c r="S429" s="17" t="str">
        <f t="shared" si="14"/>
        <v>leer</v>
      </c>
      <c r="T429" s="17" t="str">
        <f>IF(AND(Ausstellungen!C429&gt;"a",Ausstellungen!D429&gt;"a",Ausstellungen!F429&gt;"a",OR(Ausstellungen!D429=Tabelle2!$C$19,Ausstellungen!D429=Tabelle2!$C$20)),MID(Ausstellungen!F429,1,2)&amp;"N",IF(AND(Ausstellungen!C429&gt;"a",Ausstellungen!D429&gt;"a",Ausstellungen!F429&gt;"a",Ausstellungen!D429&lt;&gt;Tabelle2!$C$19,Ausstellungen!D429&lt;&gt;Tabelle2!$C$20),MID(Ausstellungen!F429,1,2),"leer"))</f>
        <v>leer</v>
      </c>
      <c r="U429" s="180" t="str">
        <f>IF(OR(ISERROR(VLOOKUP($D429&amp;$G429,Tabelle2!$T$2:$U$17,2,0)),Ausstellungen!C429&lt;"a",Ausstellungen!D429&lt;"a",Ausstellungen!F429&lt;"a"),"leer",VLOOKUP($D429&amp;$G429,Tabelle2!$T$2:$U$17,2,0))</f>
        <v>leer</v>
      </c>
      <c r="V429" s="17" t="str">
        <f>IF(OR(ISERROR(VLOOKUP(Ausstellungen!G429,Tabelle2!$Z$2:$AA$7,2,0)),Ausstellungen!C429&lt;"a",Ausstellungen!D429&lt;"a",Ausstellungen!F429&lt;"a"),"leer",VLOOKUP(Ausstellungen!G429,Tabelle2!$Z$2:$AA$7,2,0))</f>
        <v>leer</v>
      </c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</row>
    <row r="430" spans="2:64" ht="20.85" customHeight="1" x14ac:dyDescent="0.2">
      <c r="B430" s="7"/>
      <c r="C430" s="134" t="s">
        <v>12</v>
      </c>
      <c r="D430" s="134" t="s">
        <v>12</v>
      </c>
      <c r="E430" s="140" t="str">
        <f>Tabelle1!$N430</f>
        <v/>
      </c>
      <c r="F430" s="134" t="s">
        <v>12</v>
      </c>
      <c r="G430" s="134" t="s">
        <v>12</v>
      </c>
      <c r="H430" s="134" t="s">
        <v>12</v>
      </c>
      <c r="I430" s="134" t="s">
        <v>12</v>
      </c>
      <c r="J430" s="116" t="str">
        <f>IF(AND(Ausstellungen!C430&lt;"a",Ausstellungen!D430&lt;"a",Ausstellungen!F430&lt;"a",Ausstellungen!G430&lt;"a",Ausstellungen!H430&lt;"a",Ausstellungen!I430&lt;"a")," ",Tabelle1!J430)</f>
        <v xml:space="preserve"> </v>
      </c>
      <c r="K430" s="12"/>
      <c r="M430" s="9"/>
      <c r="N430" s="9"/>
      <c r="O430" s="9"/>
      <c r="P430" s="45"/>
      <c r="Q430" t="str">
        <f>IF(Ausstellungen!C429&gt;"a","Tabelle3!$M$5:$M$"&amp;COUNTA(Teilnehmer!$C$6:$C$300)+5,"leer")</f>
        <v>leer</v>
      </c>
      <c r="R430" s="17" t="str">
        <f t="shared" si="13"/>
        <v>leer</v>
      </c>
      <c r="S430" s="17" t="str">
        <f t="shared" si="14"/>
        <v>leer</v>
      </c>
      <c r="T430" s="17" t="str">
        <f>IF(AND(Ausstellungen!C430&gt;"a",Ausstellungen!D430&gt;"a",Ausstellungen!F430&gt;"a",OR(Ausstellungen!D430=Tabelle2!$C$19,Ausstellungen!D430=Tabelle2!$C$20)),MID(Ausstellungen!F430,1,2)&amp;"N",IF(AND(Ausstellungen!C430&gt;"a",Ausstellungen!D430&gt;"a",Ausstellungen!F430&gt;"a",Ausstellungen!D430&lt;&gt;Tabelle2!$C$19,Ausstellungen!D430&lt;&gt;Tabelle2!$C$20),MID(Ausstellungen!F430,1,2),"leer"))</f>
        <v>leer</v>
      </c>
      <c r="U430" s="180" t="str">
        <f>IF(OR(ISERROR(VLOOKUP($D430&amp;$G430,Tabelle2!$T$2:$U$17,2,0)),Ausstellungen!C430&lt;"a",Ausstellungen!D430&lt;"a",Ausstellungen!F430&lt;"a"),"leer",VLOOKUP($D430&amp;$G430,Tabelle2!$T$2:$U$17,2,0))</f>
        <v>leer</v>
      </c>
      <c r="V430" s="17" t="str">
        <f>IF(OR(ISERROR(VLOOKUP(Ausstellungen!G430,Tabelle2!$Z$2:$AA$7,2,0)),Ausstellungen!C430&lt;"a",Ausstellungen!D430&lt;"a",Ausstellungen!F430&lt;"a"),"leer",VLOOKUP(Ausstellungen!G430,Tabelle2!$Z$2:$AA$7,2,0))</f>
        <v>leer</v>
      </c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</row>
    <row r="431" spans="2:64" ht="20.85" customHeight="1" x14ac:dyDescent="0.2">
      <c r="B431" s="7"/>
      <c r="C431" s="134" t="s">
        <v>12</v>
      </c>
      <c r="D431" s="134" t="s">
        <v>12</v>
      </c>
      <c r="E431" s="140" t="str">
        <f>Tabelle1!$N431</f>
        <v/>
      </c>
      <c r="F431" s="134" t="s">
        <v>12</v>
      </c>
      <c r="G431" s="134" t="s">
        <v>12</v>
      </c>
      <c r="H431" s="134" t="s">
        <v>12</v>
      </c>
      <c r="I431" s="134" t="s">
        <v>12</v>
      </c>
      <c r="J431" s="116" t="str">
        <f>IF(AND(Ausstellungen!C431&lt;"a",Ausstellungen!D431&lt;"a",Ausstellungen!F431&lt;"a",Ausstellungen!G431&lt;"a",Ausstellungen!H431&lt;"a",Ausstellungen!I431&lt;"a")," ",Tabelle1!J431)</f>
        <v xml:space="preserve"> </v>
      </c>
      <c r="K431" s="12"/>
      <c r="M431" s="9"/>
      <c r="N431" s="9"/>
      <c r="O431" s="9"/>
      <c r="P431" s="45"/>
      <c r="Q431" t="str">
        <f>IF(Ausstellungen!C430&gt;"a","Tabelle3!$M$5:$M$"&amp;COUNTA(Teilnehmer!$C$6:$C$300)+5,"leer")</f>
        <v>leer</v>
      </c>
      <c r="R431" s="17" t="str">
        <f t="shared" si="13"/>
        <v>leer</v>
      </c>
      <c r="S431" s="17" t="str">
        <f t="shared" si="14"/>
        <v>leer</v>
      </c>
      <c r="T431" s="17" t="str">
        <f>IF(AND(Ausstellungen!C431&gt;"a",Ausstellungen!D431&gt;"a",Ausstellungen!F431&gt;"a",OR(Ausstellungen!D431=Tabelle2!$C$19,Ausstellungen!D431=Tabelle2!$C$20)),MID(Ausstellungen!F431,1,2)&amp;"N",IF(AND(Ausstellungen!C431&gt;"a",Ausstellungen!D431&gt;"a",Ausstellungen!F431&gt;"a",Ausstellungen!D431&lt;&gt;Tabelle2!$C$19,Ausstellungen!D431&lt;&gt;Tabelle2!$C$20),MID(Ausstellungen!F431,1,2),"leer"))</f>
        <v>leer</v>
      </c>
      <c r="U431" s="180" t="str">
        <f>IF(OR(ISERROR(VLOOKUP($D431&amp;$G431,Tabelle2!$T$2:$U$17,2,0)),Ausstellungen!C431&lt;"a",Ausstellungen!D431&lt;"a",Ausstellungen!F431&lt;"a"),"leer",VLOOKUP($D431&amp;$G431,Tabelle2!$T$2:$U$17,2,0))</f>
        <v>leer</v>
      </c>
      <c r="V431" s="17" t="str">
        <f>IF(OR(ISERROR(VLOOKUP(Ausstellungen!G431,Tabelle2!$Z$2:$AA$7,2,0)),Ausstellungen!C431&lt;"a",Ausstellungen!D431&lt;"a",Ausstellungen!F431&lt;"a"),"leer",VLOOKUP(Ausstellungen!G431,Tabelle2!$Z$2:$AA$7,2,0))</f>
        <v>leer</v>
      </c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</row>
    <row r="432" spans="2:64" ht="20.85" customHeight="1" x14ac:dyDescent="0.2">
      <c r="B432" s="7"/>
      <c r="C432" s="134" t="s">
        <v>12</v>
      </c>
      <c r="D432" s="134" t="s">
        <v>12</v>
      </c>
      <c r="E432" s="140" t="str">
        <f>Tabelle1!$N432</f>
        <v/>
      </c>
      <c r="F432" s="134" t="s">
        <v>12</v>
      </c>
      <c r="G432" s="134" t="s">
        <v>12</v>
      </c>
      <c r="H432" s="134" t="s">
        <v>12</v>
      </c>
      <c r="I432" s="134" t="s">
        <v>12</v>
      </c>
      <c r="J432" s="116" t="str">
        <f>IF(AND(Ausstellungen!C432&lt;"a",Ausstellungen!D432&lt;"a",Ausstellungen!F432&lt;"a",Ausstellungen!G432&lt;"a",Ausstellungen!H432&lt;"a",Ausstellungen!I432&lt;"a")," ",Tabelle1!J432)</f>
        <v xml:space="preserve"> </v>
      </c>
      <c r="K432" s="12"/>
      <c r="M432" s="9"/>
      <c r="N432" s="9"/>
      <c r="O432" s="9"/>
      <c r="P432" s="45"/>
      <c r="Q432" t="str">
        <f>IF(Ausstellungen!C431&gt;"a","Tabelle3!$M$5:$M$"&amp;COUNTA(Teilnehmer!$C$6:$C$300)+5,"leer")</f>
        <v>leer</v>
      </c>
      <c r="R432" s="17" t="str">
        <f t="shared" si="13"/>
        <v>leer</v>
      </c>
      <c r="S432" s="17" t="str">
        <f t="shared" si="14"/>
        <v>leer</v>
      </c>
      <c r="T432" s="17" t="str">
        <f>IF(AND(Ausstellungen!C432&gt;"a",Ausstellungen!D432&gt;"a",Ausstellungen!F432&gt;"a",OR(Ausstellungen!D432=Tabelle2!$C$19,Ausstellungen!D432=Tabelle2!$C$20)),MID(Ausstellungen!F432,1,2)&amp;"N",IF(AND(Ausstellungen!C432&gt;"a",Ausstellungen!D432&gt;"a",Ausstellungen!F432&gt;"a",Ausstellungen!D432&lt;&gt;Tabelle2!$C$19,Ausstellungen!D432&lt;&gt;Tabelle2!$C$20),MID(Ausstellungen!F432,1,2),"leer"))</f>
        <v>leer</v>
      </c>
      <c r="U432" s="180" t="str">
        <f>IF(OR(ISERROR(VLOOKUP($D432&amp;$G432,Tabelle2!$T$2:$U$17,2,0)),Ausstellungen!C432&lt;"a",Ausstellungen!D432&lt;"a",Ausstellungen!F432&lt;"a"),"leer",VLOOKUP($D432&amp;$G432,Tabelle2!$T$2:$U$17,2,0))</f>
        <v>leer</v>
      </c>
      <c r="V432" s="17" t="str">
        <f>IF(OR(ISERROR(VLOOKUP(Ausstellungen!G432,Tabelle2!$Z$2:$AA$7,2,0)),Ausstellungen!C432&lt;"a",Ausstellungen!D432&lt;"a",Ausstellungen!F432&lt;"a"),"leer",VLOOKUP(Ausstellungen!G432,Tabelle2!$Z$2:$AA$7,2,0))</f>
        <v>leer</v>
      </c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</row>
    <row r="433" spans="2:64" ht="20.85" customHeight="1" x14ac:dyDescent="0.2">
      <c r="B433" s="7"/>
      <c r="C433" s="134" t="s">
        <v>12</v>
      </c>
      <c r="D433" s="134" t="s">
        <v>12</v>
      </c>
      <c r="E433" s="140" t="str">
        <f>Tabelle1!$N433</f>
        <v/>
      </c>
      <c r="F433" s="134" t="s">
        <v>12</v>
      </c>
      <c r="G433" s="134" t="s">
        <v>12</v>
      </c>
      <c r="H433" s="134" t="s">
        <v>12</v>
      </c>
      <c r="I433" s="134" t="s">
        <v>12</v>
      </c>
      <c r="J433" s="116" t="str">
        <f>IF(AND(Ausstellungen!C433&lt;"a",Ausstellungen!D433&lt;"a",Ausstellungen!F433&lt;"a",Ausstellungen!G433&lt;"a",Ausstellungen!H433&lt;"a",Ausstellungen!I433&lt;"a")," ",Tabelle1!J433)</f>
        <v xml:space="preserve"> </v>
      </c>
      <c r="K433" s="12"/>
      <c r="M433" s="9"/>
      <c r="N433" s="9"/>
      <c r="O433" s="9"/>
      <c r="P433" s="45"/>
      <c r="Q433" t="str">
        <f>IF(Ausstellungen!C432&gt;"a","Tabelle3!$M$5:$M$"&amp;COUNTA(Teilnehmer!$C$6:$C$300)+5,"leer")</f>
        <v>leer</v>
      </c>
      <c r="R433" s="17" t="str">
        <f t="shared" si="13"/>
        <v>leer</v>
      </c>
      <c r="S433" s="17" t="str">
        <f t="shared" si="14"/>
        <v>leer</v>
      </c>
      <c r="T433" s="17" t="str">
        <f>IF(AND(Ausstellungen!C433&gt;"a",Ausstellungen!D433&gt;"a",Ausstellungen!F433&gt;"a",OR(Ausstellungen!D433=Tabelle2!$C$19,Ausstellungen!D433=Tabelle2!$C$20)),MID(Ausstellungen!F433,1,2)&amp;"N",IF(AND(Ausstellungen!C433&gt;"a",Ausstellungen!D433&gt;"a",Ausstellungen!F433&gt;"a",Ausstellungen!D433&lt;&gt;Tabelle2!$C$19,Ausstellungen!D433&lt;&gt;Tabelle2!$C$20),MID(Ausstellungen!F433,1,2),"leer"))</f>
        <v>leer</v>
      </c>
      <c r="U433" s="180" t="str">
        <f>IF(OR(ISERROR(VLOOKUP($D433&amp;$G433,Tabelle2!$T$2:$U$17,2,0)),Ausstellungen!C433&lt;"a",Ausstellungen!D433&lt;"a",Ausstellungen!F433&lt;"a"),"leer",VLOOKUP($D433&amp;$G433,Tabelle2!$T$2:$U$17,2,0))</f>
        <v>leer</v>
      </c>
      <c r="V433" s="17" t="str">
        <f>IF(OR(ISERROR(VLOOKUP(Ausstellungen!G433,Tabelle2!$Z$2:$AA$7,2,0)),Ausstellungen!C433&lt;"a",Ausstellungen!D433&lt;"a",Ausstellungen!F433&lt;"a"),"leer",VLOOKUP(Ausstellungen!G433,Tabelle2!$Z$2:$AA$7,2,0))</f>
        <v>leer</v>
      </c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</row>
    <row r="434" spans="2:64" ht="20.85" customHeight="1" x14ac:dyDescent="0.2">
      <c r="B434" s="7"/>
      <c r="C434" s="134" t="s">
        <v>12</v>
      </c>
      <c r="D434" s="134" t="s">
        <v>12</v>
      </c>
      <c r="E434" s="140" t="str">
        <f>Tabelle1!$N434</f>
        <v/>
      </c>
      <c r="F434" s="134" t="s">
        <v>12</v>
      </c>
      <c r="G434" s="134" t="s">
        <v>12</v>
      </c>
      <c r="H434" s="134" t="s">
        <v>12</v>
      </c>
      <c r="I434" s="134" t="s">
        <v>12</v>
      </c>
      <c r="J434" s="116" t="str">
        <f>IF(AND(Ausstellungen!C434&lt;"a",Ausstellungen!D434&lt;"a",Ausstellungen!F434&lt;"a",Ausstellungen!G434&lt;"a",Ausstellungen!H434&lt;"a",Ausstellungen!I434&lt;"a")," ",Tabelle1!J434)</f>
        <v xml:space="preserve"> </v>
      </c>
      <c r="K434" s="12"/>
      <c r="M434" s="9"/>
      <c r="N434" s="9"/>
      <c r="O434" s="9"/>
      <c r="P434" s="45"/>
      <c r="Q434" t="str">
        <f>IF(Ausstellungen!C433&gt;"a","Tabelle3!$M$5:$M$"&amp;COUNTA(Teilnehmer!$C$6:$C$300)+5,"leer")</f>
        <v>leer</v>
      </c>
      <c r="R434" s="17" t="str">
        <f t="shared" si="13"/>
        <v>leer</v>
      </c>
      <c r="S434" s="17" t="str">
        <f t="shared" si="14"/>
        <v>leer</v>
      </c>
      <c r="T434" s="17" t="str">
        <f>IF(AND(Ausstellungen!C434&gt;"a",Ausstellungen!D434&gt;"a",Ausstellungen!F434&gt;"a",OR(Ausstellungen!D434=Tabelle2!$C$19,Ausstellungen!D434=Tabelle2!$C$20)),MID(Ausstellungen!F434,1,2)&amp;"N",IF(AND(Ausstellungen!C434&gt;"a",Ausstellungen!D434&gt;"a",Ausstellungen!F434&gt;"a",Ausstellungen!D434&lt;&gt;Tabelle2!$C$19,Ausstellungen!D434&lt;&gt;Tabelle2!$C$20),MID(Ausstellungen!F434,1,2),"leer"))</f>
        <v>leer</v>
      </c>
      <c r="U434" s="180" t="str">
        <f>IF(OR(ISERROR(VLOOKUP($D434&amp;$G434,Tabelle2!$T$2:$U$17,2,0)),Ausstellungen!C434&lt;"a",Ausstellungen!D434&lt;"a",Ausstellungen!F434&lt;"a"),"leer",VLOOKUP($D434&amp;$G434,Tabelle2!$T$2:$U$17,2,0))</f>
        <v>leer</v>
      </c>
      <c r="V434" s="17" t="str">
        <f>IF(OR(ISERROR(VLOOKUP(Ausstellungen!G434,Tabelle2!$Z$2:$AA$7,2,0)),Ausstellungen!C434&lt;"a",Ausstellungen!D434&lt;"a",Ausstellungen!F434&lt;"a"),"leer",VLOOKUP(Ausstellungen!G434,Tabelle2!$Z$2:$AA$7,2,0))</f>
        <v>leer</v>
      </c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</row>
    <row r="435" spans="2:64" ht="20.85" customHeight="1" x14ac:dyDescent="0.2">
      <c r="B435" s="7"/>
      <c r="C435" s="134" t="s">
        <v>12</v>
      </c>
      <c r="D435" s="134" t="s">
        <v>12</v>
      </c>
      <c r="E435" s="140" t="str">
        <f>Tabelle1!$N435</f>
        <v/>
      </c>
      <c r="F435" s="134" t="s">
        <v>12</v>
      </c>
      <c r="G435" s="134" t="s">
        <v>12</v>
      </c>
      <c r="H435" s="134" t="s">
        <v>12</v>
      </c>
      <c r="I435" s="134" t="s">
        <v>12</v>
      </c>
      <c r="J435" s="116" t="str">
        <f>IF(AND(Ausstellungen!C435&lt;"a",Ausstellungen!D435&lt;"a",Ausstellungen!F435&lt;"a",Ausstellungen!G435&lt;"a",Ausstellungen!H435&lt;"a",Ausstellungen!I435&lt;"a")," ",Tabelle1!J435)</f>
        <v xml:space="preserve"> </v>
      </c>
      <c r="K435" s="12"/>
      <c r="M435" s="9"/>
      <c r="N435" s="9"/>
      <c r="O435" s="9"/>
      <c r="P435" s="45"/>
      <c r="Q435" t="str">
        <f>IF(Ausstellungen!C434&gt;"a","Tabelle3!$M$5:$M$"&amp;COUNTA(Teilnehmer!$C$6:$C$300)+5,"leer")</f>
        <v>leer</v>
      </c>
      <c r="R435" s="17" t="str">
        <f t="shared" si="13"/>
        <v>leer</v>
      </c>
      <c r="S435" s="17" t="str">
        <f t="shared" si="14"/>
        <v>leer</v>
      </c>
      <c r="T435" s="17" t="str">
        <f>IF(AND(Ausstellungen!C435&gt;"a",Ausstellungen!D435&gt;"a",Ausstellungen!F435&gt;"a",OR(Ausstellungen!D435=Tabelle2!$C$19,Ausstellungen!D435=Tabelle2!$C$20)),MID(Ausstellungen!F435,1,2)&amp;"N",IF(AND(Ausstellungen!C435&gt;"a",Ausstellungen!D435&gt;"a",Ausstellungen!F435&gt;"a",Ausstellungen!D435&lt;&gt;Tabelle2!$C$19,Ausstellungen!D435&lt;&gt;Tabelle2!$C$20),MID(Ausstellungen!F435,1,2),"leer"))</f>
        <v>leer</v>
      </c>
      <c r="U435" s="180" t="str">
        <f>IF(OR(ISERROR(VLOOKUP($D435&amp;$G435,Tabelle2!$T$2:$U$17,2,0)),Ausstellungen!C435&lt;"a",Ausstellungen!D435&lt;"a",Ausstellungen!F435&lt;"a"),"leer",VLOOKUP($D435&amp;$G435,Tabelle2!$T$2:$U$17,2,0))</f>
        <v>leer</v>
      </c>
      <c r="V435" s="17" t="str">
        <f>IF(OR(ISERROR(VLOOKUP(Ausstellungen!G435,Tabelle2!$Z$2:$AA$7,2,0)),Ausstellungen!C435&lt;"a",Ausstellungen!D435&lt;"a",Ausstellungen!F435&lt;"a"),"leer",VLOOKUP(Ausstellungen!G435,Tabelle2!$Z$2:$AA$7,2,0))</f>
        <v>leer</v>
      </c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</row>
    <row r="436" spans="2:64" ht="20.85" customHeight="1" x14ac:dyDescent="0.2">
      <c r="B436" s="7"/>
      <c r="C436" s="134" t="s">
        <v>12</v>
      </c>
      <c r="D436" s="134" t="s">
        <v>12</v>
      </c>
      <c r="E436" s="140" t="str">
        <f>Tabelle1!$N436</f>
        <v/>
      </c>
      <c r="F436" s="134" t="s">
        <v>12</v>
      </c>
      <c r="G436" s="134" t="s">
        <v>12</v>
      </c>
      <c r="H436" s="134" t="s">
        <v>12</v>
      </c>
      <c r="I436" s="134" t="s">
        <v>12</v>
      </c>
      <c r="J436" s="116" t="str">
        <f>IF(AND(Ausstellungen!C436&lt;"a",Ausstellungen!D436&lt;"a",Ausstellungen!F436&lt;"a",Ausstellungen!G436&lt;"a",Ausstellungen!H436&lt;"a",Ausstellungen!I436&lt;"a")," ",Tabelle1!J436)</f>
        <v xml:space="preserve"> </v>
      </c>
      <c r="K436" s="12"/>
      <c r="M436" s="9"/>
      <c r="N436" s="9"/>
      <c r="O436" s="9"/>
      <c r="P436" s="45"/>
      <c r="Q436" t="str">
        <f>IF(Ausstellungen!C435&gt;"a","Tabelle3!$M$5:$M$"&amp;COUNTA(Teilnehmer!$C$6:$C$300)+5,"leer")</f>
        <v>leer</v>
      </c>
      <c r="R436" s="17" t="str">
        <f t="shared" si="13"/>
        <v>leer</v>
      </c>
      <c r="S436" s="17" t="str">
        <f t="shared" si="14"/>
        <v>leer</v>
      </c>
      <c r="T436" s="17" t="str">
        <f>IF(AND(Ausstellungen!C436&gt;"a",Ausstellungen!D436&gt;"a",Ausstellungen!F436&gt;"a",OR(Ausstellungen!D436=Tabelle2!$C$19,Ausstellungen!D436=Tabelle2!$C$20)),MID(Ausstellungen!F436,1,2)&amp;"N",IF(AND(Ausstellungen!C436&gt;"a",Ausstellungen!D436&gt;"a",Ausstellungen!F436&gt;"a",Ausstellungen!D436&lt;&gt;Tabelle2!$C$19,Ausstellungen!D436&lt;&gt;Tabelle2!$C$20),MID(Ausstellungen!F436,1,2),"leer"))</f>
        <v>leer</v>
      </c>
      <c r="U436" s="180" t="str">
        <f>IF(OR(ISERROR(VLOOKUP($D436&amp;$G436,Tabelle2!$T$2:$U$17,2,0)),Ausstellungen!C436&lt;"a",Ausstellungen!D436&lt;"a",Ausstellungen!F436&lt;"a"),"leer",VLOOKUP($D436&amp;$G436,Tabelle2!$T$2:$U$17,2,0))</f>
        <v>leer</v>
      </c>
      <c r="V436" s="17" t="str">
        <f>IF(OR(ISERROR(VLOOKUP(Ausstellungen!G436,Tabelle2!$Z$2:$AA$7,2,0)),Ausstellungen!C436&lt;"a",Ausstellungen!D436&lt;"a",Ausstellungen!F436&lt;"a"),"leer",VLOOKUP(Ausstellungen!G436,Tabelle2!$Z$2:$AA$7,2,0))</f>
        <v>leer</v>
      </c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</row>
    <row r="437" spans="2:64" ht="20.85" customHeight="1" x14ac:dyDescent="0.2">
      <c r="B437" s="7"/>
      <c r="C437" s="134" t="s">
        <v>12</v>
      </c>
      <c r="D437" s="134" t="s">
        <v>12</v>
      </c>
      <c r="E437" s="140" t="str">
        <f>Tabelle1!$N437</f>
        <v/>
      </c>
      <c r="F437" s="134" t="s">
        <v>12</v>
      </c>
      <c r="G437" s="134" t="s">
        <v>12</v>
      </c>
      <c r="H437" s="134" t="s">
        <v>12</v>
      </c>
      <c r="I437" s="134" t="s">
        <v>12</v>
      </c>
      <c r="J437" s="116" t="str">
        <f>IF(AND(Ausstellungen!C437&lt;"a",Ausstellungen!D437&lt;"a",Ausstellungen!F437&lt;"a",Ausstellungen!G437&lt;"a",Ausstellungen!H437&lt;"a",Ausstellungen!I437&lt;"a")," ",Tabelle1!J437)</f>
        <v xml:space="preserve"> </v>
      </c>
      <c r="K437" s="12"/>
      <c r="M437" s="9"/>
      <c r="N437" s="9"/>
      <c r="O437" s="9"/>
      <c r="P437" s="45"/>
      <c r="Q437" t="str">
        <f>IF(Ausstellungen!C436&gt;"a","Tabelle3!$M$5:$M$"&amp;COUNTA(Teilnehmer!$C$6:$C$300)+5,"leer")</f>
        <v>leer</v>
      </c>
      <c r="R437" s="17" t="str">
        <f t="shared" si="13"/>
        <v>leer</v>
      </c>
      <c r="S437" s="17" t="str">
        <f t="shared" si="14"/>
        <v>leer</v>
      </c>
      <c r="T437" s="17" t="str">
        <f>IF(AND(Ausstellungen!C437&gt;"a",Ausstellungen!D437&gt;"a",Ausstellungen!F437&gt;"a",OR(Ausstellungen!D437=Tabelle2!$C$19,Ausstellungen!D437=Tabelle2!$C$20)),MID(Ausstellungen!F437,1,2)&amp;"N",IF(AND(Ausstellungen!C437&gt;"a",Ausstellungen!D437&gt;"a",Ausstellungen!F437&gt;"a",Ausstellungen!D437&lt;&gt;Tabelle2!$C$19,Ausstellungen!D437&lt;&gt;Tabelle2!$C$20),MID(Ausstellungen!F437,1,2),"leer"))</f>
        <v>leer</v>
      </c>
      <c r="U437" s="180" t="str">
        <f>IF(OR(ISERROR(VLOOKUP($D437&amp;$G437,Tabelle2!$T$2:$U$17,2,0)),Ausstellungen!C437&lt;"a",Ausstellungen!D437&lt;"a",Ausstellungen!F437&lt;"a"),"leer",VLOOKUP($D437&amp;$G437,Tabelle2!$T$2:$U$17,2,0))</f>
        <v>leer</v>
      </c>
      <c r="V437" s="17" t="str">
        <f>IF(OR(ISERROR(VLOOKUP(Ausstellungen!G437,Tabelle2!$Z$2:$AA$7,2,0)),Ausstellungen!C437&lt;"a",Ausstellungen!D437&lt;"a",Ausstellungen!F437&lt;"a"),"leer",VLOOKUP(Ausstellungen!G437,Tabelle2!$Z$2:$AA$7,2,0))</f>
        <v>leer</v>
      </c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</row>
    <row r="438" spans="2:64" ht="20.85" customHeight="1" x14ac:dyDescent="0.2">
      <c r="B438" s="7"/>
      <c r="C438" s="134" t="s">
        <v>12</v>
      </c>
      <c r="D438" s="134" t="s">
        <v>12</v>
      </c>
      <c r="E438" s="140" t="str">
        <f>Tabelle1!$N438</f>
        <v/>
      </c>
      <c r="F438" s="134" t="s">
        <v>12</v>
      </c>
      <c r="G438" s="134" t="s">
        <v>12</v>
      </c>
      <c r="H438" s="134" t="s">
        <v>12</v>
      </c>
      <c r="I438" s="134" t="s">
        <v>12</v>
      </c>
      <c r="J438" s="116" t="str">
        <f>IF(AND(Ausstellungen!C438&lt;"a",Ausstellungen!D438&lt;"a",Ausstellungen!F438&lt;"a",Ausstellungen!G438&lt;"a",Ausstellungen!H438&lt;"a",Ausstellungen!I438&lt;"a")," ",Tabelle1!J438)</f>
        <v xml:space="preserve"> </v>
      </c>
      <c r="K438" s="12"/>
      <c r="M438" s="9"/>
      <c r="N438" s="9"/>
      <c r="O438" s="9"/>
      <c r="P438" s="45"/>
      <c r="Q438" t="str">
        <f>IF(Ausstellungen!C437&gt;"a","Tabelle3!$M$5:$M$"&amp;COUNTA(Teilnehmer!$C$6:$C$300)+5,"leer")</f>
        <v>leer</v>
      </c>
      <c r="R438" s="17" t="str">
        <f t="shared" si="13"/>
        <v>leer</v>
      </c>
      <c r="S438" s="17" t="str">
        <f t="shared" si="14"/>
        <v>leer</v>
      </c>
      <c r="T438" s="17" t="str">
        <f>IF(AND(Ausstellungen!C438&gt;"a",Ausstellungen!D438&gt;"a",Ausstellungen!F438&gt;"a",OR(Ausstellungen!D438=Tabelle2!$C$19,Ausstellungen!D438=Tabelle2!$C$20)),MID(Ausstellungen!F438,1,2)&amp;"N",IF(AND(Ausstellungen!C438&gt;"a",Ausstellungen!D438&gt;"a",Ausstellungen!F438&gt;"a",Ausstellungen!D438&lt;&gt;Tabelle2!$C$19,Ausstellungen!D438&lt;&gt;Tabelle2!$C$20),MID(Ausstellungen!F438,1,2),"leer"))</f>
        <v>leer</v>
      </c>
      <c r="U438" s="180" t="str">
        <f>IF(OR(ISERROR(VLOOKUP($D438&amp;$G438,Tabelle2!$T$2:$U$17,2,0)),Ausstellungen!C438&lt;"a",Ausstellungen!D438&lt;"a",Ausstellungen!F438&lt;"a"),"leer",VLOOKUP($D438&amp;$G438,Tabelle2!$T$2:$U$17,2,0))</f>
        <v>leer</v>
      </c>
      <c r="V438" s="17" t="str">
        <f>IF(OR(ISERROR(VLOOKUP(Ausstellungen!G438,Tabelle2!$Z$2:$AA$7,2,0)),Ausstellungen!C438&lt;"a",Ausstellungen!D438&lt;"a",Ausstellungen!F438&lt;"a"),"leer",VLOOKUP(Ausstellungen!G438,Tabelle2!$Z$2:$AA$7,2,0))</f>
        <v>leer</v>
      </c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</row>
    <row r="439" spans="2:64" ht="20.85" customHeight="1" x14ac:dyDescent="0.2">
      <c r="B439" s="7"/>
      <c r="C439" s="134" t="s">
        <v>12</v>
      </c>
      <c r="D439" s="134" t="s">
        <v>12</v>
      </c>
      <c r="E439" s="140" t="str">
        <f>Tabelle1!$N439</f>
        <v/>
      </c>
      <c r="F439" s="134" t="s">
        <v>12</v>
      </c>
      <c r="G439" s="134" t="s">
        <v>12</v>
      </c>
      <c r="H439" s="134" t="s">
        <v>12</v>
      </c>
      <c r="I439" s="134" t="s">
        <v>12</v>
      </c>
      <c r="J439" s="116" t="str">
        <f>IF(AND(Ausstellungen!C439&lt;"a",Ausstellungen!D439&lt;"a",Ausstellungen!F439&lt;"a",Ausstellungen!G439&lt;"a",Ausstellungen!H439&lt;"a",Ausstellungen!I439&lt;"a")," ",Tabelle1!J439)</f>
        <v xml:space="preserve"> </v>
      </c>
      <c r="K439" s="12"/>
      <c r="M439" s="9"/>
      <c r="N439" s="9"/>
      <c r="O439" s="9"/>
      <c r="P439" s="45"/>
      <c r="Q439" t="str">
        <f>IF(Ausstellungen!C438&gt;"a","Tabelle3!$M$5:$M$"&amp;COUNTA(Teilnehmer!$C$6:$C$300)+5,"leer")</f>
        <v>leer</v>
      </c>
      <c r="R439" s="17" t="str">
        <f t="shared" si="13"/>
        <v>leer</v>
      </c>
      <c r="S439" s="17" t="str">
        <f t="shared" si="14"/>
        <v>leer</v>
      </c>
      <c r="T439" s="17" t="str">
        <f>IF(AND(Ausstellungen!C439&gt;"a",Ausstellungen!D439&gt;"a",Ausstellungen!F439&gt;"a",OR(Ausstellungen!D439=Tabelle2!$C$19,Ausstellungen!D439=Tabelle2!$C$20)),MID(Ausstellungen!F439,1,2)&amp;"N",IF(AND(Ausstellungen!C439&gt;"a",Ausstellungen!D439&gt;"a",Ausstellungen!F439&gt;"a",Ausstellungen!D439&lt;&gt;Tabelle2!$C$19,Ausstellungen!D439&lt;&gt;Tabelle2!$C$20),MID(Ausstellungen!F439,1,2),"leer"))</f>
        <v>leer</v>
      </c>
      <c r="U439" s="180" t="str">
        <f>IF(OR(ISERROR(VLOOKUP($D439&amp;$G439,Tabelle2!$T$2:$U$17,2,0)),Ausstellungen!C439&lt;"a",Ausstellungen!D439&lt;"a",Ausstellungen!F439&lt;"a"),"leer",VLOOKUP($D439&amp;$G439,Tabelle2!$T$2:$U$17,2,0))</f>
        <v>leer</v>
      </c>
      <c r="V439" s="17" t="str">
        <f>IF(OR(ISERROR(VLOOKUP(Ausstellungen!G439,Tabelle2!$Z$2:$AA$7,2,0)),Ausstellungen!C439&lt;"a",Ausstellungen!D439&lt;"a",Ausstellungen!F439&lt;"a"),"leer",VLOOKUP(Ausstellungen!G439,Tabelle2!$Z$2:$AA$7,2,0))</f>
        <v>leer</v>
      </c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</row>
    <row r="440" spans="2:64" ht="20.85" customHeight="1" x14ac:dyDescent="0.2">
      <c r="B440" s="7"/>
      <c r="C440" s="134" t="s">
        <v>12</v>
      </c>
      <c r="D440" s="134" t="s">
        <v>12</v>
      </c>
      <c r="E440" s="140" t="str">
        <f>Tabelle1!$N440</f>
        <v/>
      </c>
      <c r="F440" s="134" t="s">
        <v>12</v>
      </c>
      <c r="G440" s="134" t="s">
        <v>12</v>
      </c>
      <c r="H440" s="134" t="s">
        <v>12</v>
      </c>
      <c r="I440" s="134" t="s">
        <v>12</v>
      </c>
      <c r="J440" s="116" t="str">
        <f>IF(AND(Ausstellungen!C440&lt;"a",Ausstellungen!D440&lt;"a",Ausstellungen!F440&lt;"a",Ausstellungen!G440&lt;"a",Ausstellungen!H440&lt;"a",Ausstellungen!I440&lt;"a")," ",Tabelle1!J440)</f>
        <v xml:space="preserve"> </v>
      </c>
      <c r="K440" s="12"/>
      <c r="M440" s="9"/>
      <c r="N440" s="9"/>
      <c r="O440" s="9"/>
      <c r="P440" s="45"/>
      <c r="Q440" t="str">
        <f>IF(Ausstellungen!C439&gt;"a","Tabelle3!$M$5:$M$"&amp;COUNTA(Teilnehmer!$C$6:$C$300)+5,"leer")</f>
        <v>leer</v>
      </c>
      <c r="R440" s="17" t="str">
        <f t="shared" si="13"/>
        <v>leer</v>
      </c>
      <c r="S440" s="17" t="str">
        <f t="shared" si="14"/>
        <v>leer</v>
      </c>
      <c r="T440" s="17" t="str">
        <f>IF(AND(Ausstellungen!C440&gt;"a",Ausstellungen!D440&gt;"a",Ausstellungen!F440&gt;"a",OR(Ausstellungen!D440=Tabelle2!$C$19,Ausstellungen!D440=Tabelle2!$C$20)),MID(Ausstellungen!F440,1,2)&amp;"N",IF(AND(Ausstellungen!C440&gt;"a",Ausstellungen!D440&gt;"a",Ausstellungen!F440&gt;"a",Ausstellungen!D440&lt;&gt;Tabelle2!$C$19,Ausstellungen!D440&lt;&gt;Tabelle2!$C$20),MID(Ausstellungen!F440,1,2),"leer"))</f>
        <v>leer</v>
      </c>
      <c r="U440" s="180" t="str">
        <f>IF(OR(ISERROR(VLOOKUP($D440&amp;$G440,Tabelle2!$T$2:$U$17,2,0)),Ausstellungen!C440&lt;"a",Ausstellungen!D440&lt;"a",Ausstellungen!F440&lt;"a"),"leer",VLOOKUP($D440&amp;$G440,Tabelle2!$T$2:$U$17,2,0))</f>
        <v>leer</v>
      </c>
      <c r="V440" s="17" t="str">
        <f>IF(OR(ISERROR(VLOOKUP(Ausstellungen!G440,Tabelle2!$Z$2:$AA$7,2,0)),Ausstellungen!C440&lt;"a",Ausstellungen!D440&lt;"a",Ausstellungen!F440&lt;"a"),"leer",VLOOKUP(Ausstellungen!G440,Tabelle2!$Z$2:$AA$7,2,0))</f>
        <v>leer</v>
      </c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</row>
    <row r="441" spans="2:64" ht="20.85" customHeight="1" x14ac:dyDescent="0.2">
      <c r="B441" s="7"/>
      <c r="C441" s="134" t="s">
        <v>12</v>
      </c>
      <c r="D441" s="134" t="s">
        <v>12</v>
      </c>
      <c r="E441" s="140" t="str">
        <f>Tabelle1!$N441</f>
        <v/>
      </c>
      <c r="F441" s="134" t="s">
        <v>12</v>
      </c>
      <c r="G441" s="134" t="s">
        <v>12</v>
      </c>
      <c r="H441" s="134" t="s">
        <v>12</v>
      </c>
      <c r="I441" s="134" t="s">
        <v>12</v>
      </c>
      <c r="J441" s="116" t="str">
        <f>IF(AND(Ausstellungen!C441&lt;"a",Ausstellungen!D441&lt;"a",Ausstellungen!F441&lt;"a",Ausstellungen!G441&lt;"a",Ausstellungen!H441&lt;"a",Ausstellungen!I441&lt;"a")," ",Tabelle1!J441)</f>
        <v xml:space="preserve"> </v>
      </c>
      <c r="K441" s="12"/>
      <c r="M441" s="9"/>
      <c r="N441" s="9"/>
      <c r="O441" s="9"/>
      <c r="P441" s="45"/>
      <c r="Q441" t="str">
        <f>IF(Ausstellungen!C440&gt;"a","Tabelle3!$M$5:$M$"&amp;COUNTA(Teilnehmer!$C$6:$C$300)+5,"leer")</f>
        <v>leer</v>
      </c>
      <c r="R441" s="17" t="str">
        <f t="shared" si="13"/>
        <v>leer</v>
      </c>
      <c r="S441" s="17" t="str">
        <f t="shared" si="14"/>
        <v>leer</v>
      </c>
      <c r="T441" s="17" t="str">
        <f>IF(AND(Ausstellungen!C441&gt;"a",Ausstellungen!D441&gt;"a",Ausstellungen!F441&gt;"a",OR(Ausstellungen!D441=Tabelle2!$C$19,Ausstellungen!D441=Tabelle2!$C$20)),MID(Ausstellungen!F441,1,2)&amp;"N",IF(AND(Ausstellungen!C441&gt;"a",Ausstellungen!D441&gt;"a",Ausstellungen!F441&gt;"a",Ausstellungen!D441&lt;&gt;Tabelle2!$C$19,Ausstellungen!D441&lt;&gt;Tabelle2!$C$20),MID(Ausstellungen!F441,1,2),"leer"))</f>
        <v>leer</v>
      </c>
      <c r="U441" s="180" t="str">
        <f>IF(OR(ISERROR(VLOOKUP($D441&amp;$G441,Tabelle2!$T$2:$U$17,2,0)),Ausstellungen!C441&lt;"a",Ausstellungen!D441&lt;"a",Ausstellungen!F441&lt;"a"),"leer",VLOOKUP($D441&amp;$G441,Tabelle2!$T$2:$U$17,2,0))</f>
        <v>leer</v>
      </c>
      <c r="V441" s="17" t="str">
        <f>IF(OR(ISERROR(VLOOKUP(Ausstellungen!G441,Tabelle2!$Z$2:$AA$7,2,0)),Ausstellungen!C441&lt;"a",Ausstellungen!D441&lt;"a",Ausstellungen!F441&lt;"a"),"leer",VLOOKUP(Ausstellungen!G441,Tabelle2!$Z$2:$AA$7,2,0))</f>
        <v>leer</v>
      </c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</row>
    <row r="442" spans="2:64" ht="20.85" customHeight="1" x14ac:dyDescent="0.2">
      <c r="B442" s="7"/>
      <c r="C442" s="134" t="s">
        <v>12</v>
      </c>
      <c r="D442" s="134" t="s">
        <v>12</v>
      </c>
      <c r="E442" s="140" t="str">
        <f>Tabelle1!$N442</f>
        <v/>
      </c>
      <c r="F442" s="134" t="s">
        <v>12</v>
      </c>
      <c r="G442" s="134" t="s">
        <v>12</v>
      </c>
      <c r="H442" s="134" t="s">
        <v>12</v>
      </c>
      <c r="I442" s="134" t="s">
        <v>12</v>
      </c>
      <c r="J442" s="116" t="str">
        <f>IF(AND(Ausstellungen!C442&lt;"a",Ausstellungen!D442&lt;"a",Ausstellungen!F442&lt;"a",Ausstellungen!G442&lt;"a",Ausstellungen!H442&lt;"a",Ausstellungen!I442&lt;"a")," ",Tabelle1!J442)</f>
        <v xml:space="preserve"> </v>
      </c>
      <c r="K442" s="12"/>
      <c r="M442" s="9"/>
      <c r="N442" s="9"/>
      <c r="O442" s="9"/>
      <c r="P442" s="45"/>
      <c r="Q442" t="str">
        <f>IF(Ausstellungen!C441&gt;"a","Tabelle3!$M$5:$M$"&amp;COUNTA(Teilnehmer!$C$6:$C$300)+5,"leer")</f>
        <v>leer</v>
      </c>
      <c r="R442" s="17" t="str">
        <f t="shared" si="13"/>
        <v>leer</v>
      </c>
      <c r="S442" s="17" t="str">
        <f t="shared" si="14"/>
        <v>leer</v>
      </c>
      <c r="T442" s="17" t="str">
        <f>IF(AND(Ausstellungen!C442&gt;"a",Ausstellungen!D442&gt;"a",Ausstellungen!F442&gt;"a",OR(Ausstellungen!D442=Tabelle2!$C$19,Ausstellungen!D442=Tabelle2!$C$20)),MID(Ausstellungen!F442,1,2)&amp;"N",IF(AND(Ausstellungen!C442&gt;"a",Ausstellungen!D442&gt;"a",Ausstellungen!F442&gt;"a",Ausstellungen!D442&lt;&gt;Tabelle2!$C$19,Ausstellungen!D442&lt;&gt;Tabelle2!$C$20),MID(Ausstellungen!F442,1,2),"leer"))</f>
        <v>leer</v>
      </c>
      <c r="U442" s="180" t="str">
        <f>IF(OR(ISERROR(VLOOKUP($D442&amp;$G442,Tabelle2!$T$2:$U$17,2,0)),Ausstellungen!C442&lt;"a",Ausstellungen!D442&lt;"a",Ausstellungen!F442&lt;"a"),"leer",VLOOKUP($D442&amp;$G442,Tabelle2!$T$2:$U$17,2,0))</f>
        <v>leer</v>
      </c>
      <c r="V442" s="17" t="str">
        <f>IF(OR(ISERROR(VLOOKUP(Ausstellungen!G442,Tabelle2!$Z$2:$AA$7,2,0)),Ausstellungen!C442&lt;"a",Ausstellungen!D442&lt;"a",Ausstellungen!F442&lt;"a"),"leer",VLOOKUP(Ausstellungen!G442,Tabelle2!$Z$2:$AA$7,2,0))</f>
        <v>leer</v>
      </c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</row>
    <row r="443" spans="2:64" ht="20.85" customHeight="1" x14ac:dyDescent="0.2">
      <c r="B443" s="7"/>
      <c r="C443" s="134" t="s">
        <v>12</v>
      </c>
      <c r="D443" s="134" t="s">
        <v>12</v>
      </c>
      <c r="E443" s="140" t="str">
        <f>Tabelle1!$N443</f>
        <v/>
      </c>
      <c r="F443" s="134" t="s">
        <v>12</v>
      </c>
      <c r="G443" s="134" t="s">
        <v>12</v>
      </c>
      <c r="H443" s="134" t="s">
        <v>12</v>
      </c>
      <c r="I443" s="134" t="s">
        <v>12</v>
      </c>
      <c r="J443" s="116" t="str">
        <f>IF(AND(Ausstellungen!C443&lt;"a",Ausstellungen!D443&lt;"a",Ausstellungen!F443&lt;"a",Ausstellungen!G443&lt;"a",Ausstellungen!H443&lt;"a",Ausstellungen!I443&lt;"a")," ",Tabelle1!J443)</f>
        <v xml:space="preserve"> </v>
      </c>
      <c r="K443" s="12"/>
      <c r="M443" s="9"/>
      <c r="N443" s="9"/>
      <c r="O443" s="9"/>
      <c r="P443" s="45"/>
      <c r="Q443" t="str">
        <f>IF(Ausstellungen!C442&gt;"a","Tabelle3!$M$5:$M$"&amp;COUNTA(Teilnehmer!$C$6:$C$300)+5,"leer")</f>
        <v>leer</v>
      </c>
      <c r="R443" s="17" t="str">
        <f t="shared" si="13"/>
        <v>leer</v>
      </c>
      <c r="S443" s="17" t="str">
        <f t="shared" si="14"/>
        <v>leer</v>
      </c>
      <c r="T443" s="17" t="str">
        <f>IF(AND(Ausstellungen!C443&gt;"a",Ausstellungen!D443&gt;"a",Ausstellungen!F443&gt;"a",OR(Ausstellungen!D443=Tabelle2!$C$19,Ausstellungen!D443=Tabelle2!$C$20)),MID(Ausstellungen!F443,1,2)&amp;"N",IF(AND(Ausstellungen!C443&gt;"a",Ausstellungen!D443&gt;"a",Ausstellungen!F443&gt;"a",Ausstellungen!D443&lt;&gt;Tabelle2!$C$19,Ausstellungen!D443&lt;&gt;Tabelle2!$C$20),MID(Ausstellungen!F443,1,2),"leer"))</f>
        <v>leer</v>
      </c>
      <c r="U443" s="180" t="str">
        <f>IF(OR(ISERROR(VLOOKUP($D443&amp;$G443,Tabelle2!$T$2:$U$17,2,0)),Ausstellungen!C443&lt;"a",Ausstellungen!D443&lt;"a",Ausstellungen!F443&lt;"a"),"leer",VLOOKUP($D443&amp;$G443,Tabelle2!$T$2:$U$17,2,0))</f>
        <v>leer</v>
      </c>
      <c r="V443" s="17" t="str">
        <f>IF(OR(ISERROR(VLOOKUP(Ausstellungen!G443,Tabelle2!$Z$2:$AA$7,2,0)),Ausstellungen!C443&lt;"a",Ausstellungen!D443&lt;"a",Ausstellungen!F443&lt;"a"),"leer",VLOOKUP(Ausstellungen!G443,Tabelle2!$Z$2:$AA$7,2,0))</f>
        <v>leer</v>
      </c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</row>
    <row r="444" spans="2:64" ht="20.85" customHeight="1" x14ac:dyDescent="0.2">
      <c r="B444" s="7"/>
      <c r="C444" s="134" t="s">
        <v>12</v>
      </c>
      <c r="D444" s="134" t="s">
        <v>12</v>
      </c>
      <c r="E444" s="140" t="str">
        <f>Tabelle1!$N444</f>
        <v/>
      </c>
      <c r="F444" s="134" t="s">
        <v>12</v>
      </c>
      <c r="G444" s="134" t="s">
        <v>12</v>
      </c>
      <c r="H444" s="134" t="s">
        <v>12</v>
      </c>
      <c r="I444" s="134" t="s">
        <v>12</v>
      </c>
      <c r="J444" s="116" t="str">
        <f>IF(AND(Ausstellungen!C444&lt;"a",Ausstellungen!D444&lt;"a",Ausstellungen!F444&lt;"a",Ausstellungen!G444&lt;"a",Ausstellungen!H444&lt;"a",Ausstellungen!I444&lt;"a")," ",Tabelle1!J444)</f>
        <v xml:space="preserve"> </v>
      </c>
      <c r="K444" s="12"/>
      <c r="M444" s="9"/>
      <c r="N444" s="9"/>
      <c r="O444" s="9"/>
      <c r="P444" s="45"/>
      <c r="Q444" t="str">
        <f>IF(Ausstellungen!C443&gt;"a","Tabelle3!$M$5:$M$"&amp;COUNTA(Teilnehmer!$C$6:$C$300)+5,"leer")</f>
        <v>leer</v>
      </c>
      <c r="R444" s="17" t="str">
        <f t="shared" si="13"/>
        <v>leer</v>
      </c>
      <c r="S444" s="17" t="str">
        <f t="shared" si="14"/>
        <v>leer</v>
      </c>
      <c r="T444" s="17" t="str">
        <f>IF(AND(Ausstellungen!C444&gt;"a",Ausstellungen!D444&gt;"a",Ausstellungen!F444&gt;"a",OR(Ausstellungen!D444=Tabelle2!$C$19,Ausstellungen!D444=Tabelle2!$C$20)),MID(Ausstellungen!F444,1,2)&amp;"N",IF(AND(Ausstellungen!C444&gt;"a",Ausstellungen!D444&gt;"a",Ausstellungen!F444&gt;"a",Ausstellungen!D444&lt;&gt;Tabelle2!$C$19,Ausstellungen!D444&lt;&gt;Tabelle2!$C$20),MID(Ausstellungen!F444,1,2),"leer"))</f>
        <v>leer</v>
      </c>
      <c r="U444" s="180" t="str">
        <f>IF(OR(ISERROR(VLOOKUP($D444&amp;$G444,Tabelle2!$T$2:$U$17,2,0)),Ausstellungen!C444&lt;"a",Ausstellungen!D444&lt;"a",Ausstellungen!F444&lt;"a"),"leer",VLOOKUP($D444&amp;$G444,Tabelle2!$T$2:$U$17,2,0))</f>
        <v>leer</v>
      </c>
      <c r="V444" s="17" t="str">
        <f>IF(OR(ISERROR(VLOOKUP(Ausstellungen!G444,Tabelle2!$Z$2:$AA$7,2,0)),Ausstellungen!C444&lt;"a",Ausstellungen!D444&lt;"a",Ausstellungen!F444&lt;"a"),"leer",VLOOKUP(Ausstellungen!G444,Tabelle2!$Z$2:$AA$7,2,0))</f>
        <v>leer</v>
      </c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</row>
    <row r="445" spans="2:64" ht="20.85" customHeight="1" x14ac:dyDescent="0.2">
      <c r="B445" s="7"/>
      <c r="C445" s="134" t="s">
        <v>12</v>
      </c>
      <c r="D445" s="134" t="s">
        <v>12</v>
      </c>
      <c r="E445" s="140" t="str">
        <f>Tabelle1!$N445</f>
        <v/>
      </c>
      <c r="F445" s="134" t="s">
        <v>12</v>
      </c>
      <c r="G445" s="134" t="s">
        <v>12</v>
      </c>
      <c r="H445" s="134" t="s">
        <v>12</v>
      </c>
      <c r="I445" s="134" t="s">
        <v>12</v>
      </c>
      <c r="J445" s="116" t="str">
        <f>IF(AND(Ausstellungen!C445&lt;"a",Ausstellungen!D445&lt;"a",Ausstellungen!F445&lt;"a",Ausstellungen!G445&lt;"a",Ausstellungen!H445&lt;"a",Ausstellungen!I445&lt;"a")," ",Tabelle1!J445)</f>
        <v xml:space="preserve"> </v>
      </c>
      <c r="K445" s="12"/>
      <c r="M445" s="9"/>
      <c r="N445" s="9"/>
      <c r="O445" s="9"/>
      <c r="P445" s="45"/>
      <c r="Q445" t="str">
        <f>IF(Ausstellungen!C444&gt;"a","Tabelle3!$M$5:$M$"&amp;COUNTA(Teilnehmer!$C$6:$C$300)+5,"leer")</f>
        <v>leer</v>
      </c>
      <c r="R445" s="17" t="str">
        <f t="shared" si="13"/>
        <v>leer</v>
      </c>
      <c r="S445" s="17" t="str">
        <f t="shared" si="14"/>
        <v>leer</v>
      </c>
      <c r="T445" s="17" t="str">
        <f>IF(AND(Ausstellungen!C445&gt;"a",Ausstellungen!D445&gt;"a",Ausstellungen!F445&gt;"a",OR(Ausstellungen!D445=Tabelle2!$C$19,Ausstellungen!D445=Tabelle2!$C$20)),MID(Ausstellungen!F445,1,2)&amp;"N",IF(AND(Ausstellungen!C445&gt;"a",Ausstellungen!D445&gt;"a",Ausstellungen!F445&gt;"a",Ausstellungen!D445&lt;&gt;Tabelle2!$C$19,Ausstellungen!D445&lt;&gt;Tabelle2!$C$20),MID(Ausstellungen!F445,1,2),"leer"))</f>
        <v>leer</v>
      </c>
      <c r="U445" s="180" t="str">
        <f>IF(OR(ISERROR(VLOOKUP($D445&amp;$G445,Tabelle2!$T$2:$U$17,2,0)),Ausstellungen!C445&lt;"a",Ausstellungen!D445&lt;"a",Ausstellungen!F445&lt;"a"),"leer",VLOOKUP($D445&amp;$G445,Tabelle2!$T$2:$U$17,2,0))</f>
        <v>leer</v>
      </c>
      <c r="V445" s="17" t="str">
        <f>IF(OR(ISERROR(VLOOKUP(Ausstellungen!G445,Tabelle2!$Z$2:$AA$7,2,0)),Ausstellungen!C445&lt;"a",Ausstellungen!D445&lt;"a",Ausstellungen!F445&lt;"a"),"leer",VLOOKUP(Ausstellungen!G445,Tabelle2!$Z$2:$AA$7,2,0))</f>
        <v>leer</v>
      </c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</row>
    <row r="446" spans="2:64" ht="20.85" customHeight="1" x14ac:dyDescent="0.2">
      <c r="B446" s="7"/>
      <c r="C446" s="134" t="s">
        <v>12</v>
      </c>
      <c r="D446" s="134" t="s">
        <v>12</v>
      </c>
      <c r="E446" s="140" t="str">
        <f>Tabelle1!$N446</f>
        <v/>
      </c>
      <c r="F446" s="134" t="s">
        <v>12</v>
      </c>
      <c r="G446" s="134" t="s">
        <v>12</v>
      </c>
      <c r="H446" s="134" t="s">
        <v>12</v>
      </c>
      <c r="I446" s="134" t="s">
        <v>12</v>
      </c>
      <c r="J446" s="116" t="str">
        <f>IF(AND(Ausstellungen!C446&lt;"a",Ausstellungen!D446&lt;"a",Ausstellungen!F446&lt;"a",Ausstellungen!G446&lt;"a",Ausstellungen!H446&lt;"a",Ausstellungen!I446&lt;"a")," ",Tabelle1!J446)</f>
        <v xml:space="preserve"> </v>
      </c>
      <c r="K446" s="12"/>
      <c r="M446" s="9"/>
      <c r="N446" s="9"/>
      <c r="O446" s="9"/>
      <c r="P446" s="45"/>
      <c r="Q446" t="str">
        <f>IF(Ausstellungen!C445&gt;"a","Tabelle3!$M$5:$M$"&amp;COUNTA(Teilnehmer!$C$6:$C$300)+5,"leer")</f>
        <v>leer</v>
      </c>
      <c r="R446" s="17" t="str">
        <f t="shared" si="13"/>
        <v>leer</v>
      </c>
      <c r="S446" s="17" t="str">
        <f t="shared" si="14"/>
        <v>leer</v>
      </c>
      <c r="T446" s="17" t="str">
        <f>IF(AND(Ausstellungen!C446&gt;"a",Ausstellungen!D446&gt;"a",Ausstellungen!F446&gt;"a",OR(Ausstellungen!D446=Tabelle2!$C$19,Ausstellungen!D446=Tabelle2!$C$20)),MID(Ausstellungen!F446,1,2)&amp;"N",IF(AND(Ausstellungen!C446&gt;"a",Ausstellungen!D446&gt;"a",Ausstellungen!F446&gt;"a",Ausstellungen!D446&lt;&gt;Tabelle2!$C$19,Ausstellungen!D446&lt;&gt;Tabelle2!$C$20),MID(Ausstellungen!F446,1,2),"leer"))</f>
        <v>leer</v>
      </c>
      <c r="U446" s="180" t="str">
        <f>IF(OR(ISERROR(VLOOKUP($D446&amp;$G446,Tabelle2!$T$2:$U$17,2,0)),Ausstellungen!C446&lt;"a",Ausstellungen!D446&lt;"a",Ausstellungen!F446&lt;"a"),"leer",VLOOKUP($D446&amp;$G446,Tabelle2!$T$2:$U$17,2,0))</f>
        <v>leer</v>
      </c>
      <c r="V446" s="17" t="str">
        <f>IF(OR(ISERROR(VLOOKUP(Ausstellungen!G446,Tabelle2!$Z$2:$AA$7,2,0)),Ausstellungen!C446&lt;"a",Ausstellungen!D446&lt;"a",Ausstellungen!F446&lt;"a"),"leer",VLOOKUP(Ausstellungen!G446,Tabelle2!$Z$2:$AA$7,2,0))</f>
        <v>leer</v>
      </c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</row>
    <row r="447" spans="2:64" ht="20.85" customHeight="1" x14ac:dyDescent="0.2">
      <c r="B447" s="7"/>
      <c r="C447" s="134" t="s">
        <v>12</v>
      </c>
      <c r="D447" s="134" t="s">
        <v>12</v>
      </c>
      <c r="E447" s="140" t="str">
        <f>Tabelle1!$N447</f>
        <v/>
      </c>
      <c r="F447" s="134" t="s">
        <v>12</v>
      </c>
      <c r="G447" s="134" t="s">
        <v>12</v>
      </c>
      <c r="H447" s="134" t="s">
        <v>12</v>
      </c>
      <c r="I447" s="134" t="s">
        <v>12</v>
      </c>
      <c r="J447" s="116" t="str">
        <f>IF(AND(Ausstellungen!C447&lt;"a",Ausstellungen!D447&lt;"a",Ausstellungen!F447&lt;"a",Ausstellungen!G447&lt;"a",Ausstellungen!H447&lt;"a",Ausstellungen!I447&lt;"a")," ",Tabelle1!J447)</f>
        <v xml:space="preserve"> </v>
      </c>
      <c r="K447" s="12"/>
      <c r="M447" s="9"/>
      <c r="N447" s="9"/>
      <c r="O447" s="9"/>
      <c r="P447" s="45"/>
      <c r="Q447" t="str">
        <f>IF(Ausstellungen!C446&gt;"a","Tabelle3!$M$5:$M$"&amp;COUNTA(Teilnehmer!$C$6:$C$300)+5,"leer")</f>
        <v>leer</v>
      </c>
      <c r="R447" s="17" t="str">
        <f t="shared" si="13"/>
        <v>leer</v>
      </c>
      <c r="S447" s="17" t="str">
        <f t="shared" si="14"/>
        <v>leer</v>
      </c>
      <c r="T447" s="17" t="str">
        <f>IF(AND(Ausstellungen!C447&gt;"a",Ausstellungen!D447&gt;"a",Ausstellungen!F447&gt;"a",OR(Ausstellungen!D447=Tabelle2!$C$19,Ausstellungen!D447=Tabelle2!$C$20)),MID(Ausstellungen!F447,1,2)&amp;"N",IF(AND(Ausstellungen!C447&gt;"a",Ausstellungen!D447&gt;"a",Ausstellungen!F447&gt;"a",Ausstellungen!D447&lt;&gt;Tabelle2!$C$19,Ausstellungen!D447&lt;&gt;Tabelle2!$C$20),MID(Ausstellungen!F447,1,2),"leer"))</f>
        <v>leer</v>
      </c>
      <c r="U447" s="180" t="str">
        <f>IF(OR(ISERROR(VLOOKUP($D447&amp;$G447,Tabelle2!$T$2:$U$17,2,0)),Ausstellungen!C447&lt;"a",Ausstellungen!D447&lt;"a",Ausstellungen!F447&lt;"a"),"leer",VLOOKUP($D447&amp;$G447,Tabelle2!$T$2:$U$17,2,0))</f>
        <v>leer</v>
      </c>
      <c r="V447" s="17" t="str">
        <f>IF(OR(ISERROR(VLOOKUP(Ausstellungen!G447,Tabelle2!$Z$2:$AA$7,2,0)),Ausstellungen!C447&lt;"a",Ausstellungen!D447&lt;"a",Ausstellungen!F447&lt;"a"),"leer",VLOOKUP(Ausstellungen!G447,Tabelle2!$Z$2:$AA$7,2,0))</f>
        <v>leer</v>
      </c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</row>
    <row r="448" spans="2:64" ht="20.85" customHeight="1" x14ac:dyDescent="0.2">
      <c r="B448" s="7"/>
      <c r="C448" s="134" t="s">
        <v>12</v>
      </c>
      <c r="D448" s="134" t="s">
        <v>12</v>
      </c>
      <c r="E448" s="140" t="str">
        <f>Tabelle1!$N448</f>
        <v/>
      </c>
      <c r="F448" s="134" t="s">
        <v>12</v>
      </c>
      <c r="G448" s="134" t="s">
        <v>12</v>
      </c>
      <c r="H448" s="134" t="s">
        <v>12</v>
      </c>
      <c r="I448" s="134" t="s">
        <v>12</v>
      </c>
      <c r="J448" s="116" t="str">
        <f>IF(AND(Ausstellungen!C448&lt;"a",Ausstellungen!D448&lt;"a",Ausstellungen!F448&lt;"a",Ausstellungen!G448&lt;"a",Ausstellungen!H448&lt;"a",Ausstellungen!I448&lt;"a")," ",Tabelle1!J448)</f>
        <v xml:space="preserve"> </v>
      </c>
      <c r="K448" s="12"/>
      <c r="M448" s="9"/>
      <c r="N448" s="9"/>
      <c r="O448" s="9"/>
      <c r="P448" s="45"/>
      <c r="Q448" t="str">
        <f>IF(Ausstellungen!C447&gt;"a","Tabelle3!$M$5:$M$"&amp;COUNTA(Teilnehmer!$C$6:$C$300)+5,"leer")</f>
        <v>leer</v>
      </c>
      <c r="R448" s="17" t="str">
        <f t="shared" si="13"/>
        <v>leer</v>
      </c>
      <c r="S448" s="17" t="str">
        <f t="shared" si="14"/>
        <v>leer</v>
      </c>
      <c r="T448" s="17" t="str">
        <f>IF(AND(Ausstellungen!C448&gt;"a",Ausstellungen!D448&gt;"a",Ausstellungen!F448&gt;"a",OR(Ausstellungen!D448=Tabelle2!$C$19,Ausstellungen!D448=Tabelle2!$C$20)),MID(Ausstellungen!F448,1,2)&amp;"N",IF(AND(Ausstellungen!C448&gt;"a",Ausstellungen!D448&gt;"a",Ausstellungen!F448&gt;"a",Ausstellungen!D448&lt;&gt;Tabelle2!$C$19,Ausstellungen!D448&lt;&gt;Tabelle2!$C$20),MID(Ausstellungen!F448,1,2),"leer"))</f>
        <v>leer</v>
      </c>
      <c r="U448" s="180" t="str">
        <f>IF(OR(ISERROR(VLOOKUP($D448&amp;$G448,Tabelle2!$T$2:$U$17,2,0)),Ausstellungen!C448&lt;"a",Ausstellungen!D448&lt;"a",Ausstellungen!F448&lt;"a"),"leer",VLOOKUP($D448&amp;$G448,Tabelle2!$T$2:$U$17,2,0))</f>
        <v>leer</v>
      </c>
      <c r="V448" s="17" t="str">
        <f>IF(OR(ISERROR(VLOOKUP(Ausstellungen!G448,Tabelle2!$Z$2:$AA$7,2,0)),Ausstellungen!C448&lt;"a",Ausstellungen!D448&lt;"a",Ausstellungen!F448&lt;"a"),"leer",VLOOKUP(Ausstellungen!G448,Tabelle2!$Z$2:$AA$7,2,0))</f>
        <v>leer</v>
      </c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</row>
    <row r="449" spans="2:64" ht="20.85" customHeight="1" x14ac:dyDescent="0.2">
      <c r="B449" s="7"/>
      <c r="C449" s="134" t="s">
        <v>12</v>
      </c>
      <c r="D449" s="134" t="s">
        <v>12</v>
      </c>
      <c r="E449" s="140" t="str">
        <f>Tabelle1!$N449</f>
        <v/>
      </c>
      <c r="F449" s="134" t="s">
        <v>12</v>
      </c>
      <c r="G449" s="134" t="s">
        <v>12</v>
      </c>
      <c r="H449" s="134" t="s">
        <v>12</v>
      </c>
      <c r="I449" s="134" t="s">
        <v>12</v>
      </c>
      <c r="J449" s="116" t="str">
        <f>IF(AND(Ausstellungen!C449&lt;"a",Ausstellungen!D449&lt;"a",Ausstellungen!F449&lt;"a",Ausstellungen!G449&lt;"a",Ausstellungen!H449&lt;"a",Ausstellungen!I449&lt;"a")," ",Tabelle1!J449)</f>
        <v xml:space="preserve"> </v>
      </c>
      <c r="K449" s="12"/>
      <c r="M449" s="9"/>
      <c r="N449" s="9"/>
      <c r="O449" s="9"/>
      <c r="P449" s="45"/>
      <c r="Q449" t="str">
        <f>IF(Ausstellungen!C448&gt;"a","Tabelle3!$M$5:$M$"&amp;COUNTA(Teilnehmer!$C$6:$C$300)+5,"leer")</f>
        <v>leer</v>
      </c>
      <c r="R449" s="17" t="str">
        <f t="shared" si="13"/>
        <v>leer</v>
      </c>
      <c r="S449" s="17" t="str">
        <f t="shared" si="14"/>
        <v>leer</v>
      </c>
      <c r="T449" s="17" t="str">
        <f>IF(AND(Ausstellungen!C449&gt;"a",Ausstellungen!D449&gt;"a",Ausstellungen!F449&gt;"a",OR(Ausstellungen!D449=Tabelle2!$C$19,Ausstellungen!D449=Tabelle2!$C$20)),MID(Ausstellungen!F449,1,2)&amp;"N",IF(AND(Ausstellungen!C449&gt;"a",Ausstellungen!D449&gt;"a",Ausstellungen!F449&gt;"a",Ausstellungen!D449&lt;&gt;Tabelle2!$C$19,Ausstellungen!D449&lt;&gt;Tabelle2!$C$20),MID(Ausstellungen!F449,1,2),"leer"))</f>
        <v>leer</v>
      </c>
      <c r="U449" s="180" t="str">
        <f>IF(OR(ISERROR(VLOOKUP($D449&amp;$G449,Tabelle2!$T$2:$U$17,2,0)),Ausstellungen!C449&lt;"a",Ausstellungen!D449&lt;"a",Ausstellungen!F449&lt;"a"),"leer",VLOOKUP($D449&amp;$G449,Tabelle2!$T$2:$U$17,2,0))</f>
        <v>leer</v>
      </c>
      <c r="V449" s="17" t="str">
        <f>IF(OR(ISERROR(VLOOKUP(Ausstellungen!G449,Tabelle2!$Z$2:$AA$7,2,0)),Ausstellungen!C449&lt;"a",Ausstellungen!D449&lt;"a",Ausstellungen!F449&lt;"a"),"leer",VLOOKUP(Ausstellungen!G449,Tabelle2!$Z$2:$AA$7,2,0))</f>
        <v>leer</v>
      </c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</row>
    <row r="450" spans="2:64" ht="20.85" customHeight="1" x14ac:dyDescent="0.2">
      <c r="B450" s="7"/>
      <c r="C450" s="134" t="s">
        <v>12</v>
      </c>
      <c r="D450" s="134" t="s">
        <v>12</v>
      </c>
      <c r="E450" s="140" t="str">
        <f>Tabelle1!$N450</f>
        <v/>
      </c>
      <c r="F450" s="134" t="s">
        <v>12</v>
      </c>
      <c r="G450" s="134" t="s">
        <v>12</v>
      </c>
      <c r="H450" s="134" t="s">
        <v>12</v>
      </c>
      <c r="I450" s="134" t="s">
        <v>12</v>
      </c>
      <c r="J450" s="116" t="str">
        <f>IF(AND(Ausstellungen!C450&lt;"a",Ausstellungen!D450&lt;"a",Ausstellungen!F450&lt;"a",Ausstellungen!G450&lt;"a",Ausstellungen!H450&lt;"a",Ausstellungen!I450&lt;"a")," ",Tabelle1!J450)</f>
        <v xml:space="preserve"> </v>
      </c>
      <c r="K450" s="12"/>
      <c r="M450" s="9"/>
      <c r="N450" s="9"/>
      <c r="O450" s="9"/>
      <c r="P450" s="45"/>
      <c r="Q450" t="str">
        <f>IF(Ausstellungen!C449&gt;"a","Tabelle3!$M$5:$M$"&amp;COUNTA(Teilnehmer!$C$6:$C$300)+5,"leer")</f>
        <v>leer</v>
      </c>
      <c r="R450" s="17" t="str">
        <f t="shared" si="13"/>
        <v>leer</v>
      </c>
      <c r="S450" s="17" t="str">
        <f t="shared" si="14"/>
        <v>leer</v>
      </c>
      <c r="T450" s="17" t="str">
        <f>IF(AND(Ausstellungen!C450&gt;"a",Ausstellungen!D450&gt;"a",Ausstellungen!F450&gt;"a",OR(Ausstellungen!D450=Tabelle2!$C$19,Ausstellungen!D450=Tabelle2!$C$20)),MID(Ausstellungen!F450,1,2)&amp;"N",IF(AND(Ausstellungen!C450&gt;"a",Ausstellungen!D450&gt;"a",Ausstellungen!F450&gt;"a",Ausstellungen!D450&lt;&gt;Tabelle2!$C$19,Ausstellungen!D450&lt;&gt;Tabelle2!$C$20),MID(Ausstellungen!F450,1,2),"leer"))</f>
        <v>leer</v>
      </c>
      <c r="U450" s="180" t="str">
        <f>IF(OR(ISERROR(VLOOKUP($D450&amp;$G450,Tabelle2!$T$2:$U$17,2,0)),Ausstellungen!C450&lt;"a",Ausstellungen!D450&lt;"a",Ausstellungen!F450&lt;"a"),"leer",VLOOKUP($D450&amp;$G450,Tabelle2!$T$2:$U$17,2,0))</f>
        <v>leer</v>
      </c>
      <c r="V450" s="17" t="str">
        <f>IF(OR(ISERROR(VLOOKUP(Ausstellungen!G450,Tabelle2!$Z$2:$AA$7,2,0)),Ausstellungen!C450&lt;"a",Ausstellungen!D450&lt;"a",Ausstellungen!F450&lt;"a"),"leer",VLOOKUP(Ausstellungen!G450,Tabelle2!$Z$2:$AA$7,2,0))</f>
        <v>leer</v>
      </c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</row>
    <row r="451" spans="2:64" ht="20.85" customHeight="1" x14ac:dyDescent="0.2">
      <c r="B451" s="7"/>
      <c r="C451" s="134" t="s">
        <v>12</v>
      </c>
      <c r="D451" s="134" t="s">
        <v>12</v>
      </c>
      <c r="E451" s="140" t="str">
        <f>Tabelle1!$N451</f>
        <v/>
      </c>
      <c r="F451" s="134" t="s">
        <v>12</v>
      </c>
      <c r="G451" s="134" t="s">
        <v>12</v>
      </c>
      <c r="H451" s="134" t="s">
        <v>12</v>
      </c>
      <c r="I451" s="134" t="s">
        <v>12</v>
      </c>
      <c r="J451" s="116" t="str">
        <f>IF(AND(Ausstellungen!C451&lt;"a",Ausstellungen!D451&lt;"a",Ausstellungen!F451&lt;"a",Ausstellungen!G451&lt;"a",Ausstellungen!H451&lt;"a",Ausstellungen!I451&lt;"a")," ",Tabelle1!J451)</f>
        <v xml:space="preserve"> </v>
      </c>
      <c r="K451" s="12"/>
      <c r="M451" s="9"/>
      <c r="N451" s="9"/>
      <c r="O451" s="9"/>
      <c r="P451" s="45"/>
      <c r="Q451" t="str">
        <f>IF(Ausstellungen!C450&gt;"a","Tabelle3!$M$5:$M$"&amp;COUNTA(Teilnehmer!$C$6:$C$300)+5,"leer")</f>
        <v>leer</v>
      </c>
      <c r="R451" s="17" t="str">
        <f t="shared" si="13"/>
        <v>leer</v>
      </c>
      <c r="S451" s="17" t="str">
        <f t="shared" si="14"/>
        <v>leer</v>
      </c>
      <c r="T451" s="17" t="str">
        <f>IF(AND(Ausstellungen!C451&gt;"a",Ausstellungen!D451&gt;"a",Ausstellungen!F451&gt;"a",OR(Ausstellungen!D451=Tabelle2!$C$19,Ausstellungen!D451=Tabelle2!$C$20)),MID(Ausstellungen!F451,1,2)&amp;"N",IF(AND(Ausstellungen!C451&gt;"a",Ausstellungen!D451&gt;"a",Ausstellungen!F451&gt;"a",Ausstellungen!D451&lt;&gt;Tabelle2!$C$19,Ausstellungen!D451&lt;&gt;Tabelle2!$C$20),MID(Ausstellungen!F451,1,2),"leer"))</f>
        <v>leer</v>
      </c>
      <c r="U451" s="180" t="str">
        <f>IF(OR(ISERROR(VLOOKUP($D451&amp;$G451,Tabelle2!$T$2:$U$17,2,0)),Ausstellungen!C451&lt;"a",Ausstellungen!D451&lt;"a",Ausstellungen!F451&lt;"a"),"leer",VLOOKUP($D451&amp;$G451,Tabelle2!$T$2:$U$17,2,0))</f>
        <v>leer</v>
      </c>
      <c r="V451" s="17" t="str">
        <f>IF(OR(ISERROR(VLOOKUP(Ausstellungen!G451,Tabelle2!$Z$2:$AA$7,2,0)),Ausstellungen!C451&lt;"a",Ausstellungen!D451&lt;"a",Ausstellungen!F451&lt;"a"),"leer",VLOOKUP(Ausstellungen!G451,Tabelle2!$Z$2:$AA$7,2,0))</f>
        <v>leer</v>
      </c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</row>
    <row r="452" spans="2:64" ht="20.85" customHeight="1" x14ac:dyDescent="0.2">
      <c r="B452" s="7"/>
      <c r="C452" s="134" t="s">
        <v>12</v>
      </c>
      <c r="D452" s="134" t="s">
        <v>12</v>
      </c>
      <c r="E452" s="140" t="str">
        <f>Tabelle1!$N452</f>
        <v/>
      </c>
      <c r="F452" s="134" t="s">
        <v>12</v>
      </c>
      <c r="G452" s="134" t="s">
        <v>12</v>
      </c>
      <c r="H452" s="134" t="s">
        <v>12</v>
      </c>
      <c r="I452" s="134" t="s">
        <v>12</v>
      </c>
      <c r="J452" s="116" t="str">
        <f>IF(AND(Ausstellungen!C452&lt;"a",Ausstellungen!D452&lt;"a",Ausstellungen!F452&lt;"a",Ausstellungen!G452&lt;"a",Ausstellungen!H452&lt;"a",Ausstellungen!I452&lt;"a")," ",Tabelle1!J452)</f>
        <v xml:space="preserve"> </v>
      </c>
      <c r="K452" s="12"/>
      <c r="M452" s="9"/>
      <c r="N452" s="9"/>
      <c r="O452" s="9"/>
      <c r="P452" s="45"/>
      <c r="Q452" t="str">
        <f>IF(Ausstellungen!C451&gt;"a","Tabelle3!$M$5:$M$"&amp;COUNTA(Teilnehmer!$C$6:$C$300)+5,"leer")</f>
        <v>leer</v>
      </c>
      <c r="R452" s="17" t="str">
        <f t="shared" si="13"/>
        <v>leer</v>
      </c>
      <c r="S452" s="17" t="str">
        <f t="shared" si="14"/>
        <v>leer</v>
      </c>
      <c r="T452" s="17" t="str">
        <f>IF(AND(Ausstellungen!C452&gt;"a",Ausstellungen!D452&gt;"a",Ausstellungen!F452&gt;"a",OR(Ausstellungen!D452=Tabelle2!$C$19,Ausstellungen!D452=Tabelle2!$C$20)),MID(Ausstellungen!F452,1,2)&amp;"N",IF(AND(Ausstellungen!C452&gt;"a",Ausstellungen!D452&gt;"a",Ausstellungen!F452&gt;"a",Ausstellungen!D452&lt;&gt;Tabelle2!$C$19,Ausstellungen!D452&lt;&gt;Tabelle2!$C$20),MID(Ausstellungen!F452,1,2),"leer"))</f>
        <v>leer</v>
      </c>
      <c r="U452" s="180" t="str">
        <f>IF(OR(ISERROR(VLOOKUP($D452&amp;$G452,Tabelle2!$T$2:$U$17,2,0)),Ausstellungen!C452&lt;"a",Ausstellungen!D452&lt;"a",Ausstellungen!F452&lt;"a"),"leer",VLOOKUP($D452&amp;$G452,Tabelle2!$T$2:$U$17,2,0))</f>
        <v>leer</v>
      </c>
      <c r="V452" s="17" t="str">
        <f>IF(OR(ISERROR(VLOOKUP(Ausstellungen!G452,Tabelle2!$Z$2:$AA$7,2,0)),Ausstellungen!C452&lt;"a",Ausstellungen!D452&lt;"a",Ausstellungen!F452&lt;"a"),"leer",VLOOKUP(Ausstellungen!G452,Tabelle2!$Z$2:$AA$7,2,0))</f>
        <v>leer</v>
      </c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</row>
    <row r="453" spans="2:64" ht="20.85" customHeight="1" x14ac:dyDescent="0.2">
      <c r="B453" s="7"/>
      <c r="C453" s="134" t="s">
        <v>12</v>
      </c>
      <c r="D453" s="134" t="s">
        <v>12</v>
      </c>
      <c r="E453" s="140" t="str">
        <f>Tabelle1!$N453</f>
        <v/>
      </c>
      <c r="F453" s="134" t="s">
        <v>12</v>
      </c>
      <c r="G453" s="134" t="s">
        <v>12</v>
      </c>
      <c r="H453" s="134" t="s">
        <v>12</v>
      </c>
      <c r="I453" s="134" t="s">
        <v>12</v>
      </c>
      <c r="J453" s="116" t="str">
        <f>IF(AND(Ausstellungen!C453&lt;"a",Ausstellungen!D453&lt;"a",Ausstellungen!F453&lt;"a",Ausstellungen!G453&lt;"a",Ausstellungen!H453&lt;"a",Ausstellungen!I453&lt;"a")," ",Tabelle1!J453)</f>
        <v xml:space="preserve"> </v>
      </c>
      <c r="K453" s="12"/>
      <c r="M453" s="9"/>
      <c r="N453" s="9"/>
      <c r="O453" s="9"/>
      <c r="P453" s="45"/>
      <c r="Q453" t="str">
        <f>IF(Ausstellungen!C452&gt;"a","Tabelle3!$M$5:$M$"&amp;COUNTA(Teilnehmer!$C$6:$C$300)+5,"leer")</f>
        <v>leer</v>
      </c>
      <c r="R453" s="17" t="str">
        <f t="shared" si="13"/>
        <v>leer</v>
      </c>
      <c r="S453" s="17" t="str">
        <f t="shared" si="14"/>
        <v>leer</v>
      </c>
      <c r="T453" s="17" t="str">
        <f>IF(AND(Ausstellungen!C453&gt;"a",Ausstellungen!D453&gt;"a",Ausstellungen!F453&gt;"a",OR(Ausstellungen!D453=Tabelle2!$C$19,Ausstellungen!D453=Tabelle2!$C$20)),MID(Ausstellungen!F453,1,2)&amp;"N",IF(AND(Ausstellungen!C453&gt;"a",Ausstellungen!D453&gt;"a",Ausstellungen!F453&gt;"a",Ausstellungen!D453&lt;&gt;Tabelle2!$C$19,Ausstellungen!D453&lt;&gt;Tabelle2!$C$20),MID(Ausstellungen!F453,1,2),"leer"))</f>
        <v>leer</v>
      </c>
      <c r="U453" s="180" t="str">
        <f>IF(OR(ISERROR(VLOOKUP($D453&amp;$G453,Tabelle2!$T$2:$U$17,2,0)),Ausstellungen!C453&lt;"a",Ausstellungen!D453&lt;"a",Ausstellungen!F453&lt;"a"),"leer",VLOOKUP($D453&amp;$G453,Tabelle2!$T$2:$U$17,2,0))</f>
        <v>leer</v>
      </c>
      <c r="V453" s="17" t="str">
        <f>IF(OR(ISERROR(VLOOKUP(Ausstellungen!G453,Tabelle2!$Z$2:$AA$7,2,0)),Ausstellungen!C453&lt;"a",Ausstellungen!D453&lt;"a",Ausstellungen!F453&lt;"a"),"leer",VLOOKUP(Ausstellungen!G453,Tabelle2!$Z$2:$AA$7,2,0))</f>
        <v>leer</v>
      </c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</row>
    <row r="454" spans="2:64" ht="20.85" customHeight="1" x14ac:dyDescent="0.2">
      <c r="B454" s="7"/>
      <c r="C454" s="134" t="s">
        <v>12</v>
      </c>
      <c r="D454" s="134" t="s">
        <v>12</v>
      </c>
      <c r="E454" s="140" t="str">
        <f>Tabelle1!$N454</f>
        <v/>
      </c>
      <c r="F454" s="134" t="s">
        <v>12</v>
      </c>
      <c r="G454" s="134" t="s">
        <v>12</v>
      </c>
      <c r="H454" s="134" t="s">
        <v>12</v>
      </c>
      <c r="I454" s="134" t="s">
        <v>12</v>
      </c>
      <c r="J454" s="116" t="str">
        <f>IF(AND(Ausstellungen!C454&lt;"a",Ausstellungen!D454&lt;"a",Ausstellungen!F454&lt;"a",Ausstellungen!G454&lt;"a",Ausstellungen!H454&lt;"a",Ausstellungen!I454&lt;"a")," ",Tabelle1!J454)</f>
        <v xml:space="preserve"> </v>
      </c>
      <c r="K454" s="12"/>
      <c r="M454" s="9"/>
      <c r="N454" s="9"/>
      <c r="O454" s="9"/>
      <c r="P454" s="45"/>
      <c r="Q454" t="str">
        <f>IF(Ausstellungen!C453&gt;"a","Tabelle3!$M$5:$M$"&amp;COUNTA(Teilnehmer!$C$6:$C$300)+5,"leer")</f>
        <v>leer</v>
      </c>
      <c r="R454" s="17" t="str">
        <f t="shared" si="13"/>
        <v>leer</v>
      </c>
      <c r="S454" s="17" t="str">
        <f t="shared" si="14"/>
        <v>leer</v>
      </c>
      <c r="T454" s="17" t="str">
        <f>IF(AND(Ausstellungen!C454&gt;"a",Ausstellungen!D454&gt;"a",Ausstellungen!F454&gt;"a",OR(Ausstellungen!D454=Tabelle2!$C$19,Ausstellungen!D454=Tabelle2!$C$20)),MID(Ausstellungen!F454,1,2)&amp;"N",IF(AND(Ausstellungen!C454&gt;"a",Ausstellungen!D454&gt;"a",Ausstellungen!F454&gt;"a",Ausstellungen!D454&lt;&gt;Tabelle2!$C$19,Ausstellungen!D454&lt;&gt;Tabelle2!$C$20),MID(Ausstellungen!F454,1,2),"leer"))</f>
        <v>leer</v>
      </c>
      <c r="U454" s="180" t="str">
        <f>IF(OR(ISERROR(VLOOKUP($D454&amp;$G454,Tabelle2!$T$2:$U$17,2,0)),Ausstellungen!C454&lt;"a",Ausstellungen!D454&lt;"a",Ausstellungen!F454&lt;"a"),"leer",VLOOKUP($D454&amp;$G454,Tabelle2!$T$2:$U$17,2,0))</f>
        <v>leer</v>
      </c>
      <c r="V454" s="17" t="str">
        <f>IF(OR(ISERROR(VLOOKUP(Ausstellungen!G454,Tabelle2!$Z$2:$AA$7,2,0)),Ausstellungen!C454&lt;"a",Ausstellungen!D454&lt;"a",Ausstellungen!F454&lt;"a"),"leer",VLOOKUP(Ausstellungen!G454,Tabelle2!$Z$2:$AA$7,2,0))</f>
        <v>leer</v>
      </c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</row>
    <row r="455" spans="2:64" ht="20.85" customHeight="1" x14ac:dyDescent="0.2">
      <c r="B455" s="7"/>
      <c r="C455" s="134" t="s">
        <v>12</v>
      </c>
      <c r="D455" s="134" t="s">
        <v>12</v>
      </c>
      <c r="E455" s="140" t="str">
        <f>Tabelle1!$N455</f>
        <v/>
      </c>
      <c r="F455" s="134" t="s">
        <v>12</v>
      </c>
      <c r="G455" s="134" t="s">
        <v>12</v>
      </c>
      <c r="H455" s="134" t="s">
        <v>12</v>
      </c>
      <c r="I455" s="134" t="s">
        <v>12</v>
      </c>
      <c r="J455" s="116" t="str">
        <f>IF(AND(Ausstellungen!C455&lt;"a",Ausstellungen!D455&lt;"a",Ausstellungen!F455&lt;"a",Ausstellungen!G455&lt;"a",Ausstellungen!H455&lt;"a",Ausstellungen!I455&lt;"a")," ",Tabelle1!J455)</f>
        <v xml:space="preserve"> </v>
      </c>
      <c r="K455" s="12"/>
      <c r="M455" s="9"/>
      <c r="N455" s="9"/>
      <c r="O455" s="9"/>
      <c r="P455" s="45"/>
      <c r="Q455" t="str">
        <f>IF(Ausstellungen!C454&gt;"a","Tabelle3!$M$5:$M$"&amp;COUNTA(Teilnehmer!$C$6:$C$300)+5,"leer")</f>
        <v>leer</v>
      </c>
      <c r="R455" s="17" t="str">
        <f t="shared" ref="R455:R500" si="15">IF(OR(C455&lt;"a",Q456="leer"),"leer","Shows")</f>
        <v>leer</v>
      </c>
      <c r="S455" s="17" t="str">
        <f t="shared" ref="S455:S500" si="16">IF(R455="leer","leer",IF(D455="Joe Mallen Memorial","Trophy","Klassen"))</f>
        <v>leer</v>
      </c>
      <c r="T455" s="17" t="str">
        <f>IF(AND(Ausstellungen!C455&gt;"a",Ausstellungen!D455&gt;"a",Ausstellungen!F455&gt;"a",OR(Ausstellungen!D455=Tabelle2!$C$19,Ausstellungen!D455=Tabelle2!$C$20)),MID(Ausstellungen!F455,1,2)&amp;"N",IF(AND(Ausstellungen!C455&gt;"a",Ausstellungen!D455&gt;"a",Ausstellungen!F455&gt;"a",Ausstellungen!D455&lt;&gt;Tabelle2!$C$19,Ausstellungen!D455&lt;&gt;Tabelle2!$C$20),MID(Ausstellungen!F455,1,2),"leer"))</f>
        <v>leer</v>
      </c>
      <c r="U455" s="180" t="str">
        <f>IF(OR(ISERROR(VLOOKUP($D455&amp;$G455,Tabelle2!$T$2:$U$17,2,0)),Ausstellungen!C455&lt;"a",Ausstellungen!D455&lt;"a",Ausstellungen!F455&lt;"a"),"leer",VLOOKUP($D455&amp;$G455,Tabelle2!$T$2:$U$17,2,0))</f>
        <v>leer</v>
      </c>
      <c r="V455" s="17" t="str">
        <f>IF(OR(ISERROR(VLOOKUP(Ausstellungen!G455,Tabelle2!$Z$2:$AA$7,2,0)),Ausstellungen!C455&lt;"a",Ausstellungen!D455&lt;"a",Ausstellungen!F455&lt;"a"),"leer",VLOOKUP(Ausstellungen!G455,Tabelle2!$Z$2:$AA$7,2,0))</f>
        <v>leer</v>
      </c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</row>
    <row r="456" spans="2:64" ht="20.85" customHeight="1" x14ac:dyDescent="0.2">
      <c r="B456" s="7"/>
      <c r="C456" s="134" t="s">
        <v>12</v>
      </c>
      <c r="D456" s="134" t="s">
        <v>12</v>
      </c>
      <c r="E456" s="140" t="str">
        <f>Tabelle1!$N456</f>
        <v/>
      </c>
      <c r="F456" s="134" t="s">
        <v>12</v>
      </c>
      <c r="G456" s="134" t="s">
        <v>12</v>
      </c>
      <c r="H456" s="134" t="s">
        <v>12</v>
      </c>
      <c r="I456" s="134" t="s">
        <v>12</v>
      </c>
      <c r="J456" s="116" t="str">
        <f>IF(AND(Ausstellungen!C456&lt;"a",Ausstellungen!D456&lt;"a",Ausstellungen!F456&lt;"a",Ausstellungen!G456&lt;"a",Ausstellungen!H456&lt;"a",Ausstellungen!I456&lt;"a")," ",Tabelle1!J456)</f>
        <v xml:space="preserve"> </v>
      </c>
      <c r="K456" s="12"/>
      <c r="M456" s="9"/>
      <c r="N456" s="9"/>
      <c r="O456" s="9"/>
      <c r="P456" s="45"/>
      <c r="Q456" t="str">
        <f>IF(Ausstellungen!C455&gt;"a","Tabelle3!$M$5:$M$"&amp;COUNTA(Teilnehmer!$C$6:$C$300)+5,"leer")</f>
        <v>leer</v>
      </c>
      <c r="R456" s="17" t="str">
        <f t="shared" si="15"/>
        <v>leer</v>
      </c>
      <c r="S456" s="17" t="str">
        <f t="shared" si="16"/>
        <v>leer</v>
      </c>
      <c r="T456" s="17" t="str">
        <f>IF(AND(Ausstellungen!C456&gt;"a",Ausstellungen!D456&gt;"a",Ausstellungen!F456&gt;"a",OR(Ausstellungen!D456=Tabelle2!$C$19,Ausstellungen!D456=Tabelle2!$C$20)),MID(Ausstellungen!F456,1,2)&amp;"N",IF(AND(Ausstellungen!C456&gt;"a",Ausstellungen!D456&gt;"a",Ausstellungen!F456&gt;"a",Ausstellungen!D456&lt;&gt;Tabelle2!$C$19,Ausstellungen!D456&lt;&gt;Tabelle2!$C$20),MID(Ausstellungen!F456,1,2),"leer"))</f>
        <v>leer</v>
      </c>
      <c r="U456" s="180" t="str">
        <f>IF(OR(ISERROR(VLOOKUP($D456&amp;$G456,Tabelle2!$T$2:$U$17,2,0)),Ausstellungen!C456&lt;"a",Ausstellungen!D456&lt;"a",Ausstellungen!F456&lt;"a"),"leer",VLOOKUP($D456&amp;$G456,Tabelle2!$T$2:$U$17,2,0))</f>
        <v>leer</v>
      </c>
      <c r="V456" s="17" t="str">
        <f>IF(OR(ISERROR(VLOOKUP(Ausstellungen!G456,Tabelle2!$Z$2:$AA$7,2,0)),Ausstellungen!C456&lt;"a",Ausstellungen!D456&lt;"a",Ausstellungen!F456&lt;"a"),"leer",VLOOKUP(Ausstellungen!G456,Tabelle2!$Z$2:$AA$7,2,0))</f>
        <v>leer</v>
      </c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</row>
    <row r="457" spans="2:64" ht="20.85" customHeight="1" x14ac:dyDescent="0.2">
      <c r="B457" s="7"/>
      <c r="C457" s="134" t="s">
        <v>12</v>
      </c>
      <c r="D457" s="134" t="s">
        <v>12</v>
      </c>
      <c r="E457" s="140" t="str">
        <f>Tabelle1!$N457</f>
        <v/>
      </c>
      <c r="F457" s="134" t="s">
        <v>12</v>
      </c>
      <c r="G457" s="134" t="s">
        <v>12</v>
      </c>
      <c r="H457" s="134" t="s">
        <v>12</v>
      </c>
      <c r="I457" s="134" t="s">
        <v>12</v>
      </c>
      <c r="J457" s="116" t="str">
        <f>IF(AND(Ausstellungen!C457&lt;"a",Ausstellungen!D457&lt;"a",Ausstellungen!F457&lt;"a",Ausstellungen!G457&lt;"a",Ausstellungen!H457&lt;"a",Ausstellungen!I457&lt;"a")," ",Tabelle1!J457)</f>
        <v xml:space="preserve"> </v>
      </c>
      <c r="K457" s="12"/>
      <c r="M457" s="9"/>
      <c r="N457" s="9"/>
      <c r="O457" s="9"/>
      <c r="P457" s="45"/>
      <c r="Q457" t="str">
        <f>IF(Ausstellungen!C456&gt;"a","Tabelle3!$M$5:$M$"&amp;COUNTA(Teilnehmer!$C$6:$C$300)+5,"leer")</f>
        <v>leer</v>
      </c>
      <c r="R457" s="17" t="str">
        <f t="shared" si="15"/>
        <v>leer</v>
      </c>
      <c r="S457" s="17" t="str">
        <f t="shared" si="16"/>
        <v>leer</v>
      </c>
      <c r="T457" s="17" t="str">
        <f>IF(AND(Ausstellungen!C457&gt;"a",Ausstellungen!D457&gt;"a",Ausstellungen!F457&gt;"a",OR(Ausstellungen!D457=Tabelle2!$C$19,Ausstellungen!D457=Tabelle2!$C$20)),MID(Ausstellungen!F457,1,2)&amp;"N",IF(AND(Ausstellungen!C457&gt;"a",Ausstellungen!D457&gt;"a",Ausstellungen!F457&gt;"a",Ausstellungen!D457&lt;&gt;Tabelle2!$C$19,Ausstellungen!D457&lt;&gt;Tabelle2!$C$20),MID(Ausstellungen!F457,1,2),"leer"))</f>
        <v>leer</v>
      </c>
      <c r="U457" s="180" t="str">
        <f>IF(OR(ISERROR(VLOOKUP($D457&amp;$G457,Tabelle2!$T$2:$U$17,2,0)),Ausstellungen!C457&lt;"a",Ausstellungen!D457&lt;"a",Ausstellungen!F457&lt;"a"),"leer",VLOOKUP($D457&amp;$G457,Tabelle2!$T$2:$U$17,2,0))</f>
        <v>leer</v>
      </c>
      <c r="V457" s="17" t="str">
        <f>IF(OR(ISERROR(VLOOKUP(Ausstellungen!G457,Tabelle2!$Z$2:$AA$7,2,0)),Ausstellungen!C457&lt;"a",Ausstellungen!D457&lt;"a",Ausstellungen!F457&lt;"a"),"leer",VLOOKUP(Ausstellungen!G457,Tabelle2!$Z$2:$AA$7,2,0))</f>
        <v>leer</v>
      </c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</row>
    <row r="458" spans="2:64" ht="20.85" customHeight="1" x14ac:dyDescent="0.2">
      <c r="B458" s="7"/>
      <c r="C458" s="134" t="s">
        <v>12</v>
      </c>
      <c r="D458" s="134" t="s">
        <v>12</v>
      </c>
      <c r="E458" s="140" t="str">
        <f>Tabelle1!$N458</f>
        <v/>
      </c>
      <c r="F458" s="134" t="s">
        <v>12</v>
      </c>
      <c r="G458" s="134" t="s">
        <v>12</v>
      </c>
      <c r="H458" s="134" t="s">
        <v>12</v>
      </c>
      <c r="I458" s="134" t="s">
        <v>12</v>
      </c>
      <c r="J458" s="116" t="str">
        <f>IF(AND(Ausstellungen!C458&lt;"a",Ausstellungen!D458&lt;"a",Ausstellungen!F458&lt;"a",Ausstellungen!G458&lt;"a",Ausstellungen!H458&lt;"a",Ausstellungen!I458&lt;"a")," ",Tabelle1!J458)</f>
        <v xml:space="preserve"> </v>
      </c>
      <c r="K458" s="12"/>
      <c r="M458" s="9"/>
      <c r="N458" s="9"/>
      <c r="O458" s="9"/>
      <c r="P458" s="45"/>
      <c r="Q458" t="str">
        <f>IF(Ausstellungen!C457&gt;"a","Tabelle3!$M$5:$M$"&amp;COUNTA(Teilnehmer!$C$6:$C$300)+5,"leer")</f>
        <v>leer</v>
      </c>
      <c r="R458" s="17" t="str">
        <f t="shared" si="15"/>
        <v>leer</v>
      </c>
      <c r="S458" s="17" t="str">
        <f t="shared" si="16"/>
        <v>leer</v>
      </c>
      <c r="T458" s="17" t="str">
        <f>IF(AND(Ausstellungen!C458&gt;"a",Ausstellungen!D458&gt;"a",Ausstellungen!F458&gt;"a",OR(Ausstellungen!D458=Tabelle2!$C$19,Ausstellungen!D458=Tabelle2!$C$20)),MID(Ausstellungen!F458,1,2)&amp;"N",IF(AND(Ausstellungen!C458&gt;"a",Ausstellungen!D458&gt;"a",Ausstellungen!F458&gt;"a",Ausstellungen!D458&lt;&gt;Tabelle2!$C$19,Ausstellungen!D458&lt;&gt;Tabelle2!$C$20),MID(Ausstellungen!F458,1,2),"leer"))</f>
        <v>leer</v>
      </c>
      <c r="U458" s="180" t="str">
        <f>IF(OR(ISERROR(VLOOKUP($D458&amp;$G458,Tabelle2!$T$2:$U$17,2,0)),Ausstellungen!C458&lt;"a",Ausstellungen!D458&lt;"a",Ausstellungen!F458&lt;"a"),"leer",VLOOKUP($D458&amp;$G458,Tabelle2!$T$2:$U$17,2,0))</f>
        <v>leer</v>
      </c>
      <c r="V458" s="17" t="str">
        <f>IF(OR(ISERROR(VLOOKUP(Ausstellungen!G458,Tabelle2!$Z$2:$AA$7,2,0)),Ausstellungen!C458&lt;"a",Ausstellungen!D458&lt;"a",Ausstellungen!F458&lt;"a"),"leer",VLOOKUP(Ausstellungen!G458,Tabelle2!$Z$2:$AA$7,2,0))</f>
        <v>leer</v>
      </c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</row>
    <row r="459" spans="2:64" ht="20.85" customHeight="1" x14ac:dyDescent="0.2">
      <c r="B459" s="7"/>
      <c r="C459" s="134" t="s">
        <v>12</v>
      </c>
      <c r="D459" s="134" t="s">
        <v>12</v>
      </c>
      <c r="E459" s="140" t="str">
        <f>Tabelle1!$N459</f>
        <v/>
      </c>
      <c r="F459" s="134" t="s">
        <v>12</v>
      </c>
      <c r="G459" s="134" t="s">
        <v>12</v>
      </c>
      <c r="H459" s="134" t="s">
        <v>12</v>
      </c>
      <c r="I459" s="134" t="s">
        <v>12</v>
      </c>
      <c r="J459" s="116" t="str">
        <f>IF(AND(Ausstellungen!C459&lt;"a",Ausstellungen!D459&lt;"a",Ausstellungen!F459&lt;"a",Ausstellungen!G459&lt;"a",Ausstellungen!H459&lt;"a",Ausstellungen!I459&lt;"a")," ",Tabelle1!J459)</f>
        <v xml:space="preserve"> </v>
      </c>
      <c r="K459" s="12"/>
      <c r="M459" s="9"/>
      <c r="N459" s="9"/>
      <c r="O459" s="9"/>
      <c r="P459" s="45"/>
      <c r="Q459" t="str">
        <f>IF(Ausstellungen!C458&gt;"a","Tabelle3!$M$5:$M$"&amp;COUNTA(Teilnehmer!$C$6:$C$300)+5,"leer")</f>
        <v>leer</v>
      </c>
      <c r="R459" s="17" t="str">
        <f t="shared" si="15"/>
        <v>leer</v>
      </c>
      <c r="S459" s="17" t="str">
        <f t="shared" si="16"/>
        <v>leer</v>
      </c>
      <c r="T459" s="17" t="str">
        <f>IF(AND(Ausstellungen!C459&gt;"a",Ausstellungen!D459&gt;"a",Ausstellungen!F459&gt;"a",OR(Ausstellungen!D459=Tabelle2!$C$19,Ausstellungen!D459=Tabelle2!$C$20)),MID(Ausstellungen!F459,1,2)&amp;"N",IF(AND(Ausstellungen!C459&gt;"a",Ausstellungen!D459&gt;"a",Ausstellungen!F459&gt;"a",Ausstellungen!D459&lt;&gt;Tabelle2!$C$19,Ausstellungen!D459&lt;&gt;Tabelle2!$C$20),MID(Ausstellungen!F459,1,2),"leer"))</f>
        <v>leer</v>
      </c>
      <c r="U459" s="180" t="str">
        <f>IF(OR(ISERROR(VLOOKUP($D459&amp;$G459,Tabelle2!$T$2:$U$17,2,0)),Ausstellungen!C459&lt;"a",Ausstellungen!D459&lt;"a",Ausstellungen!F459&lt;"a"),"leer",VLOOKUP($D459&amp;$G459,Tabelle2!$T$2:$U$17,2,0))</f>
        <v>leer</v>
      </c>
      <c r="V459" s="17" t="str">
        <f>IF(OR(ISERROR(VLOOKUP(Ausstellungen!G459,Tabelle2!$Z$2:$AA$7,2,0)),Ausstellungen!C459&lt;"a",Ausstellungen!D459&lt;"a",Ausstellungen!F459&lt;"a"),"leer",VLOOKUP(Ausstellungen!G459,Tabelle2!$Z$2:$AA$7,2,0))</f>
        <v>leer</v>
      </c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</row>
    <row r="460" spans="2:64" ht="20.85" customHeight="1" x14ac:dyDescent="0.2">
      <c r="B460" s="7"/>
      <c r="C460" s="134" t="s">
        <v>12</v>
      </c>
      <c r="D460" s="134" t="s">
        <v>12</v>
      </c>
      <c r="E460" s="140" t="str">
        <f>Tabelle1!$N460</f>
        <v/>
      </c>
      <c r="F460" s="134" t="s">
        <v>12</v>
      </c>
      <c r="G460" s="134" t="s">
        <v>12</v>
      </c>
      <c r="H460" s="134" t="s">
        <v>12</v>
      </c>
      <c r="I460" s="134" t="s">
        <v>12</v>
      </c>
      <c r="J460" s="116" t="str">
        <f>IF(AND(Ausstellungen!C460&lt;"a",Ausstellungen!D460&lt;"a",Ausstellungen!F460&lt;"a",Ausstellungen!G460&lt;"a",Ausstellungen!H460&lt;"a",Ausstellungen!I460&lt;"a")," ",Tabelle1!J460)</f>
        <v xml:space="preserve"> </v>
      </c>
      <c r="K460" s="12"/>
      <c r="M460" s="9"/>
      <c r="N460" s="9"/>
      <c r="O460" s="9"/>
      <c r="P460" s="45"/>
      <c r="Q460" t="str">
        <f>IF(Ausstellungen!C459&gt;"a","Tabelle3!$M$5:$M$"&amp;COUNTA(Teilnehmer!$C$6:$C$300)+5,"leer")</f>
        <v>leer</v>
      </c>
      <c r="R460" s="17" t="str">
        <f t="shared" si="15"/>
        <v>leer</v>
      </c>
      <c r="S460" s="17" t="str">
        <f t="shared" si="16"/>
        <v>leer</v>
      </c>
      <c r="T460" s="17" t="str">
        <f>IF(AND(Ausstellungen!C460&gt;"a",Ausstellungen!D460&gt;"a",Ausstellungen!F460&gt;"a",OR(Ausstellungen!D460=Tabelle2!$C$19,Ausstellungen!D460=Tabelle2!$C$20)),MID(Ausstellungen!F460,1,2)&amp;"N",IF(AND(Ausstellungen!C460&gt;"a",Ausstellungen!D460&gt;"a",Ausstellungen!F460&gt;"a",Ausstellungen!D460&lt;&gt;Tabelle2!$C$19,Ausstellungen!D460&lt;&gt;Tabelle2!$C$20),MID(Ausstellungen!F460,1,2),"leer"))</f>
        <v>leer</v>
      </c>
      <c r="U460" s="180" t="str">
        <f>IF(OR(ISERROR(VLOOKUP($D460&amp;$G460,Tabelle2!$T$2:$U$17,2,0)),Ausstellungen!C460&lt;"a",Ausstellungen!D460&lt;"a",Ausstellungen!F460&lt;"a"),"leer",VLOOKUP($D460&amp;$G460,Tabelle2!$T$2:$U$17,2,0))</f>
        <v>leer</v>
      </c>
      <c r="V460" s="17" t="str">
        <f>IF(OR(ISERROR(VLOOKUP(Ausstellungen!G460,Tabelle2!$Z$2:$AA$7,2,0)),Ausstellungen!C460&lt;"a",Ausstellungen!D460&lt;"a",Ausstellungen!F460&lt;"a"),"leer",VLOOKUP(Ausstellungen!G460,Tabelle2!$Z$2:$AA$7,2,0))</f>
        <v>leer</v>
      </c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</row>
    <row r="461" spans="2:64" ht="20.85" customHeight="1" x14ac:dyDescent="0.2">
      <c r="B461" s="7"/>
      <c r="C461" s="134" t="s">
        <v>12</v>
      </c>
      <c r="D461" s="134" t="s">
        <v>12</v>
      </c>
      <c r="E461" s="140" t="str">
        <f>Tabelle1!$N461</f>
        <v/>
      </c>
      <c r="F461" s="134" t="s">
        <v>12</v>
      </c>
      <c r="G461" s="134" t="s">
        <v>12</v>
      </c>
      <c r="H461" s="134" t="s">
        <v>12</v>
      </c>
      <c r="I461" s="134" t="s">
        <v>12</v>
      </c>
      <c r="J461" s="116" t="str">
        <f>IF(AND(Ausstellungen!C461&lt;"a",Ausstellungen!D461&lt;"a",Ausstellungen!F461&lt;"a",Ausstellungen!G461&lt;"a",Ausstellungen!H461&lt;"a",Ausstellungen!I461&lt;"a")," ",Tabelle1!J461)</f>
        <v xml:space="preserve"> </v>
      </c>
      <c r="K461" s="12"/>
      <c r="M461" s="9"/>
      <c r="N461" s="9"/>
      <c r="O461" s="9"/>
      <c r="P461" s="45"/>
      <c r="Q461" t="str">
        <f>IF(Ausstellungen!C460&gt;"a","Tabelle3!$M$5:$M$"&amp;COUNTA(Teilnehmer!$C$6:$C$300)+5,"leer")</f>
        <v>leer</v>
      </c>
      <c r="R461" s="17" t="str">
        <f t="shared" si="15"/>
        <v>leer</v>
      </c>
      <c r="S461" s="17" t="str">
        <f t="shared" si="16"/>
        <v>leer</v>
      </c>
      <c r="T461" s="17" t="str">
        <f>IF(AND(Ausstellungen!C461&gt;"a",Ausstellungen!D461&gt;"a",Ausstellungen!F461&gt;"a",OR(Ausstellungen!D461=Tabelle2!$C$19,Ausstellungen!D461=Tabelle2!$C$20)),MID(Ausstellungen!F461,1,2)&amp;"N",IF(AND(Ausstellungen!C461&gt;"a",Ausstellungen!D461&gt;"a",Ausstellungen!F461&gt;"a",Ausstellungen!D461&lt;&gt;Tabelle2!$C$19,Ausstellungen!D461&lt;&gt;Tabelle2!$C$20),MID(Ausstellungen!F461,1,2),"leer"))</f>
        <v>leer</v>
      </c>
      <c r="U461" s="180" t="str">
        <f>IF(OR(ISERROR(VLOOKUP($D461&amp;$G461,Tabelle2!$T$2:$U$17,2,0)),Ausstellungen!C461&lt;"a",Ausstellungen!D461&lt;"a",Ausstellungen!F461&lt;"a"),"leer",VLOOKUP($D461&amp;$G461,Tabelle2!$T$2:$U$17,2,0))</f>
        <v>leer</v>
      </c>
      <c r="V461" s="17" t="str">
        <f>IF(OR(ISERROR(VLOOKUP(Ausstellungen!G461,Tabelle2!$Z$2:$AA$7,2,0)),Ausstellungen!C461&lt;"a",Ausstellungen!D461&lt;"a",Ausstellungen!F461&lt;"a"),"leer",VLOOKUP(Ausstellungen!G461,Tabelle2!$Z$2:$AA$7,2,0))</f>
        <v>leer</v>
      </c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</row>
    <row r="462" spans="2:64" ht="20.85" customHeight="1" x14ac:dyDescent="0.2">
      <c r="B462" s="7"/>
      <c r="C462" s="134" t="s">
        <v>12</v>
      </c>
      <c r="D462" s="134" t="s">
        <v>12</v>
      </c>
      <c r="E462" s="140" t="str">
        <f>Tabelle1!$N462</f>
        <v/>
      </c>
      <c r="F462" s="134" t="s">
        <v>12</v>
      </c>
      <c r="G462" s="134" t="s">
        <v>12</v>
      </c>
      <c r="H462" s="134" t="s">
        <v>12</v>
      </c>
      <c r="I462" s="134" t="s">
        <v>12</v>
      </c>
      <c r="J462" s="116" t="str">
        <f>IF(AND(Ausstellungen!C462&lt;"a",Ausstellungen!D462&lt;"a",Ausstellungen!F462&lt;"a",Ausstellungen!G462&lt;"a",Ausstellungen!H462&lt;"a",Ausstellungen!I462&lt;"a")," ",Tabelle1!J462)</f>
        <v xml:space="preserve"> </v>
      </c>
      <c r="K462" s="12"/>
      <c r="M462" s="9"/>
      <c r="N462" s="9"/>
      <c r="O462" s="9"/>
      <c r="P462" s="45"/>
      <c r="Q462" t="str">
        <f>IF(Ausstellungen!C461&gt;"a","Tabelle3!$M$5:$M$"&amp;COUNTA(Teilnehmer!$C$6:$C$300)+5,"leer")</f>
        <v>leer</v>
      </c>
      <c r="R462" s="17" t="str">
        <f t="shared" si="15"/>
        <v>leer</v>
      </c>
      <c r="S462" s="17" t="str">
        <f t="shared" si="16"/>
        <v>leer</v>
      </c>
      <c r="T462" s="17" t="str">
        <f>IF(AND(Ausstellungen!C462&gt;"a",Ausstellungen!D462&gt;"a",Ausstellungen!F462&gt;"a",OR(Ausstellungen!D462=Tabelle2!$C$19,Ausstellungen!D462=Tabelle2!$C$20)),MID(Ausstellungen!F462,1,2)&amp;"N",IF(AND(Ausstellungen!C462&gt;"a",Ausstellungen!D462&gt;"a",Ausstellungen!F462&gt;"a",Ausstellungen!D462&lt;&gt;Tabelle2!$C$19,Ausstellungen!D462&lt;&gt;Tabelle2!$C$20),MID(Ausstellungen!F462,1,2),"leer"))</f>
        <v>leer</v>
      </c>
      <c r="U462" s="180" t="str">
        <f>IF(OR(ISERROR(VLOOKUP($D462&amp;$G462,Tabelle2!$T$2:$U$17,2,0)),Ausstellungen!C462&lt;"a",Ausstellungen!D462&lt;"a",Ausstellungen!F462&lt;"a"),"leer",VLOOKUP($D462&amp;$G462,Tabelle2!$T$2:$U$17,2,0))</f>
        <v>leer</v>
      </c>
      <c r="V462" s="17" t="str">
        <f>IF(OR(ISERROR(VLOOKUP(Ausstellungen!G462,Tabelle2!$Z$2:$AA$7,2,0)),Ausstellungen!C462&lt;"a",Ausstellungen!D462&lt;"a",Ausstellungen!F462&lt;"a"),"leer",VLOOKUP(Ausstellungen!G462,Tabelle2!$Z$2:$AA$7,2,0))</f>
        <v>leer</v>
      </c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</row>
    <row r="463" spans="2:64" ht="20.85" customHeight="1" x14ac:dyDescent="0.2">
      <c r="B463" s="7"/>
      <c r="C463" s="134" t="s">
        <v>12</v>
      </c>
      <c r="D463" s="134" t="s">
        <v>12</v>
      </c>
      <c r="E463" s="140" t="str">
        <f>Tabelle1!$N463</f>
        <v/>
      </c>
      <c r="F463" s="134" t="s">
        <v>12</v>
      </c>
      <c r="G463" s="134" t="s">
        <v>12</v>
      </c>
      <c r="H463" s="134" t="s">
        <v>12</v>
      </c>
      <c r="I463" s="134" t="s">
        <v>12</v>
      </c>
      <c r="J463" s="116" t="str">
        <f>IF(AND(Ausstellungen!C463&lt;"a",Ausstellungen!D463&lt;"a",Ausstellungen!F463&lt;"a",Ausstellungen!G463&lt;"a",Ausstellungen!H463&lt;"a",Ausstellungen!I463&lt;"a")," ",Tabelle1!J463)</f>
        <v xml:space="preserve"> </v>
      </c>
      <c r="K463" s="12"/>
      <c r="M463" s="9"/>
      <c r="N463" s="9"/>
      <c r="O463" s="9"/>
      <c r="P463" s="45"/>
      <c r="Q463" t="str">
        <f>IF(Ausstellungen!C462&gt;"a","Tabelle3!$M$5:$M$"&amp;COUNTA(Teilnehmer!$C$6:$C$300)+5,"leer")</f>
        <v>leer</v>
      </c>
      <c r="R463" s="17" t="str">
        <f t="shared" si="15"/>
        <v>leer</v>
      </c>
      <c r="S463" s="17" t="str">
        <f t="shared" si="16"/>
        <v>leer</v>
      </c>
      <c r="T463" s="17" t="str">
        <f>IF(AND(Ausstellungen!C463&gt;"a",Ausstellungen!D463&gt;"a",Ausstellungen!F463&gt;"a",OR(Ausstellungen!D463=Tabelle2!$C$19,Ausstellungen!D463=Tabelle2!$C$20)),MID(Ausstellungen!F463,1,2)&amp;"N",IF(AND(Ausstellungen!C463&gt;"a",Ausstellungen!D463&gt;"a",Ausstellungen!F463&gt;"a",Ausstellungen!D463&lt;&gt;Tabelle2!$C$19,Ausstellungen!D463&lt;&gt;Tabelle2!$C$20),MID(Ausstellungen!F463,1,2),"leer"))</f>
        <v>leer</v>
      </c>
      <c r="U463" s="180" t="str">
        <f>IF(OR(ISERROR(VLOOKUP($D463&amp;$G463,Tabelle2!$T$2:$U$17,2,0)),Ausstellungen!C463&lt;"a",Ausstellungen!D463&lt;"a",Ausstellungen!F463&lt;"a"),"leer",VLOOKUP($D463&amp;$G463,Tabelle2!$T$2:$U$17,2,0))</f>
        <v>leer</v>
      </c>
      <c r="V463" s="17" t="str">
        <f>IF(OR(ISERROR(VLOOKUP(Ausstellungen!G463,Tabelle2!$Z$2:$AA$7,2,0)),Ausstellungen!C463&lt;"a",Ausstellungen!D463&lt;"a",Ausstellungen!F463&lt;"a"),"leer",VLOOKUP(Ausstellungen!G463,Tabelle2!$Z$2:$AA$7,2,0))</f>
        <v>leer</v>
      </c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</row>
    <row r="464" spans="2:64" ht="20.85" customHeight="1" x14ac:dyDescent="0.2">
      <c r="B464" s="7"/>
      <c r="C464" s="134" t="s">
        <v>12</v>
      </c>
      <c r="D464" s="134" t="s">
        <v>12</v>
      </c>
      <c r="E464" s="140" t="str">
        <f>Tabelle1!$N464</f>
        <v/>
      </c>
      <c r="F464" s="134" t="s">
        <v>12</v>
      </c>
      <c r="G464" s="134" t="s">
        <v>12</v>
      </c>
      <c r="H464" s="134" t="s">
        <v>12</v>
      </c>
      <c r="I464" s="134" t="s">
        <v>12</v>
      </c>
      <c r="J464" s="116" t="str">
        <f>IF(AND(Ausstellungen!C464&lt;"a",Ausstellungen!D464&lt;"a",Ausstellungen!F464&lt;"a",Ausstellungen!G464&lt;"a",Ausstellungen!H464&lt;"a",Ausstellungen!I464&lt;"a")," ",Tabelle1!J464)</f>
        <v xml:space="preserve"> </v>
      </c>
      <c r="K464" s="12"/>
      <c r="M464" s="9"/>
      <c r="N464" s="9"/>
      <c r="O464" s="9"/>
      <c r="P464" s="45"/>
      <c r="Q464" t="str">
        <f>IF(Ausstellungen!C463&gt;"a","Tabelle3!$M$5:$M$"&amp;COUNTA(Teilnehmer!$C$6:$C$300)+5,"leer")</f>
        <v>leer</v>
      </c>
      <c r="R464" s="17" t="str">
        <f t="shared" si="15"/>
        <v>leer</v>
      </c>
      <c r="S464" s="17" t="str">
        <f t="shared" si="16"/>
        <v>leer</v>
      </c>
      <c r="T464" s="17" t="str">
        <f>IF(AND(Ausstellungen!C464&gt;"a",Ausstellungen!D464&gt;"a",Ausstellungen!F464&gt;"a",OR(Ausstellungen!D464=Tabelle2!$C$19,Ausstellungen!D464=Tabelle2!$C$20)),MID(Ausstellungen!F464,1,2)&amp;"N",IF(AND(Ausstellungen!C464&gt;"a",Ausstellungen!D464&gt;"a",Ausstellungen!F464&gt;"a",Ausstellungen!D464&lt;&gt;Tabelle2!$C$19,Ausstellungen!D464&lt;&gt;Tabelle2!$C$20),MID(Ausstellungen!F464,1,2),"leer"))</f>
        <v>leer</v>
      </c>
      <c r="U464" s="180" t="str">
        <f>IF(OR(ISERROR(VLOOKUP($D464&amp;$G464,Tabelle2!$T$2:$U$17,2,0)),Ausstellungen!C464&lt;"a",Ausstellungen!D464&lt;"a",Ausstellungen!F464&lt;"a"),"leer",VLOOKUP($D464&amp;$G464,Tabelle2!$T$2:$U$17,2,0))</f>
        <v>leer</v>
      </c>
      <c r="V464" s="17" t="str">
        <f>IF(OR(ISERROR(VLOOKUP(Ausstellungen!G464,Tabelle2!$Z$2:$AA$7,2,0)),Ausstellungen!C464&lt;"a",Ausstellungen!D464&lt;"a",Ausstellungen!F464&lt;"a"),"leer",VLOOKUP(Ausstellungen!G464,Tabelle2!$Z$2:$AA$7,2,0))</f>
        <v>leer</v>
      </c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</row>
    <row r="465" spans="2:64" ht="20.85" customHeight="1" x14ac:dyDescent="0.2">
      <c r="B465" s="7"/>
      <c r="C465" s="134" t="s">
        <v>12</v>
      </c>
      <c r="D465" s="134" t="s">
        <v>12</v>
      </c>
      <c r="E465" s="140" t="str">
        <f>Tabelle1!$N465</f>
        <v/>
      </c>
      <c r="F465" s="134" t="s">
        <v>12</v>
      </c>
      <c r="G465" s="134" t="s">
        <v>12</v>
      </c>
      <c r="H465" s="134" t="s">
        <v>12</v>
      </c>
      <c r="I465" s="134" t="s">
        <v>12</v>
      </c>
      <c r="J465" s="116" t="str">
        <f>IF(AND(Ausstellungen!C465&lt;"a",Ausstellungen!D465&lt;"a",Ausstellungen!F465&lt;"a",Ausstellungen!G465&lt;"a",Ausstellungen!H465&lt;"a",Ausstellungen!I465&lt;"a")," ",Tabelle1!J465)</f>
        <v xml:space="preserve"> </v>
      </c>
      <c r="K465" s="12"/>
      <c r="M465" s="9"/>
      <c r="N465" s="9"/>
      <c r="O465" s="9"/>
      <c r="P465" s="45"/>
      <c r="Q465" t="str">
        <f>IF(Ausstellungen!C464&gt;"a","Tabelle3!$M$5:$M$"&amp;COUNTA(Teilnehmer!$C$6:$C$300)+5,"leer")</f>
        <v>leer</v>
      </c>
      <c r="R465" s="17" t="str">
        <f t="shared" si="15"/>
        <v>leer</v>
      </c>
      <c r="S465" s="17" t="str">
        <f t="shared" si="16"/>
        <v>leer</v>
      </c>
      <c r="T465" s="17" t="str">
        <f>IF(AND(Ausstellungen!C465&gt;"a",Ausstellungen!D465&gt;"a",Ausstellungen!F465&gt;"a",OR(Ausstellungen!D465=Tabelle2!$C$19,Ausstellungen!D465=Tabelle2!$C$20)),MID(Ausstellungen!F465,1,2)&amp;"N",IF(AND(Ausstellungen!C465&gt;"a",Ausstellungen!D465&gt;"a",Ausstellungen!F465&gt;"a",Ausstellungen!D465&lt;&gt;Tabelle2!$C$19,Ausstellungen!D465&lt;&gt;Tabelle2!$C$20),MID(Ausstellungen!F465,1,2),"leer"))</f>
        <v>leer</v>
      </c>
      <c r="U465" s="180" t="str">
        <f>IF(OR(ISERROR(VLOOKUP($D465&amp;$G465,Tabelle2!$T$2:$U$17,2,0)),Ausstellungen!C465&lt;"a",Ausstellungen!D465&lt;"a",Ausstellungen!F465&lt;"a"),"leer",VLOOKUP($D465&amp;$G465,Tabelle2!$T$2:$U$17,2,0))</f>
        <v>leer</v>
      </c>
      <c r="V465" s="17" t="str">
        <f>IF(OR(ISERROR(VLOOKUP(Ausstellungen!G465,Tabelle2!$Z$2:$AA$7,2,0)),Ausstellungen!C465&lt;"a",Ausstellungen!D465&lt;"a",Ausstellungen!F465&lt;"a"),"leer",VLOOKUP(Ausstellungen!G465,Tabelle2!$Z$2:$AA$7,2,0))</f>
        <v>leer</v>
      </c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</row>
    <row r="466" spans="2:64" ht="20.85" customHeight="1" x14ac:dyDescent="0.2">
      <c r="B466" s="7"/>
      <c r="C466" s="134" t="s">
        <v>12</v>
      </c>
      <c r="D466" s="134" t="s">
        <v>12</v>
      </c>
      <c r="E466" s="140" t="str">
        <f>Tabelle1!$N466</f>
        <v/>
      </c>
      <c r="F466" s="134" t="s">
        <v>12</v>
      </c>
      <c r="G466" s="134" t="s">
        <v>12</v>
      </c>
      <c r="H466" s="134" t="s">
        <v>12</v>
      </c>
      <c r="I466" s="134" t="s">
        <v>12</v>
      </c>
      <c r="J466" s="116" t="str">
        <f>IF(AND(Ausstellungen!C466&lt;"a",Ausstellungen!D466&lt;"a",Ausstellungen!F466&lt;"a",Ausstellungen!G466&lt;"a",Ausstellungen!H466&lt;"a",Ausstellungen!I466&lt;"a")," ",Tabelle1!J466)</f>
        <v xml:space="preserve"> </v>
      </c>
      <c r="K466" s="12"/>
      <c r="M466" s="9"/>
      <c r="N466" s="9"/>
      <c r="O466" s="9"/>
      <c r="P466" s="45"/>
      <c r="Q466" t="str">
        <f>IF(Ausstellungen!C465&gt;"a","Tabelle3!$M$5:$M$"&amp;COUNTA(Teilnehmer!$C$6:$C$300)+5,"leer")</f>
        <v>leer</v>
      </c>
      <c r="R466" s="17" t="str">
        <f t="shared" si="15"/>
        <v>leer</v>
      </c>
      <c r="S466" s="17" t="str">
        <f t="shared" si="16"/>
        <v>leer</v>
      </c>
      <c r="T466" s="17" t="str">
        <f>IF(AND(Ausstellungen!C466&gt;"a",Ausstellungen!D466&gt;"a",Ausstellungen!F466&gt;"a",OR(Ausstellungen!D466=Tabelle2!$C$19,Ausstellungen!D466=Tabelle2!$C$20)),MID(Ausstellungen!F466,1,2)&amp;"N",IF(AND(Ausstellungen!C466&gt;"a",Ausstellungen!D466&gt;"a",Ausstellungen!F466&gt;"a",Ausstellungen!D466&lt;&gt;Tabelle2!$C$19,Ausstellungen!D466&lt;&gt;Tabelle2!$C$20),MID(Ausstellungen!F466,1,2),"leer"))</f>
        <v>leer</v>
      </c>
      <c r="U466" s="180" t="str">
        <f>IF(OR(ISERROR(VLOOKUP($D466&amp;$G466,Tabelle2!$T$2:$U$17,2,0)),Ausstellungen!C466&lt;"a",Ausstellungen!D466&lt;"a",Ausstellungen!F466&lt;"a"),"leer",VLOOKUP($D466&amp;$G466,Tabelle2!$T$2:$U$17,2,0))</f>
        <v>leer</v>
      </c>
      <c r="V466" s="17" t="str">
        <f>IF(OR(ISERROR(VLOOKUP(Ausstellungen!G466,Tabelle2!$Z$2:$AA$7,2,0)),Ausstellungen!C466&lt;"a",Ausstellungen!D466&lt;"a",Ausstellungen!F466&lt;"a"),"leer",VLOOKUP(Ausstellungen!G466,Tabelle2!$Z$2:$AA$7,2,0))</f>
        <v>leer</v>
      </c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</row>
    <row r="467" spans="2:64" ht="20.85" customHeight="1" x14ac:dyDescent="0.2">
      <c r="B467" s="7"/>
      <c r="C467" s="134" t="s">
        <v>12</v>
      </c>
      <c r="D467" s="134" t="s">
        <v>12</v>
      </c>
      <c r="E467" s="140" t="str">
        <f>Tabelle1!$N467</f>
        <v/>
      </c>
      <c r="F467" s="134" t="s">
        <v>12</v>
      </c>
      <c r="G467" s="134" t="s">
        <v>12</v>
      </c>
      <c r="H467" s="134" t="s">
        <v>12</v>
      </c>
      <c r="I467" s="134" t="s">
        <v>12</v>
      </c>
      <c r="J467" s="116" t="str">
        <f>IF(AND(Ausstellungen!C467&lt;"a",Ausstellungen!D467&lt;"a",Ausstellungen!F467&lt;"a",Ausstellungen!G467&lt;"a",Ausstellungen!H467&lt;"a",Ausstellungen!I467&lt;"a")," ",Tabelle1!J467)</f>
        <v xml:space="preserve"> </v>
      </c>
      <c r="K467" s="12"/>
      <c r="M467" s="9"/>
      <c r="N467" s="9"/>
      <c r="O467" s="9"/>
      <c r="P467" s="45"/>
      <c r="Q467" t="str">
        <f>IF(Ausstellungen!C466&gt;"a","Tabelle3!$M$5:$M$"&amp;COUNTA(Teilnehmer!$C$6:$C$300)+5,"leer")</f>
        <v>leer</v>
      </c>
      <c r="R467" s="17" t="str">
        <f t="shared" si="15"/>
        <v>leer</v>
      </c>
      <c r="S467" s="17" t="str">
        <f t="shared" si="16"/>
        <v>leer</v>
      </c>
      <c r="T467" s="17" t="str">
        <f>IF(AND(Ausstellungen!C467&gt;"a",Ausstellungen!D467&gt;"a",Ausstellungen!F467&gt;"a",OR(Ausstellungen!D467=Tabelle2!$C$19,Ausstellungen!D467=Tabelle2!$C$20)),MID(Ausstellungen!F467,1,2)&amp;"N",IF(AND(Ausstellungen!C467&gt;"a",Ausstellungen!D467&gt;"a",Ausstellungen!F467&gt;"a",Ausstellungen!D467&lt;&gt;Tabelle2!$C$19,Ausstellungen!D467&lt;&gt;Tabelle2!$C$20),MID(Ausstellungen!F467,1,2),"leer"))</f>
        <v>leer</v>
      </c>
      <c r="U467" s="180" t="str">
        <f>IF(OR(ISERROR(VLOOKUP($D467&amp;$G467,Tabelle2!$T$2:$U$17,2,0)),Ausstellungen!C467&lt;"a",Ausstellungen!D467&lt;"a",Ausstellungen!F467&lt;"a"),"leer",VLOOKUP($D467&amp;$G467,Tabelle2!$T$2:$U$17,2,0))</f>
        <v>leer</v>
      </c>
      <c r="V467" s="17" t="str">
        <f>IF(OR(ISERROR(VLOOKUP(Ausstellungen!G467,Tabelle2!$Z$2:$AA$7,2,0)),Ausstellungen!C467&lt;"a",Ausstellungen!D467&lt;"a",Ausstellungen!F467&lt;"a"),"leer",VLOOKUP(Ausstellungen!G467,Tabelle2!$Z$2:$AA$7,2,0))</f>
        <v>leer</v>
      </c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</row>
    <row r="468" spans="2:64" ht="20.85" customHeight="1" x14ac:dyDescent="0.2">
      <c r="B468" s="7"/>
      <c r="C468" s="134" t="s">
        <v>12</v>
      </c>
      <c r="D468" s="134" t="s">
        <v>12</v>
      </c>
      <c r="E468" s="140" t="str">
        <f>Tabelle1!$N468</f>
        <v/>
      </c>
      <c r="F468" s="134" t="s">
        <v>12</v>
      </c>
      <c r="G468" s="134" t="s">
        <v>12</v>
      </c>
      <c r="H468" s="134" t="s">
        <v>12</v>
      </c>
      <c r="I468" s="134" t="s">
        <v>12</v>
      </c>
      <c r="J468" s="116" t="str">
        <f>IF(AND(Ausstellungen!C468&lt;"a",Ausstellungen!D468&lt;"a",Ausstellungen!F468&lt;"a",Ausstellungen!G468&lt;"a",Ausstellungen!H468&lt;"a",Ausstellungen!I468&lt;"a")," ",Tabelle1!J468)</f>
        <v xml:space="preserve"> </v>
      </c>
      <c r="K468" s="12"/>
      <c r="M468" s="9"/>
      <c r="N468" s="9"/>
      <c r="O468" s="9"/>
      <c r="P468" s="45"/>
      <c r="Q468" t="str">
        <f>IF(Ausstellungen!C467&gt;"a","Tabelle3!$M$5:$M$"&amp;COUNTA(Teilnehmer!$C$6:$C$300)+5,"leer")</f>
        <v>leer</v>
      </c>
      <c r="R468" s="17" t="str">
        <f t="shared" si="15"/>
        <v>leer</v>
      </c>
      <c r="S468" s="17" t="str">
        <f t="shared" si="16"/>
        <v>leer</v>
      </c>
      <c r="T468" s="17" t="str">
        <f>IF(AND(Ausstellungen!C468&gt;"a",Ausstellungen!D468&gt;"a",Ausstellungen!F468&gt;"a",OR(Ausstellungen!D468=Tabelle2!$C$19,Ausstellungen!D468=Tabelle2!$C$20)),MID(Ausstellungen!F468,1,2)&amp;"N",IF(AND(Ausstellungen!C468&gt;"a",Ausstellungen!D468&gt;"a",Ausstellungen!F468&gt;"a",Ausstellungen!D468&lt;&gt;Tabelle2!$C$19,Ausstellungen!D468&lt;&gt;Tabelle2!$C$20),MID(Ausstellungen!F468,1,2),"leer"))</f>
        <v>leer</v>
      </c>
      <c r="U468" s="180" t="str">
        <f>IF(OR(ISERROR(VLOOKUP($D468&amp;$G468,Tabelle2!$T$2:$U$17,2,0)),Ausstellungen!C468&lt;"a",Ausstellungen!D468&lt;"a",Ausstellungen!F468&lt;"a"),"leer",VLOOKUP($D468&amp;$G468,Tabelle2!$T$2:$U$17,2,0))</f>
        <v>leer</v>
      </c>
      <c r="V468" s="17" t="str">
        <f>IF(OR(ISERROR(VLOOKUP(Ausstellungen!G468,Tabelle2!$Z$2:$AA$7,2,0)),Ausstellungen!C468&lt;"a",Ausstellungen!D468&lt;"a",Ausstellungen!F468&lt;"a"),"leer",VLOOKUP(Ausstellungen!G468,Tabelle2!$Z$2:$AA$7,2,0))</f>
        <v>leer</v>
      </c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</row>
    <row r="469" spans="2:64" ht="20.85" customHeight="1" x14ac:dyDescent="0.2">
      <c r="B469" s="7"/>
      <c r="C469" s="134" t="s">
        <v>12</v>
      </c>
      <c r="D469" s="134" t="s">
        <v>12</v>
      </c>
      <c r="E469" s="140" t="str">
        <f>Tabelle1!$N469</f>
        <v/>
      </c>
      <c r="F469" s="134" t="s">
        <v>12</v>
      </c>
      <c r="G469" s="134" t="s">
        <v>12</v>
      </c>
      <c r="H469" s="134" t="s">
        <v>12</v>
      </c>
      <c r="I469" s="134" t="s">
        <v>12</v>
      </c>
      <c r="J469" s="116" t="str">
        <f>IF(AND(Ausstellungen!C469&lt;"a",Ausstellungen!D469&lt;"a",Ausstellungen!F469&lt;"a",Ausstellungen!G469&lt;"a",Ausstellungen!H469&lt;"a",Ausstellungen!I469&lt;"a")," ",Tabelle1!J469)</f>
        <v xml:space="preserve"> </v>
      </c>
      <c r="K469" s="12"/>
      <c r="M469" s="9"/>
      <c r="N469" s="9"/>
      <c r="O469" s="9"/>
      <c r="P469" s="45"/>
      <c r="Q469" t="str">
        <f>IF(Ausstellungen!C468&gt;"a","Tabelle3!$M$5:$M$"&amp;COUNTA(Teilnehmer!$C$6:$C$300)+5,"leer")</f>
        <v>leer</v>
      </c>
      <c r="R469" s="17" t="str">
        <f t="shared" si="15"/>
        <v>leer</v>
      </c>
      <c r="S469" s="17" t="str">
        <f t="shared" si="16"/>
        <v>leer</v>
      </c>
      <c r="T469" s="17" t="str">
        <f>IF(AND(Ausstellungen!C469&gt;"a",Ausstellungen!D469&gt;"a",Ausstellungen!F469&gt;"a",OR(Ausstellungen!D469=Tabelle2!$C$19,Ausstellungen!D469=Tabelle2!$C$20)),MID(Ausstellungen!F469,1,2)&amp;"N",IF(AND(Ausstellungen!C469&gt;"a",Ausstellungen!D469&gt;"a",Ausstellungen!F469&gt;"a",Ausstellungen!D469&lt;&gt;Tabelle2!$C$19,Ausstellungen!D469&lt;&gt;Tabelle2!$C$20),MID(Ausstellungen!F469,1,2),"leer"))</f>
        <v>leer</v>
      </c>
      <c r="U469" s="180" t="str">
        <f>IF(OR(ISERROR(VLOOKUP($D469&amp;$G469,Tabelle2!$T$2:$U$17,2,0)),Ausstellungen!C469&lt;"a",Ausstellungen!D469&lt;"a",Ausstellungen!F469&lt;"a"),"leer",VLOOKUP($D469&amp;$G469,Tabelle2!$T$2:$U$17,2,0))</f>
        <v>leer</v>
      </c>
      <c r="V469" s="17" t="str">
        <f>IF(OR(ISERROR(VLOOKUP(Ausstellungen!G469,Tabelle2!$Z$2:$AA$7,2,0)),Ausstellungen!C469&lt;"a",Ausstellungen!D469&lt;"a",Ausstellungen!F469&lt;"a"),"leer",VLOOKUP(Ausstellungen!G469,Tabelle2!$Z$2:$AA$7,2,0))</f>
        <v>leer</v>
      </c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</row>
    <row r="470" spans="2:64" ht="20.85" customHeight="1" x14ac:dyDescent="0.2">
      <c r="B470" s="7"/>
      <c r="C470" s="134" t="s">
        <v>12</v>
      </c>
      <c r="D470" s="134" t="s">
        <v>12</v>
      </c>
      <c r="E470" s="140" t="str">
        <f>Tabelle1!$N470</f>
        <v/>
      </c>
      <c r="F470" s="134" t="s">
        <v>12</v>
      </c>
      <c r="G470" s="134" t="s">
        <v>12</v>
      </c>
      <c r="H470" s="134" t="s">
        <v>12</v>
      </c>
      <c r="I470" s="134" t="s">
        <v>12</v>
      </c>
      <c r="J470" s="116" t="str">
        <f>IF(AND(Ausstellungen!C470&lt;"a",Ausstellungen!D470&lt;"a",Ausstellungen!F470&lt;"a",Ausstellungen!G470&lt;"a",Ausstellungen!H470&lt;"a",Ausstellungen!I470&lt;"a")," ",Tabelle1!J470)</f>
        <v xml:space="preserve"> </v>
      </c>
      <c r="K470" s="12"/>
      <c r="M470" s="9"/>
      <c r="N470" s="9"/>
      <c r="O470" s="9"/>
      <c r="P470" s="45"/>
      <c r="Q470" t="str">
        <f>IF(Ausstellungen!C469&gt;"a","Tabelle3!$M$5:$M$"&amp;COUNTA(Teilnehmer!$C$6:$C$300)+5,"leer")</f>
        <v>leer</v>
      </c>
      <c r="R470" s="17" t="str">
        <f t="shared" si="15"/>
        <v>leer</v>
      </c>
      <c r="S470" s="17" t="str">
        <f t="shared" si="16"/>
        <v>leer</v>
      </c>
      <c r="T470" s="17" t="str">
        <f>IF(AND(Ausstellungen!C470&gt;"a",Ausstellungen!D470&gt;"a",Ausstellungen!F470&gt;"a",OR(Ausstellungen!D470=Tabelle2!$C$19,Ausstellungen!D470=Tabelle2!$C$20)),MID(Ausstellungen!F470,1,2)&amp;"N",IF(AND(Ausstellungen!C470&gt;"a",Ausstellungen!D470&gt;"a",Ausstellungen!F470&gt;"a",Ausstellungen!D470&lt;&gt;Tabelle2!$C$19,Ausstellungen!D470&lt;&gt;Tabelle2!$C$20),MID(Ausstellungen!F470,1,2),"leer"))</f>
        <v>leer</v>
      </c>
      <c r="U470" s="180" t="str">
        <f>IF(OR(ISERROR(VLOOKUP($D470&amp;$G470,Tabelle2!$T$2:$U$17,2,0)),Ausstellungen!C470&lt;"a",Ausstellungen!D470&lt;"a",Ausstellungen!F470&lt;"a"),"leer",VLOOKUP($D470&amp;$G470,Tabelle2!$T$2:$U$17,2,0))</f>
        <v>leer</v>
      </c>
      <c r="V470" s="17" t="str">
        <f>IF(OR(ISERROR(VLOOKUP(Ausstellungen!G470,Tabelle2!$Z$2:$AA$7,2,0)),Ausstellungen!C470&lt;"a",Ausstellungen!D470&lt;"a",Ausstellungen!F470&lt;"a"),"leer",VLOOKUP(Ausstellungen!G470,Tabelle2!$Z$2:$AA$7,2,0))</f>
        <v>leer</v>
      </c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</row>
    <row r="471" spans="2:64" ht="20.85" customHeight="1" x14ac:dyDescent="0.2">
      <c r="B471" s="7"/>
      <c r="C471" s="134" t="s">
        <v>12</v>
      </c>
      <c r="D471" s="134" t="s">
        <v>12</v>
      </c>
      <c r="E471" s="140" t="str">
        <f>Tabelle1!$N471</f>
        <v/>
      </c>
      <c r="F471" s="134" t="s">
        <v>12</v>
      </c>
      <c r="G471" s="134" t="s">
        <v>12</v>
      </c>
      <c r="H471" s="134" t="s">
        <v>12</v>
      </c>
      <c r="I471" s="134" t="s">
        <v>12</v>
      </c>
      <c r="J471" s="116" t="str">
        <f>IF(AND(Ausstellungen!C471&lt;"a",Ausstellungen!D471&lt;"a",Ausstellungen!F471&lt;"a",Ausstellungen!G471&lt;"a",Ausstellungen!H471&lt;"a",Ausstellungen!I471&lt;"a")," ",Tabelle1!J471)</f>
        <v xml:space="preserve"> </v>
      </c>
      <c r="K471" s="12"/>
      <c r="M471" s="9"/>
      <c r="N471" s="9"/>
      <c r="O471" s="9"/>
      <c r="P471" s="45"/>
      <c r="Q471" t="str">
        <f>IF(Ausstellungen!C470&gt;"a","Tabelle3!$M$5:$M$"&amp;COUNTA(Teilnehmer!$C$6:$C$300)+5,"leer")</f>
        <v>leer</v>
      </c>
      <c r="R471" s="17" t="str">
        <f t="shared" si="15"/>
        <v>leer</v>
      </c>
      <c r="S471" s="17" t="str">
        <f t="shared" si="16"/>
        <v>leer</v>
      </c>
      <c r="T471" s="17" t="str">
        <f>IF(AND(Ausstellungen!C471&gt;"a",Ausstellungen!D471&gt;"a",Ausstellungen!F471&gt;"a",OR(Ausstellungen!D471=Tabelle2!$C$19,Ausstellungen!D471=Tabelle2!$C$20)),MID(Ausstellungen!F471,1,2)&amp;"N",IF(AND(Ausstellungen!C471&gt;"a",Ausstellungen!D471&gt;"a",Ausstellungen!F471&gt;"a",Ausstellungen!D471&lt;&gt;Tabelle2!$C$19,Ausstellungen!D471&lt;&gt;Tabelle2!$C$20),MID(Ausstellungen!F471,1,2),"leer"))</f>
        <v>leer</v>
      </c>
      <c r="U471" s="180" t="str">
        <f>IF(OR(ISERROR(VLOOKUP($D471&amp;$G471,Tabelle2!$T$2:$U$17,2,0)),Ausstellungen!C471&lt;"a",Ausstellungen!D471&lt;"a",Ausstellungen!F471&lt;"a"),"leer",VLOOKUP($D471&amp;$G471,Tabelle2!$T$2:$U$17,2,0))</f>
        <v>leer</v>
      </c>
      <c r="V471" s="17" t="str">
        <f>IF(OR(ISERROR(VLOOKUP(Ausstellungen!G471,Tabelle2!$Z$2:$AA$7,2,0)),Ausstellungen!C471&lt;"a",Ausstellungen!D471&lt;"a",Ausstellungen!F471&lt;"a"),"leer",VLOOKUP(Ausstellungen!G471,Tabelle2!$Z$2:$AA$7,2,0))</f>
        <v>leer</v>
      </c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</row>
    <row r="472" spans="2:64" ht="20.85" customHeight="1" x14ac:dyDescent="0.2">
      <c r="B472" s="7"/>
      <c r="C472" s="134" t="s">
        <v>12</v>
      </c>
      <c r="D472" s="134" t="s">
        <v>12</v>
      </c>
      <c r="E472" s="140" t="str">
        <f>Tabelle1!$N472</f>
        <v/>
      </c>
      <c r="F472" s="134" t="s">
        <v>12</v>
      </c>
      <c r="G472" s="134" t="s">
        <v>12</v>
      </c>
      <c r="H472" s="134" t="s">
        <v>12</v>
      </c>
      <c r="I472" s="134" t="s">
        <v>12</v>
      </c>
      <c r="J472" s="116" t="str">
        <f>IF(AND(Ausstellungen!C472&lt;"a",Ausstellungen!D472&lt;"a",Ausstellungen!F472&lt;"a",Ausstellungen!G472&lt;"a",Ausstellungen!H472&lt;"a",Ausstellungen!I472&lt;"a")," ",Tabelle1!J472)</f>
        <v xml:space="preserve"> </v>
      </c>
      <c r="K472" s="12"/>
      <c r="M472" s="9"/>
      <c r="N472" s="9"/>
      <c r="O472" s="9"/>
      <c r="P472" s="45"/>
      <c r="Q472" t="str">
        <f>IF(Ausstellungen!C471&gt;"a","Tabelle3!$M$5:$M$"&amp;COUNTA(Teilnehmer!$C$6:$C$300)+5,"leer")</f>
        <v>leer</v>
      </c>
      <c r="R472" s="17" t="str">
        <f t="shared" si="15"/>
        <v>leer</v>
      </c>
      <c r="S472" s="17" t="str">
        <f t="shared" si="16"/>
        <v>leer</v>
      </c>
      <c r="T472" s="17" t="str">
        <f>IF(AND(Ausstellungen!C472&gt;"a",Ausstellungen!D472&gt;"a",Ausstellungen!F472&gt;"a",OR(Ausstellungen!D472=Tabelle2!$C$19,Ausstellungen!D472=Tabelle2!$C$20)),MID(Ausstellungen!F472,1,2)&amp;"N",IF(AND(Ausstellungen!C472&gt;"a",Ausstellungen!D472&gt;"a",Ausstellungen!F472&gt;"a",Ausstellungen!D472&lt;&gt;Tabelle2!$C$19,Ausstellungen!D472&lt;&gt;Tabelle2!$C$20),MID(Ausstellungen!F472,1,2),"leer"))</f>
        <v>leer</v>
      </c>
      <c r="U472" s="180" t="str">
        <f>IF(OR(ISERROR(VLOOKUP($D472&amp;$G472,Tabelle2!$T$2:$U$17,2,0)),Ausstellungen!C472&lt;"a",Ausstellungen!D472&lt;"a",Ausstellungen!F472&lt;"a"),"leer",VLOOKUP($D472&amp;$G472,Tabelle2!$T$2:$U$17,2,0))</f>
        <v>leer</v>
      </c>
      <c r="V472" s="17" t="str">
        <f>IF(OR(ISERROR(VLOOKUP(Ausstellungen!G472,Tabelle2!$Z$2:$AA$7,2,0)),Ausstellungen!C472&lt;"a",Ausstellungen!D472&lt;"a",Ausstellungen!F472&lt;"a"),"leer",VLOOKUP(Ausstellungen!G472,Tabelle2!$Z$2:$AA$7,2,0))</f>
        <v>leer</v>
      </c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</row>
    <row r="473" spans="2:64" ht="20.85" customHeight="1" x14ac:dyDescent="0.2">
      <c r="B473" s="7"/>
      <c r="C473" s="134" t="s">
        <v>12</v>
      </c>
      <c r="D473" s="134" t="s">
        <v>12</v>
      </c>
      <c r="E473" s="140" t="str">
        <f>Tabelle1!$N473</f>
        <v/>
      </c>
      <c r="F473" s="134" t="s">
        <v>12</v>
      </c>
      <c r="G473" s="134" t="s">
        <v>12</v>
      </c>
      <c r="H473" s="134" t="s">
        <v>12</v>
      </c>
      <c r="I473" s="134" t="s">
        <v>12</v>
      </c>
      <c r="J473" s="116" t="str">
        <f>IF(AND(Ausstellungen!C473&lt;"a",Ausstellungen!D473&lt;"a",Ausstellungen!F473&lt;"a",Ausstellungen!G473&lt;"a",Ausstellungen!H473&lt;"a",Ausstellungen!I473&lt;"a")," ",Tabelle1!J473)</f>
        <v xml:space="preserve"> </v>
      </c>
      <c r="K473" s="12"/>
      <c r="M473" s="9"/>
      <c r="N473" s="9"/>
      <c r="O473" s="9"/>
      <c r="P473" s="45"/>
      <c r="Q473" t="str">
        <f>IF(Ausstellungen!C472&gt;"a","Tabelle3!$M$5:$M$"&amp;COUNTA(Teilnehmer!$C$6:$C$300)+5,"leer")</f>
        <v>leer</v>
      </c>
      <c r="R473" s="17" t="str">
        <f t="shared" si="15"/>
        <v>leer</v>
      </c>
      <c r="S473" s="17" t="str">
        <f t="shared" si="16"/>
        <v>leer</v>
      </c>
      <c r="T473" s="17" t="str">
        <f>IF(AND(Ausstellungen!C473&gt;"a",Ausstellungen!D473&gt;"a",Ausstellungen!F473&gt;"a",OR(Ausstellungen!D473=Tabelle2!$C$19,Ausstellungen!D473=Tabelle2!$C$20)),MID(Ausstellungen!F473,1,2)&amp;"N",IF(AND(Ausstellungen!C473&gt;"a",Ausstellungen!D473&gt;"a",Ausstellungen!F473&gt;"a",Ausstellungen!D473&lt;&gt;Tabelle2!$C$19,Ausstellungen!D473&lt;&gt;Tabelle2!$C$20),MID(Ausstellungen!F473,1,2),"leer"))</f>
        <v>leer</v>
      </c>
      <c r="U473" s="180" t="str">
        <f>IF(OR(ISERROR(VLOOKUP($D473&amp;$G473,Tabelle2!$T$2:$U$17,2,0)),Ausstellungen!C473&lt;"a",Ausstellungen!D473&lt;"a",Ausstellungen!F473&lt;"a"),"leer",VLOOKUP($D473&amp;$G473,Tabelle2!$T$2:$U$17,2,0))</f>
        <v>leer</v>
      </c>
      <c r="V473" s="17" t="str">
        <f>IF(OR(ISERROR(VLOOKUP(Ausstellungen!G473,Tabelle2!$Z$2:$AA$7,2,0)),Ausstellungen!C473&lt;"a",Ausstellungen!D473&lt;"a",Ausstellungen!F473&lt;"a"),"leer",VLOOKUP(Ausstellungen!G473,Tabelle2!$Z$2:$AA$7,2,0))</f>
        <v>leer</v>
      </c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</row>
    <row r="474" spans="2:64" ht="20.85" customHeight="1" x14ac:dyDescent="0.2">
      <c r="B474" s="7"/>
      <c r="C474" s="134" t="s">
        <v>12</v>
      </c>
      <c r="D474" s="134" t="s">
        <v>12</v>
      </c>
      <c r="E474" s="140" t="str">
        <f>Tabelle1!$N474</f>
        <v/>
      </c>
      <c r="F474" s="134" t="s">
        <v>12</v>
      </c>
      <c r="G474" s="134" t="s">
        <v>12</v>
      </c>
      <c r="H474" s="134" t="s">
        <v>12</v>
      </c>
      <c r="I474" s="134" t="s">
        <v>12</v>
      </c>
      <c r="J474" s="116" t="str">
        <f>IF(AND(Ausstellungen!C474&lt;"a",Ausstellungen!D474&lt;"a",Ausstellungen!F474&lt;"a",Ausstellungen!G474&lt;"a",Ausstellungen!H474&lt;"a",Ausstellungen!I474&lt;"a")," ",Tabelle1!J474)</f>
        <v xml:space="preserve"> </v>
      </c>
      <c r="K474" s="12"/>
      <c r="M474" s="9"/>
      <c r="N474" s="9"/>
      <c r="O474" s="9"/>
      <c r="P474" s="45"/>
      <c r="Q474" t="str">
        <f>IF(Ausstellungen!C473&gt;"a","Tabelle3!$M$5:$M$"&amp;COUNTA(Teilnehmer!$C$6:$C$300)+5,"leer")</f>
        <v>leer</v>
      </c>
      <c r="R474" s="17" t="str">
        <f t="shared" si="15"/>
        <v>leer</v>
      </c>
      <c r="S474" s="17" t="str">
        <f t="shared" si="16"/>
        <v>leer</v>
      </c>
      <c r="T474" s="17" t="str">
        <f>IF(AND(Ausstellungen!C474&gt;"a",Ausstellungen!D474&gt;"a",Ausstellungen!F474&gt;"a",OR(Ausstellungen!D474=Tabelle2!$C$19,Ausstellungen!D474=Tabelle2!$C$20)),MID(Ausstellungen!F474,1,2)&amp;"N",IF(AND(Ausstellungen!C474&gt;"a",Ausstellungen!D474&gt;"a",Ausstellungen!F474&gt;"a",Ausstellungen!D474&lt;&gt;Tabelle2!$C$19,Ausstellungen!D474&lt;&gt;Tabelle2!$C$20),MID(Ausstellungen!F474,1,2),"leer"))</f>
        <v>leer</v>
      </c>
      <c r="U474" s="180" t="str">
        <f>IF(OR(ISERROR(VLOOKUP($D474&amp;$G474,Tabelle2!$T$2:$U$17,2,0)),Ausstellungen!C474&lt;"a",Ausstellungen!D474&lt;"a",Ausstellungen!F474&lt;"a"),"leer",VLOOKUP($D474&amp;$G474,Tabelle2!$T$2:$U$17,2,0))</f>
        <v>leer</v>
      </c>
      <c r="V474" s="17" t="str">
        <f>IF(OR(ISERROR(VLOOKUP(Ausstellungen!G474,Tabelle2!$Z$2:$AA$7,2,0)),Ausstellungen!C474&lt;"a",Ausstellungen!D474&lt;"a",Ausstellungen!F474&lt;"a"),"leer",VLOOKUP(Ausstellungen!G474,Tabelle2!$Z$2:$AA$7,2,0))</f>
        <v>leer</v>
      </c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</row>
    <row r="475" spans="2:64" ht="20.85" customHeight="1" x14ac:dyDescent="0.2">
      <c r="B475" s="7"/>
      <c r="C475" s="134" t="s">
        <v>12</v>
      </c>
      <c r="D475" s="134" t="s">
        <v>12</v>
      </c>
      <c r="E475" s="140" t="str">
        <f>Tabelle1!$N475</f>
        <v/>
      </c>
      <c r="F475" s="134" t="s">
        <v>12</v>
      </c>
      <c r="G475" s="134" t="s">
        <v>12</v>
      </c>
      <c r="H475" s="134" t="s">
        <v>12</v>
      </c>
      <c r="I475" s="134" t="s">
        <v>12</v>
      </c>
      <c r="J475" s="116" t="str">
        <f>IF(AND(Ausstellungen!C475&lt;"a",Ausstellungen!D475&lt;"a",Ausstellungen!F475&lt;"a",Ausstellungen!G475&lt;"a",Ausstellungen!H475&lt;"a",Ausstellungen!I475&lt;"a")," ",Tabelle1!J475)</f>
        <v xml:space="preserve"> </v>
      </c>
      <c r="K475" s="12"/>
      <c r="M475" s="9"/>
      <c r="N475" s="9"/>
      <c r="O475" s="9"/>
      <c r="P475" s="45"/>
      <c r="Q475" t="str">
        <f>IF(Ausstellungen!C474&gt;"a","Tabelle3!$M$5:$M$"&amp;COUNTA(Teilnehmer!$C$6:$C$300)+5,"leer")</f>
        <v>leer</v>
      </c>
      <c r="R475" s="17" t="str">
        <f t="shared" si="15"/>
        <v>leer</v>
      </c>
      <c r="S475" s="17" t="str">
        <f t="shared" si="16"/>
        <v>leer</v>
      </c>
      <c r="T475" s="17" t="str">
        <f>IF(AND(Ausstellungen!C475&gt;"a",Ausstellungen!D475&gt;"a",Ausstellungen!F475&gt;"a",OR(Ausstellungen!D475=Tabelle2!$C$19,Ausstellungen!D475=Tabelle2!$C$20)),MID(Ausstellungen!F475,1,2)&amp;"N",IF(AND(Ausstellungen!C475&gt;"a",Ausstellungen!D475&gt;"a",Ausstellungen!F475&gt;"a",Ausstellungen!D475&lt;&gt;Tabelle2!$C$19,Ausstellungen!D475&lt;&gt;Tabelle2!$C$20),MID(Ausstellungen!F475,1,2),"leer"))</f>
        <v>leer</v>
      </c>
      <c r="U475" s="180" t="str">
        <f>IF(OR(ISERROR(VLOOKUP($D475&amp;$G475,Tabelle2!$T$2:$U$17,2,0)),Ausstellungen!C475&lt;"a",Ausstellungen!D475&lt;"a",Ausstellungen!F475&lt;"a"),"leer",VLOOKUP($D475&amp;$G475,Tabelle2!$T$2:$U$17,2,0))</f>
        <v>leer</v>
      </c>
      <c r="V475" s="17" t="str">
        <f>IF(OR(ISERROR(VLOOKUP(Ausstellungen!G475,Tabelle2!$Z$2:$AA$7,2,0)),Ausstellungen!C475&lt;"a",Ausstellungen!D475&lt;"a",Ausstellungen!F475&lt;"a"),"leer",VLOOKUP(Ausstellungen!G475,Tabelle2!$Z$2:$AA$7,2,0))</f>
        <v>leer</v>
      </c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</row>
    <row r="476" spans="2:64" ht="20.85" customHeight="1" x14ac:dyDescent="0.2">
      <c r="B476" s="7"/>
      <c r="C476" s="134" t="s">
        <v>12</v>
      </c>
      <c r="D476" s="134" t="s">
        <v>12</v>
      </c>
      <c r="E476" s="140" t="str">
        <f>Tabelle1!$N476</f>
        <v/>
      </c>
      <c r="F476" s="134" t="s">
        <v>12</v>
      </c>
      <c r="G476" s="134" t="s">
        <v>12</v>
      </c>
      <c r="H476" s="134" t="s">
        <v>12</v>
      </c>
      <c r="I476" s="134" t="s">
        <v>12</v>
      </c>
      <c r="J476" s="116" t="str">
        <f>IF(AND(Ausstellungen!C476&lt;"a",Ausstellungen!D476&lt;"a",Ausstellungen!F476&lt;"a",Ausstellungen!G476&lt;"a",Ausstellungen!H476&lt;"a",Ausstellungen!I476&lt;"a")," ",Tabelle1!J476)</f>
        <v xml:space="preserve"> </v>
      </c>
      <c r="K476" s="12"/>
      <c r="M476" s="9"/>
      <c r="N476" s="9"/>
      <c r="O476" s="9"/>
      <c r="P476" s="45"/>
      <c r="Q476" t="str">
        <f>IF(Ausstellungen!C475&gt;"a","Tabelle3!$M$5:$M$"&amp;COUNTA(Teilnehmer!$C$6:$C$300)+5,"leer")</f>
        <v>leer</v>
      </c>
      <c r="R476" s="17" t="str">
        <f t="shared" si="15"/>
        <v>leer</v>
      </c>
      <c r="S476" s="17" t="str">
        <f t="shared" si="16"/>
        <v>leer</v>
      </c>
      <c r="T476" s="17" t="str">
        <f>IF(AND(Ausstellungen!C476&gt;"a",Ausstellungen!D476&gt;"a",Ausstellungen!F476&gt;"a",OR(Ausstellungen!D476=Tabelle2!$C$19,Ausstellungen!D476=Tabelle2!$C$20)),MID(Ausstellungen!F476,1,2)&amp;"N",IF(AND(Ausstellungen!C476&gt;"a",Ausstellungen!D476&gt;"a",Ausstellungen!F476&gt;"a",Ausstellungen!D476&lt;&gt;Tabelle2!$C$19,Ausstellungen!D476&lt;&gt;Tabelle2!$C$20),MID(Ausstellungen!F476,1,2),"leer"))</f>
        <v>leer</v>
      </c>
      <c r="U476" s="180" t="str">
        <f>IF(OR(ISERROR(VLOOKUP($D476&amp;$G476,Tabelle2!$T$2:$U$17,2,0)),Ausstellungen!C476&lt;"a",Ausstellungen!D476&lt;"a",Ausstellungen!F476&lt;"a"),"leer",VLOOKUP($D476&amp;$G476,Tabelle2!$T$2:$U$17,2,0))</f>
        <v>leer</v>
      </c>
      <c r="V476" s="17" t="str">
        <f>IF(OR(ISERROR(VLOOKUP(Ausstellungen!G476,Tabelle2!$Z$2:$AA$7,2,0)),Ausstellungen!C476&lt;"a",Ausstellungen!D476&lt;"a",Ausstellungen!F476&lt;"a"),"leer",VLOOKUP(Ausstellungen!G476,Tabelle2!$Z$2:$AA$7,2,0))</f>
        <v>leer</v>
      </c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</row>
    <row r="477" spans="2:64" ht="20.85" customHeight="1" x14ac:dyDescent="0.2">
      <c r="B477" s="7"/>
      <c r="C477" s="134" t="s">
        <v>12</v>
      </c>
      <c r="D477" s="134" t="s">
        <v>12</v>
      </c>
      <c r="E477" s="140" t="str">
        <f>Tabelle1!$N477</f>
        <v/>
      </c>
      <c r="F477" s="134" t="s">
        <v>12</v>
      </c>
      <c r="G477" s="134" t="s">
        <v>12</v>
      </c>
      <c r="H477" s="134" t="s">
        <v>12</v>
      </c>
      <c r="I477" s="134" t="s">
        <v>12</v>
      </c>
      <c r="J477" s="116" t="str">
        <f>IF(AND(Ausstellungen!C477&lt;"a",Ausstellungen!D477&lt;"a",Ausstellungen!F477&lt;"a",Ausstellungen!G477&lt;"a",Ausstellungen!H477&lt;"a",Ausstellungen!I477&lt;"a")," ",Tabelle1!J477)</f>
        <v xml:space="preserve"> </v>
      </c>
      <c r="K477" s="12"/>
      <c r="M477" s="9"/>
      <c r="N477" s="9"/>
      <c r="O477" s="9"/>
      <c r="P477" s="45"/>
      <c r="Q477" t="str">
        <f>IF(Ausstellungen!C476&gt;"a","Tabelle3!$M$5:$M$"&amp;COUNTA(Teilnehmer!$C$6:$C$300)+5,"leer")</f>
        <v>leer</v>
      </c>
      <c r="R477" s="17" t="str">
        <f t="shared" si="15"/>
        <v>leer</v>
      </c>
      <c r="S477" s="17" t="str">
        <f t="shared" si="16"/>
        <v>leer</v>
      </c>
      <c r="T477" s="17" t="str">
        <f>IF(AND(Ausstellungen!C477&gt;"a",Ausstellungen!D477&gt;"a",Ausstellungen!F477&gt;"a",OR(Ausstellungen!D477=Tabelle2!$C$19,Ausstellungen!D477=Tabelle2!$C$20)),MID(Ausstellungen!F477,1,2)&amp;"N",IF(AND(Ausstellungen!C477&gt;"a",Ausstellungen!D477&gt;"a",Ausstellungen!F477&gt;"a",Ausstellungen!D477&lt;&gt;Tabelle2!$C$19,Ausstellungen!D477&lt;&gt;Tabelle2!$C$20),MID(Ausstellungen!F477,1,2),"leer"))</f>
        <v>leer</v>
      </c>
      <c r="U477" s="180" t="str">
        <f>IF(OR(ISERROR(VLOOKUP($D477&amp;$G477,Tabelle2!$T$2:$U$17,2,0)),Ausstellungen!C477&lt;"a",Ausstellungen!D477&lt;"a",Ausstellungen!F477&lt;"a"),"leer",VLOOKUP($D477&amp;$G477,Tabelle2!$T$2:$U$17,2,0))</f>
        <v>leer</v>
      </c>
      <c r="V477" s="17" t="str">
        <f>IF(OR(ISERROR(VLOOKUP(Ausstellungen!G477,Tabelle2!$Z$2:$AA$7,2,0)),Ausstellungen!C477&lt;"a",Ausstellungen!D477&lt;"a",Ausstellungen!F477&lt;"a"),"leer",VLOOKUP(Ausstellungen!G477,Tabelle2!$Z$2:$AA$7,2,0))</f>
        <v>leer</v>
      </c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</row>
    <row r="478" spans="2:64" ht="20.85" customHeight="1" x14ac:dyDescent="0.2">
      <c r="B478" s="7"/>
      <c r="C478" s="134" t="s">
        <v>12</v>
      </c>
      <c r="D478" s="134" t="s">
        <v>12</v>
      </c>
      <c r="E478" s="140" t="str">
        <f>Tabelle1!$N478</f>
        <v/>
      </c>
      <c r="F478" s="134" t="s">
        <v>12</v>
      </c>
      <c r="G478" s="134" t="s">
        <v>12</v>
      </c>
      <c r="H478" s="134" t="s">
        <v>12</v>
      </c>
      <c r="I478" s="134" t="s">
        <v>12</v>
      </c>
      <c r="J478" s="116" t="str">
        <f>IF(AND(Ausstellungen!C478&lt;"a",Ausstellungen!D478&lt;"a",Ausstellungen!F478&lt;"a",Ausstellungen!G478&lt;"a",Ausstellungen!H478&lt;"a",Ausstellungen!I478&lt;"a")," ",Tabelle1!J478)</f>
        <v xml:space="preserve"> </v>
      </c>
      <c r="K478" s="12"/>
      <c r="M478" s="9"/>
      <c r="N478" s="9"/>
      <c r="O478" s="9"/>
      <c r="P478" s="45"/>
      <c r="Q478" t="str">
        <f>IF(Ausstellungen!C477&gt;"a","Tabelle3!$M$5:$M$"&amp;COUNTA(Teilnehmer!$C$6:$C$300)+5,"leer")</f>
        <v>leer</v>
      </c>
      <c r="R478" s="17" t="str">
        <f t="shared" si="15"/>
        <v>leer</v>
      </c>
      <c r="S478" s="17" t="str">
        <f t="shared" si="16"/>
        <v>leer</v>
      </c>
      <c r="T478" s="17" t="str">
        <f>IF(AND(Ausstellungen!C478&gt;"a",Ausstellungen!D478&gt;"a",Ausstellungen!F478&gt;"a",OR(Ausstellungen!D478=Tabelle2!$C$19,Ausstellungen!D478=Tabelle2!$C$20)),MID(Ausstellungen!F478,1,2)&amp;"N",IF(AND(Ausstellungen!C478&gt;"a",Ausstellungen!D478&gt;"a",Ausstellungen!F478&gt;"a",Ausstellungen!D478&lt;&gt;Tabelle2!$C$19,Ausstellungen!D478&lt;&gt;Tabelle2!$C$20),MID(Ausstellungen!F478,1,2),"leer"))</f>
        <v>leer</v>
      </c>
      <c r="U478" s="180" t="str">
        <f>IF(OR(ISERROR(VLOOKUP($D478&amp;$G478,Tabelle2!$T$2:$U$17,2,0)),Ausstellungen!C478&lt;"a",Ausstellungen!D478&lt;"a",Ausstellungen!F478&lt;"a"),"leer",VLOOKUP($D478&amp;$G478,Tabelle2!$T$2:$U$17,2,0))</f>
        <v>leer</v>
      </c>
      <c r="V478" s="17" t="str">
        <f>IF(OR(ISERROR(VLOOKUP(Ausstellungen!G478,Tabelle2!$Z$2:$AA$7,2,0)),Ausstellungen!C478&lt;"a",Ausstellungen!D478&lt;"a",Ausstellungen!F478&lt;"a"),"leer",VLOOKUP(Ausstellungen!G478,Tabelle2!$Z$2:$AA$7,2,0))</f>
        <v>leer</v>
      </c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</row>
    <row r="479" spans="2:64" ht="20.85" customHeight="1" x14ac:dyDescent="0.2">
      <c r="B479" s="7"/>
      <c r="C479" s="134" t="s">
        <v>12</v>
      </c>
      <c r="D479" s="134" t="s">
        <v>12</v>
      </c>
      <c r="E479" s="140" t="str">
        <f>Tabelle1!$N479</f>
        <v/>
      </c>
      <c r="F479" s="134" t="s">
        <v>12</v>
      </c>
      <c r="G479" s="134" t="s">
        <v>12</v>
      </c>
      <c r="H479" s="134" t="s">
        <v>12</v>
      </c>
      <c r="I479" s="134" t="s">
        <v>12</v>
      </c>
      <c r="J479" s="116" t="str">
        <f>IF(AND(Ausstellungen!C479&lt;"a",Ausstellungen!D479&lt;"a",Ausstellungen!F479&lt;"a",Ausstellungen!G479&lt;"a",Ausstellungen!H479&lt;"a",Ausstellungen!I479&lt;"a")," ",Tabelle1!J479)</f>
        <v xml:space="preserve"> </v>
      </c>
      <c r="K479" s="12"/>
      <c r="M479" s="9"/>
      <c r="N479" s="9"/>
      <c r="O479" s="9"/>
      <c r="P479" s="45"/>
      <c r="Q479" t="str">
        <f>IF(Ausstellungen!C478&gt;"a","Tabelle3!$M$5:$M$"&amp;COUNTA(Teilnehmer!$C$6:$C$300)+5,"leer")</f>
        <v>leer</v>
      </c>
      <c r="R479" s="17" t="str">
        <f t="shared" si="15"/>
        <v>leer</v>
      </c>
      <c r="S479" s="17" t="str">
        <f t="shared" si="16"/>
        <v>leer</v>
      </c>
      <c r="T479" s="17" t="str">
        <f>IF(AND(Ausstellungen!C479&gt;"a",Ausstellungen!D479&gt;"a",Ausstellungen!F479&gt;"a",OR(Ausstellungen!D479=Tabelle2!$C$19,Ausstellungen!D479=Tabelle2!$C$20)),MID(Ausstellungen!F479,1,2)&amp;"N",IF(AND(Ausstellungen!C479&gt;"a",Ausstellungen!D479&gt;"a",Ausstellungen!F479&gt;"a",Ausstellungen!D479&lt;&gt;Tabelle2!$C$19,Ausstellungen!D479&lt;&gt;Tabelle2!$C$20),MID(Ausstellungen!F479,1,2),"leer"))</f>
        <v>leer</v>
      </c>
      <c r="U479" s="180" t="str">
        <f>IF(OR(ISERROR(VLOOKUP($D479&amp;$G479,Tabelle2!$T$2:$U$17,2,0)),Ausstellungen!C479&lt;"a",Ausstellungen!D479&lt;"a",Ausstellungen!F479&lt;"a"),"leer",VLOOKUP($D479&amp;$G479,Tabelle2!$T$2:$U$17,2,0))</f>
        <v>leer</v>
      </c>
      <c r="V479" s="17" t="str">
        <f>IF(OR(ISERROR(VLOOKUP(Ausstellungen!G479,Tabelle2!$Z$2:$AA$7,2,0)),Ausstellungen!C479&lt;"a",Ausstellungen!D479&lt;"a",Ausstellungen!F479&lt;"a"),"leer",VLOOKUP(Ausstellungen!G479,Tabelle2!$Z$2:$AA$7,2,0))</f>
        <v>leer</v>
      </c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</row>
    <row r="480" spans="2:64" ht="20.85" customHeight="1" x14ac:dyDescent="0.2">
      <c r="B480" s="7"/>
      <c r="C480" s="134" t="s">
        <v>12</v>
      </c>
      <c r="D480" s="134" t="s">
        <v>12</v>
      </c>
      <c r="E480" s="140" t="str">
        <f>Tabelle1!$N480</f>
        <v/>
      </c>
      <c r="F480" s="134" t="s">
        <v>12</v>
      </c>
      <c r="G480" s="134" t="s">
        <v>12</v>
      </c>
      <c r="H480" s="134" t="s">
        <v>12</v>
      </c>
      <c r="I480" s="134" t="s">
        <v>12</v>
      </c>
      <c r="J480" s="116" t="str">
        <f>IF(AND(Ausstellungen!C480&lt;"a",Ausstellungen!D480&lt;"a",Ausstellungen!F480&lt;"a",Ausstellungen!G480&lt;"a",Ausstellungen!H480&lt;"a",Ausstellungen!I480&lt;"a")," ",Tabelle1!J480)</f>
        <v xml:space="preserve"> </v>
      </c>
      <c r="K480" s="12"/>
      <c r="M480" s="9"/>
      <c r="N480" s="9"/>
      <c r="O480" s="9"/>
      <c r="P480" s="45"/>
      <c r="Q480" t="str">
        <f>IF(Ausstellungen!C479&gt;"a","Tabelle3!$M$5:$M$"&amp;COUNTA(Teilnehmer!$C$6:$C$300)+5,"leer")</f>
        <v>leer</v>
      </c>
      <c r="R480" s="17" t="str">
        <f t="shared" si="15"/>
        <v>leer</v>
      </c>
      <c r="S480" s="17" t="str">
        <f t="shared" si="16"/>
        <v>leer</v>
      </c>
      <c r="T480" s="17" t="str">
        <f>IF(AND(Ausstellungen!C480&gt;"a",Ausstellungen!D480&gt;"a",Ausstellungen!F480&gt;"a",OR(Ausstellungen!D480=Tabelle2!$C$19,Ausstellungen!D480=Tabelle2!$C$20)),MID(Ausstellungen!F480,1,2)&amp;"N",IF(AND(Ausstellungen!C480&gt;"a",Ausstellungen!D480&gt;"a",Ausstellungen!F480&gt;"a",Ausstellungen!D480&lt;&gt;Tabelle2!$C$19,Ausstellungen!D480&lt;&gt;Tabelle2!$C$20),MID(Ausstellungen!F480,1,2),"leer"))</f>
        <v>leer</v>
      </c>
      <c r="U480" s="180" t="str">
        <f>IF(OR(ISERROR(VLOOKUP($D480&amp;$G480,Tabelle2!$T$2:$U$17,2,0)),Ausstellungen!C480&lt;"a",Ausstellungen!D480&lt;"a",Ausstellungen!F480&lt;"a"),"leer",VLOOKUP($D480&amp;$G480,Tabelle2!$T$2:$U$17,2,0))</f>
        <v>leer</v>
      </c>
      <c r="V480" s="17" t="str">
        <f>IF(OR(ISERROR(VLOOKUP(Ausstellungen!G480,Tabelle2!$Z$2:$AA$7,2,0)),Ausstellungen!C480&lt;"a",Ausstellungen!D480&lt;"a",Ausstellungen!F480&lt;"a"),"leer",VLOOKUP(Ausstellungen!G480,Tabelle2!$Z$2:$AA$7,2,0))</f>
        <v>leer</v>
      </c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</row>
    <row r="481" spans="2:64" ht="20.85" customHeight="1" x14ac:dyDescent="0.2">
      <c r="B481" s="7"/>
      <c r="C481" s="134" t="s">
        <v>12</v>
      </c>
      <c r="D481" s="134" t="s">
        <v>12</v>
      </c>
      <c r="E481" s="140" t="str">
        <f>Tabelle1!$N481</f>
        <v/>
      </c>
      <c r="F481" s="134" t="s">
        <v>12</v>
      </c>
      <c r="G481" s="134" t="s">
        <v>12</v>
      </c>
      <c r="H481" s="134" t="s">
        <v>12</v>
      </c>
      <c r="I481" s="134" t="s">
        <v>12</v>
      </c>
      <c r="J481" s="116" t="str">
        <f>IF(AND(Ausstellungen!C481&lt;"a",Ausstellungen!D481&lt;"a",Ausstellungen!F481&lt;"a",Ausstellungen!G481&lt;"a",Ausstellungen!H481&lt;"a",Ausstellungen!I481&lt;"a")," ",Tabelle1!J481)</f>
        <v xml:space="preserve"> </v>
      </c>
      <c r="K481" s="12"/>
      <c r="M481" s="9"/>
      <c r="N481" s="9"/>
      <c r="O481" s="9"/>
      <c r="P481" s="45"/>
      <c r="Q481" t="str">
        <f>IF(Ausstellungen!C480&gt;"a","Tabelle3!$M$5:$M$"&amp;COUNTA(Teilnehmer!$C$6:$C$300)+5,"leer")</f>
        <v>leer</v>
      </c>
      <c r="R481" s="17" t="str">
        <f t="shared" si="15"/>
        <v>leer</v>
      </c>
      <c r="S481" s="17" t="str">
        <f t="shared" si="16"/>
        <v>leer</v>
      </c>
      <c r="T481" s="17" t="str">
        <f>IF(AND(Ausstellungen!C481&gt;"a",Ausstellungen!D481&gt;"a",Ausstellungen!F481&gt;"a",OR(Ausstellungen!D481=Tabelle2!$C$19,Ausstellungen!D481=Tabelle2!$C$20)),MID(Ausstellungen!F481,1,2)&amp;"N",IF(AND(Ausstellungen!C481&gt;"a",Ausstellungen!D481&gt;"a",Ausstellungen!F481&gt;"a",Ausstellungen!D481&lt;&gt;Tabelle2!$C$19,Ausstellungen!D481&lt;&gt;Tabelle2!$C$20),MID(Ausstellungen!F481,1,2),"leer"))</f>
        <v>leer</v>
      </c>
      <c r="U481" s="180" t="str">
        <f>IF(OR(ISERROR(VLOOKUP($D481&amp;$G481,Tabelle2!$T$2:$U$17,2,0)),Ausstellungen!C481&lt;"a",Ausstellungen!D481&lt;"a",Ausstellungen!F481&lt;"a"),"leer",VLOOKUP($D481&amp;$G481,Tabelle2!$T$2:$U$17,2,0))</f>
        <v>leer</v>
      </c>
      <c r="V481" s="17" t="str">
        <f>IF(OR(ISERROR(VLOOKUP(Ausstellungen!G481,Tabelle2!$Z$2:$AA$7,2,0)),Ausstellungen!C481&lt;"a",Ausstellungen!D481&lt;"a",Ausstellungen!F481&lt;"a"),"leer",VLOOKUP(Ausstellungen!G481,Tabelle2!$Z$2:$AA$7,2,0))</f>
        <v>leer</v>
      </c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</row>
    <row r="482" spans="2:64" ht="20.85" customHeight="1" x14ac:dyDescent="0.2">
      <c r="B482" s="7"/>
      <c r="C482" s="134" t="s">
        <v>12</v>
      </c>
      <c r="D482" s="134" t="s">
        <v>12</v>
      </c>
      <c r="E482" s="140" t="str">
        <f>Tabelle1!$N482</f>
        <v/>
      </c>
      <c r="F482" s="134" t="s">
        <v>12</v>
      </c>
      <c r="G482" s="134" t="s">
        <v>12</v>
      </c>
      <c r="H482" s="134" t="s">
        <v>12</v>
      </c>
      <c r="I482" s="134" t="s">
        <v>12</v>
      </c>
      <c r="J482" s="116" t="str">
        <f>IF(AND(Ausstellungen!C482&lt;"a",Ausstellungen!D482&lt;"a",Ausstellungen!F482&lt;"a",Ausstellungen!G482&lt;"a",Ausstellungen!H482&lt;"a",Ausstellungen!I482&lt;"a")," ",Tabelle1!J482)</f>
        <v xml:space="preserve"> </v>
      </c>
      <c r="K482" s="12"/>
      <c r="M482" s="9"/>
      <c r="N482" s="9"/>
      <c r="O482" s="9"/>
      <c r="P482" s="45"/>
      <c r="Q482" t="str">
        <f>IF(Ausstellungen!C481&gt;"a","Tabelle3!$M$5:$M$"&amp;COUNTA(Teilnehmer!$C$6:$C$300)+5,"leer")</f>
        <v>leer</v>
      </c>
      <c r="R482" s="17" t="str">
        <f t="shared" si="15"/>
        <v>leer</v>
      </c>
      <c r="S482" s="17" t="str">
        <f t="shared" si="16"/>
        <v>leer</v>
      </c>
      <c r="T482" s="17" t="str">
        <f>IF(AND(Ausstellungen!C482&gt;"a",Ausstellungen!D482&gt;"a",Ausstellungen!F482&gt;"a",OR(Ausstellungen!D482=Tabelle2!$C$19,Ausstellungen!D482=Tabelle2!$C$20)),MID(Ausstellungen!F482,1,2)&amp;"N",IF(AND(Ausstellungen!C482&gt;"a",Ausstellungen!D482&gt;"a",Ausstellungen!F482&gt;"a",Ausstellungen!D482&lt;&gt;Tabelle2!$C$19,Ausstellungen!D482&lt;&gt;Tabelle2!$C$20),MID(Ausstellungen!F482,1,2),"leer"))</f>
        <v>leer</v>
      </c>
      <c r="U482" s="180" t="str">
        <f>IF(OR(ISERROR(VLOOKUP($D482&amp;$G482,Tabelle2!$T$2:$U$17,2,0)),Ausstellungen!C482&lt;"a",Ausstellungen!D482&lt;"a",Ausstellungen!F482&lt;"a"),"leer",VLOOKUP($D482&amp;$G482,Tabelle2!$T$2:$U$17,2,0))</f>
        <v>leer</v>
      </c>
      <c r="V482" s="17" t="str">
        <f>IF(OR(ISERROR(VLOOKUP(Ausstellungen!G482,Tabelle2!$Z$2:$AA$7,2,0)),Ausstellungen!C482&lt;"a",Ausstellungen!D482&lt;"a",Ausstellungen!F482&lt;"a"),"leer",VLOOKUP(Ausstellungen!G482,Tabelle2!$Z$2:$AA$7,2,0))</f>
        <v>leer</v>
      </c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</row>
    <row r="483" spans="2:64" ht="20.85" customHeight="1" x14ac:dyDescent="0.2">
      <c r="B483" s="7"/>
      <c r="C483" s="134" t="s">
        <v>12</v>
      </c>
      <c r="D483" s="134" t="s">
        <v>12</v>
      </c>
      <c r="E483" s="140" t="str">
        <f>Tabelle1!$N483</f>
        <v/>
      </c>
      <c r="F483" s="134" t="s">
        <v>12</v>
      </c>
      <c r="G483" s="134" t="s">
        <v>12</v>
      </c>
      <c r="H483" s="134" t="s">
        <v>12</v>
      </c>
      <c r="I483" s="134" t="s">
        <v>12</v>
      </c>
      <c r="J483" s="116" t="str">
        <f>IF(AND(Ausstellungen!C483&lt;"a",Ausstellungen!D483&lt;"a",Ausstellungen!F483&lt;"a",Ausstellungen!G483&lt;"a",Ausstellungen!H483&lt;"a",Ausstellungen!I483&lt;"a")," ",Tabelle1!J483)</f>
        <v xml:space="preserve"> </v>
      </c>
      <c r="K483" s="12"/>
      <c r="M483" s="9"/>
      <c r="N483" s="9"/>
      <c r="O483" s="9"/>
      <c r="P483" s="45"/>
      <c r="Q483" t="str">
        <f>IF(Ausstellungen!C482&gt;"a","Tabelle3!$M$5:$M$"&amp;COUNTA(Teilnehmer!$C$6:$C$300)+5,"leer")</f>
        <v>leer</v>
      </c>
      <c r="R483" s="17" t="str">
        <f t="shared" si="15"/>
        <v>leer</v>
      </c>
      <c r="S483" s="17" t="str">
        <f t="shared" si="16"/>
        <v>leer</v>
      </c>
      <c r="T483" s="17" t="str">
        <f>IF(AND(Ausstellungen!C483&gt;"a",Ausstellungen!D483&gt;"a",Ausstellungen!F483&gt;"a",OR(Ausstellungen!D483=Tabelle2!$C$19,Ausstellungen!D483=Tabelle2!$C$20)),MID(Ausstellungen!F483,1,2)&amp;"N",IF(AND(Ausstellungen!C483&gt;"a",Ausstellungen!D483&gt;"a",Ausstellungen!F483&gt;"a",Ausstellungen!D483&lt;&gt;Tabelle2!$C$19,Ausstellungen!D483&lt;&gt;Tabelle2!$C$20),MID(Ausstellungen!F483,1,2),"leer"))</f>
        <v>leer</v>
      </c>
      <c r="U483" s="180" t="str">
        <f>IF(OR(ISERROR(VLOOKUP($D483&amp;$G483,Tabelle2!$T$2:$U$17,2,0)),Ausstellungen!C483&lt;"a",Ausstellungen!D483&lt;"a",Ausstellungen!F483&lt;"a"),"leer",VLOOKUP($D483&amp;$G483,Tabelle2!$T$2:$U$17,2,0))</f>
        <v>leer</v>
      </c>
      <c r="V483" s="17" t="str">
        <f>IF(OR(ISERROR(VLOOKUP(Ausstellungen!G483,Tabelle2!$Z$2:$AA$7,2,0)),Ausstellungen!C483&lt;"a",Ausstellungen!D483&lt;"a",Ausstellungen!F483&lt;"a"),"leer",VLOOKUP(Ausstellungen!G483,Tabelle2!$Z$2:$AA$7,2,0))</f>
        <v>leer</v>
      </c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</row>
    <row r="484" spans="2:64" ht="20.85" customHeight="1" x14ac:dyDescent="0.2">
      <c r="B484" s="7"/>
      <c r="C484" s="134" t="s">
        <v>12</v>
      </c>
      <c r="D484" s="134" t="s">
        <v>12</v>
      </c>
      <c r="E484" s="140" t="str">
        <f>Tabelle1!$N484</f>
        <v/>
      </c>
      <c r="F484" s="134" t="s">
        <v>12</v>
      </c>
      <c r="G484" s="134" t="s">
        <v>12</v>
      </c>
      <c r="H484" s="134" t="s">
        <v>12</v>
      </c>
      <c r="I484" s="134" t="s">
        <v>12</v>
      </c>
      <c r="J484" s="116" t="str">
        <f>IF(AND(Ausstellungen!C484&lt;"a",Ausstellungen!D484&lt;"a",Ausstellungen!F484&lt;"a",Ausstellungen!G484&lt;"a",Ausstellungen!H484&lt;"a",Ausstellungen!I484&lt;"a")," ",Tabelle1!J484)</f>
        <v xml:space="preserve"> </v>
      </c>
      <c r="K484" s="12"/>
      <c r="M484" s="9"/>
      <c r="N484" s="9"/>
      <c r="O484" s="9"/>
      <c r="P484" s="45"/>
      <c r="Q484" t="str">
        <f>IF(Ausstellungen!C483&gt;"a","Tabelle3!$M$5:$M$"&amp;COUNTA(Teilnehmer!$C$6:$C$300)+5,"leer")</f>
        <v>leer</v>
      </c>
      <c r="R484" s="17" t="str">
        <f t="shared" si="15"/>
        <v>leer</v>
      </c>
      <c r="S484" s="17" t="str">
        <f t="shared" si="16"/>
        <v>leer</v>
      </c>
      <c r="T484" s="17" t="str">
        <f>IF(AND(Ausstellungen!C484&gt;"a",Ausstellungen!D484&gt;"a",Ausstellungen!F484&gt;"a",OR(Ausstellungen!D484=Tabelle2!$C$19,Ausstellungen!D484=Tabelle2!$C$20)),MID(Ausstellungen!F484,1,2)&amp;"N",IF(AND(Ausstellungen!C484&gt;"a",Ausstellungen!D484&gt;"a",Ausstellungen!F484&gt;"a",Ausstellungen!D484&lt;&gt;Tabelle2!$C$19,Ausstellungen!D484&lt;&gt;Tabelle2!$C$20),MID(Ausstellungen!F484,1,2),"leer"))</f>
        <v>leer</v>
      </c>
      <c r="U484" s="180" t="str">
        <f>IF(OR(ISERROR(VLOOKUP($D484&amp;$G484,Tabelle2!$T$2:$U$17,2,0)),Ausstellungen!C484&lt;"a",Ausstellungen!D484&lt;"a",Ausstellungen!F484&lt;"a"),"leer",VLOOKUP($D484&amp;$G484,Tabelle2!$T$2:$U$17,2,0))</f>
        <v>leer</v>
      </c>
      <c r="V484" s="17" t="str">
        <f>IF(OR(ISERROR(VLOOKUP(Ausstellungen!G484,Tabelle2!$Z$2:$AA$7,2,0)),Ausstellungen!C484&lt;"a",Ausstellungen!D484&lt;"a",Ausstellungen!F484&lt;"a"),"leer",VLOOKUP(Ausstellungen!G484,Tabelle2!$Z$2:$AA$7,2,0))</f>
        <v>leer</v>
      </c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</row>
    <row r="485" spans="2:64" ht="20.85" customHeight="1" x14ac:dyDescent="0.2">
      <c r="B485" s="7"/>
      <c r="C485" s="134" t="s">
        <v>12</v>
      </c>
      <c r="D485" s="134" t="s">
        <v>12</v>
      </c>
      <c r="E485" s="140" t="str">
        <f>Tabelle1!$N485</f>
        <v/>
      </c>
      <c r="F485" s="134" t="s">
        <v>12</v>
      </c>
      <c r="G485" s="134" t="s">
        <v>12</v>
      </c>
      <c r="H485" s="134" t="s">
        <v>12</v>
      </c>
      <c r="I485" s="134" t="s">
        <v>12</v>
      </c>
      <c r="J485" s="116" t="str">
        <f>IF(AND(Ausstellungen!C485&lt;"a",Ausstellungen!D485&lt;"a",Ausstellungen!F485&lt;"a",Ausstellungen!G485&lt;"a",Ausstellungen!H485&lt;"a",Ausstellungen!I485&lt;"a")," ",Tabelle1!J485)</f>
        <v xml:space="preserve"> </v>
      </c>
      <c r="K485" s="12"/>
      <c r="M485" s="9"/>
      <c r="N485" s="9"/>
      <c r="O485" s="9"/>
      <c r="P485" s="45"/>
      <c r="Q485" t="str">
        <f>IF(Ausstellungen!C484&gt;"a","Tabelle3!$M$5:$M$"&amp;COUNTA(Teilnehmer!$C$6:$C$300)+5,"leer")</f>
        <v>leer</v>
      </c>
      <c r="R485" s="17" t="str">
        <f t="shared" si="15"/>
        <v>leer</v>
      </c>
      <c r="S485" s="17" t="str">
        <f t="shared" si="16"/>
        <v>leer</v>
      </c>
      <c r="T485" s="17" t="str">
        <f>IF(AND(Ausstellungen!C485&gt;"a",Ausstellungen!D485&gt;"a",Ausstellungen!F485&gt;"a",OR(Ausstellungen!D485=Tabelle2!$C$19,Ausstellungen!D485=Tabelle2!$C$20)),MID(Ausstellungen!F485,1,2)&amp;"N",IF(AND(Ausstellungen!C485&gt;"a",Ausstellungen!D485&gt;"a",Ausstellungen!F485&gt;"a",Ausstellungen!D485&lt;&gt;Tabelle2!$C$19,Ausstellungen!D485&lt;&gt;Tabelle2!$C$20),MID(Ausstellungen!F485,1,2),"leer"))</f>
        <v>leer</v>
      </c>
      <c r="U485" s="180" t="str">
        <f>IF(OR(ISERROR(VLOOKUP($D485&amp;$G485,Tabelle2!$T$2:$U$17,2,0)),Ausstellungen!C485&lt;"a",Ausstellungen!D485&lt;"a",Ausstellungen!F485&lt;"a"),"leer",VLOOKUP($D485&amp;$G485,Tabelle2!$T$2:$U$17,2,0))</f>
        <v>leer</v>
      </c>
      <c r="V485" s="17" t="str">
        <f>IF(OR(ISERROR(VLOOKUP(Ausstellungen!G485,Tabelle2!$Z$2:$AA$7,2,0)),Ausstellungen!C485&lt;"a",Ausstellungen!D485&lt;"a",Ausstellungen!F485&lt;"a"),"leer",VLOOKUP(Ausstellungen!G485,Tabelle2!$Z$2:$AA$7,2,0))</f>
        <v>leer</v>
      </c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</row>
    <row r="486" spans="2:64" ht="20.85" customHeight="1" x14ac:dyDescent="0.2">
      <c r="B486" s="7"/>
      <c r="C486" s="134" t="s">
        <v>12</v>
      </c>
      <c r="D486" s="134" t="s">
        <v>12</v>
      </c>
      <c r="E486" s="140" t="str">
        <f>Tabelle1!$N486</f>
        <v/>
      </c>
      <c r="F486" s="134" t="s">
        <v>12</v>
      </c>
      <c r="G486" s="134" t="s">
        <v>12</v>
      </c>
      <c r="H486" s="134" t="s">
        <v>12</v>
      </c>
      <c r="I486" s="134" t="s">
        <v>12</v>
      </c>
      <c r="J486" s="116" t="str">
        <f>IF(AND(Ausstellungen!C486&lt;"a",Ausstellungen!D486&lt;"a",Ausstellungen!F486&lt;"a",Ausstellungen!G486&lt;"a",Ausstellungen!H486&lt;"a",Ausstellungen!I486&lt;"a")," ",Tabelle1!J486)</f>
        <v xml:space="preserve"> </v>
      </c>
      <c r="K486" s="12"/>
      <c r="M486" s="9"/>
      <c r="N486" s="9"/>
      <c r="O486" s="9"/>
      <c r="P486" s="45"/>
      <c r="Q486" t="str">
        <f>IF(Ausstellungen!C485&gt;"a","Tabelle3!$M$5:$M$"&amp;COUNTA(Teilnehmer!$C$6:$C$300)+5,"leer")</f>
        <v>leer</v>
      </c>
      <c r="R486" s="17" t="str">
        <f t="shared" si="15"/>
        <v>leer</v>
      </c>
      <c r="S486" s="17" t="str">
        <f t="shared" si="16"/>
        <v>leer</v>
      </c>
      <c r="T486" s="17" t="str">
        <f>IF(AND(Ausstellungen!C486&gt;"a",Ausstellungen!D486&gt;"a",Ausstellungen!F486&gt;"a",OR(Ausstellungen!D486=Tabelle2!$C$19,Ausstellungen!D486=Tabelle2!$C$20)),MID(Ausstellungen!F486,1,2)&amp;"N",IF(AND(Ausstellungen!C486&gt;"a",Ausstellungen!D486&gt;"a",Ausstellungen!F486&gt;"a",Ausstellungen!D486&lt;&gt;Tabelle2!$C$19,Ausstellungen!D486&lt;&gt;Tabelle2!$C$20),MID(Ausstellungen!F486,1,2),"leer"))</f>
        <v>leer</v>
      </c>
      <c r="U486" s="180" t="str">
        <f>IF(OR(ISERROR(VLOOKUP($D486&amp;$G486,Tabelle2!$T$2:$U$17,2,0)),Ausstellungen!C486&lt;"a",Ausstellungen!D486&lt;"a",Ausstellungen!F486&lt;"a"),"leer",VLOOKUP($D486&amp;$G486,Tabelle2!$T$2:$U$17,2,0))</f>
        <v>leer</v>
      </c>
      <c r="V486" s="17" t="str">
        <f>IF(OR(ISERROR(VLOOKUP(Ausstellungen!G486,Tabelle2!$Z$2:$AA$7,2,0)),Ausstellungen!C486&lt;"a",Ausstellungen!D486&lt;"a",Ausstellungen!F486&lt;"a"),"leer",VLOOKUP(Ausstellungen!G486,Tabelle2!$Z$2:$AA$7,2,0))</f>
        <v>leer</v>
      </c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</row>
    <row r="487" spans="2:64" ht="20.85" customHeight="1" x14ac:dyDescent="0.2">
      <c r="B487" s="7"/>
      <c r="C487" s="134" t="s">
        <v>12</v>
      </c>
      <c r="D487" s="134" t="s">
        <v>12</v>
      </c>
      <c r="E487" s="140" t="str">
        <f>Tabelle1!$N487</f>
        <v/>
      </c>
      <c r="F487" s="134" t="s">
        <v>12</v>
      </c>
      <c r="G487" s="134" t="s">
        <v>12</v>
      </c>
      <c r="H487" s="134" t="s">
        <v>12</v>
      </c>
      <c r="I487" s="134" t="s">
        <v>12</v>
      </c>
      <c r="J487" s="116" t="str">
        <f>IF(AND(Ausstellungen!C487&lt;"a",Ausstellungen!D487&lt;"a",Ausstellungen!F487&lt;"a",Ausstellungen!G487&lt;"a",Ausstellungen!H487&lt;"a",Ausstellungen!I487&lt;"a")," ",Tabelle1!J487)</f>
        <v xml:space="preserve"> </v>
      </c>
      <c r="K487" s="12"/>
      <c r="M487" s="9"/>
      <c r="N487" s="9"/>
      <c r="O487" s="9"/>
      <c r="P487" s="45"/>
      <c r="Q487" t="str">
        <f>IF(Ausstellungen!C486&gt;"a","Tabelle3!$M$5:$M$"&amp;COUNTA(Teilnehmer!$C$6:$C$300)+5,"leer")</f>
        <v>leer</v>
      </c>
      <c r="R487" s="17" t="str">
        <f t="shared" si="15"/>
        <v>leer</v>
      </c>
      <c r="S487" s="17" t="str">
        <f t="shared" si="16"/>
        <v>leer</v>
      </c>
      <c r="T487" s="17" t="str">
        <f>IF(AND(Ausstellungen!C487&gt;"a",Ausstellungen!D487&gt;"a",Ausstellungen!F487&gt;"a",OR(Ausstellungen!D487=Tabelle2!$C$19,Ausstellungen!D487=Tabelle2!$C$20)),MID(Ausstellungen!F487,1,2)&amp;"N",IF(AND(Ausstellungen!C487&gt;"a",Ausstellungen!D487&gt;"a",Ausstellungen!F487&gt;"a",Ausstellungen!D487&lt;&gt;Tabelle2!$C$19,Ausstellungen!D487&lt;&gt;Tabelle2!$C$20),MID(Ausstellungen!F487,1,2),"leer"))</f>
        <v>leer</v>
      </c>
      <c r="U487" s="180" t="str">
        <f>IF(OR(ISERROR(VLOOKUP($D487&amp;$G487,Tabelle2!$T$2:$U$17,2,0)),Ausstellungen!C487&lt;"a",Ausstellungen!D487&lt;"a",Ausstellungen!F487&lt;"a"),"leer",VLOOKUP($D487&amp;$G487,Tabelle2!$T$2:$U$17,2,0))</f>
        <v>leer</v>
      </c>
      <c r="V487" s="17" t="str">
        <f>IF(OR(ISERROR(VLOOKUP(Ausstellungen!G487,Tabelle2!$Z$2:$AA$7,2,0)),Ausstellungen!C487&lt;"a",Ausstellungen!D487&lt;"a",Ausstellungen!F487&lt;"a"),"leer",VLOOKUP(Ausstellungen!G487,Tabelle2!$Z$2:$AA$7,2,0))</f>
        <v>leer</v>
      </c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</row>
    <row r="488" spans="2:64" ht="20.85" customHeight="1" x14ac:dyDescent="0.2">
      <c r="B488" s="7"/>
      <c r="C488" s="134" t="s">
        <v>12</v>
      </c>
      <c r="D488" s="134" t="s">
        <v>12</v>
      </c>
      <c r="E488" s="140" t="str">
        <f>Tabelle1!$N488</f>
        <v/>
      </c>
      <c r="F488" s="134" t="s">
        <v>12</v>
      </c>
      <c r="G488" s="134" t="s">
        <v>12</v>
      </c>
      <c r="H488" s="134" t="s">
        <v>12</v>
      </c>
      <c r="I488" s="134" t="s">
        <v>12</v>
      </c>
      <c r="J488" s="116" t="str">
        <f>IF(AND(Ausstellungen!C488&lt;"a",Ausstellungen!D488&lt;"a",Ausstellungen!F488&lt;"a",Ausstellungen!G488&lt;"a",Ausstellungen!H488&lt;"a",Ausstellungen!I488&lt;"a")," ",Tabelle1!J488)</f>
        <v xml:space="preserve"> </v>
      </c>
      <c r="K488" s="12"/>
      <c r="M488" s="9"/>
      <c r="N488" s="9"/>
      <c r="O488" s="9"/>
      <c r="P488" s="45"/>
      <c r="Q488" t="str">
        <f>IF(Ausstellungen!C487&gt;"a","Tabelle3!$M$5:$M$"&amp;COUNTA(Teilnehmer!$C$6:$C$300)+5,"leer")</f>
        <v>leer</v>
      </c>
      <c r="R488" s="17" t="str">
        <f t="shared" si="15"/>
        <v>leer</v>
      </c>
      <c r="S488" s="17" t="str">
        <f t="shared" si="16"/>
        <v>leer</v>
      </c>
      <c r="T488" s="17" t="str">
        <f>IF(AND(Ausstellungen!C488&gt;"a",Ausstellungen!D488&gt;"a",Ausstellungen!F488&gt;"a",OR(Ausstellungen!D488=Tabelle2!$C$19,Ausstellungen!D488=Tabelle2!$C$20)),MID(Ausstellungen!F488,1,2)&amp;"N",IF(AND(Ausstellungen!C488&gt;"a",Ausstellungen!D488&gt;"a",Ausstellungen!F488&gt;"a",Ausstellungen!D488&lt;&gt;Tabelle2!$C$19,Ausstellungen!D488&lt;&gt;Tabelle2!$C$20),MID(Ausstellungen!F488,1,2),"leer"))</f>
        <v>leer</v>
      </c>
      <c r="U488" s="180" t="str">
        <f>IF(OR(ISERROR(VLOOKUP($D488&amp;$G488,Tabelle2!$T$2:$U$17,2,0)),Ausstellungen!C488&lt;"a",Ausstellungen!D488&lt;"a",Ausstellungen!F488&lt;"a"),"leer",VLOOKUP($D488&amp;$G488,Tabelle2!$T$2:$U$17,2,0))</f>
        <v>leer</v>
      </c>
      <c r="V488" s="17" t="str">
        <f>IF(OR(ISERROR(VLOOKUP(Ausstellungen!G488,Tabelle2!$Z$2:$AA$7,2,0)),Ausstellungen!C488&lt;"a",Ausstellungen!D488&lt;"a",Ausstellungen!F488&lt;"a"),"leer",VLOOKUP(Ausstellungen!G488,Tabelle2!$Z$2:$AA$7,2,0))</f>
        <v>leer</v>
      </c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</row>
    <row r="489" spans="2:64" ht="20.85" customHeight="1" x14ac:dyDescent="0.2">
      <c r="B489" s="7"/>
      <c r="C489" s="134" t="s">
        <v>12</v>
      </c>
      <c r="D489" s="134" t="s">
        <v>12</v>
      </c>
      <c r="E489" s="140" t="str">
        <f>Tabelle1!$N489</f>
        <v/>
      </c>
      <c r="F489" s="134" t="s">
        <v>12</v>
      </c>
      <c r="G489" s="134" t="s">
        <v>12</v>
      </c>
      <c r="H489" s="134" t="s">
        <v>12</v>
      </c>
      <c r="I489" s="134" t="s">
        <v>12</v>
      </c>
      <c r="J489" s="116" t="str">
        <f>IF(AND(Ausstellungen!C489&lt;"a",Ausstellungen!D489&lt;"a",Ausstellungen!F489&lt;"a",Ausstellungen!G489&lt;"a",Ausstellungen!H489&lt;"a",Ausstellungen!I489&lt;"a")," ",Tabelle1!J489)</f>
        <v xml:space="preserve"> </v>
      </c>
      <c r="K489" s="12"/>
      <c r="M489" s="9"/>
      <c r="N489" s="9"/>
      <c r="O489" s="9"/>
      <c r="P489" s="45"/>
      <c r="Q489" t="str">
        <f>IF(Ausstellungen!C488&gt;"a","Tabelle3!$M$5:$M$"&amp;COUNTA(Teilnehmer!$C$6:$C$300)+5,"leer")</f>
        <v>leer</v>
      </c>
      <c r="R489" s="17" t="str">
        <f t="shared" si="15"/>
        <v>leer</v>
      </c>
      <c r="S489" s="17" t="str">
        <f t="shared" si="16"/>
        <v>leer</v>
      </c>
      <c r="T489" s="17" t="str">
        <f>IF(AND(Ausstellungen!C489&gt;"a",Ausstellungen!D489&gt;"a",Ausstellungen!F489&gt;"a",OR(Ausstellungen!D489=Tabelle2!$C$19,Ausstellungen!D489=Tabelle2!$C$20)),MID(Ausstellungen!F489,1,2)&amp;"N",IF(AND(Ausstellungen!C489&gt;"a",Ausstellungen!D489&gt;"a",Ausstellungen!F489&gt;"a",Ausstellungen!D489&lt;&gt;Tabelle2!$C$19,Ausstellungen!D489&lt;&gt;Tabelle2!$C$20),MID(Ausstellungen!F489,1,2),"leer"))</f>
        <v>leer</v>
      </c>
      <c r="U489" s="180" t="str">
        <f>IF(OR(ISERROR(VLOOKUP($D489&amp;$G489,Tabelle2!$T$2:$U$17,2,0)),Ausstellungen!C489&lt;"a",Ausstellungen!D489&lt;"a",Ausstellungen!F489&lt;"a"),"leer",VLOOKUP($D489&amp;$G489,Tabelle2!$T$2:$U$17,2,0))</f>
        <v>leer</v>
      </c>
      <c r="V489" s="17" t="str">
        <f>IF(OR(ISERROR(VLOOKUP(Ausstellungen!G489,Tabelle2!$Z$2:$AA$7,2,0)),Ausstellungen!C489&lt;"a",Ausstellungen!D489&lt;"a",Ausstellungen!F489&lt;"a"),"leer",VLOOKUP(Ausstellungen!G489,Tabelle2!$Z$2:$AA$7,2,0))</f>
        <v>leer</v>
      </c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</row>
    <row r="490" spans="2:64" ht="20.85" customHeight="1" x14ac:dyDescent="0.2">
      <c r="B490" s="7"/>
      <c r="C490" s="134" t="s">
        <v>12</v>
      </c>
      <c r="D490" s="134" t="s">
        <v>12</v>
      </c>
      <c r="E490" s="140" t="str">
        <f>Tabelle1!$N490</f>
        <v/>
      </c>
      <c r="F490" s="134" t="s">
        <v>12</v>
      </c>
      <c r="G490" s="134" t="s">
        <v>12</v>
      </c>
      <c r="H490" s="134" t="s">
        <v>12</v>
      </c>
      <c r="I490" s="134" t="s">
        <v>12</v>
      </c>
      <c r="J490" s="116" t="str">
        <f>IF(AND(Ausstellungen!C490&lt;"a",Ausstellungen!D490&lt;"a",Ausstellungen!F490&lt;"a",Ausstellungen!G490&lt;"a",Ausstellungen!H490&lt;"a",Ausstellungen!I490&lt;"a")," ",Tabelle1!J490)</f>
        <v xml:space="preserve"> </v>
      </c>
      <c r="K490" s="12"/>
      <c r="M490" s="9"/>
      <c r="N490" s="9"/>
      <c r="O490" s="9"/>
      <c r="P490" s="45"/>
      <c r="Q490" t="str">
        <f>IF(Ausstellungen!C489&gt;"a","Tabelle3!$M$5:$M$"&amp;COUNTA(Teilnehmer!$C$6:$C$300)+5,"leer")</f>
        <v>leer</v>
      </c>
      <c r="R490" s="17" t="str">
        <f t="shared" si="15"/>
        <v>leer</v>
      </c>
      <c r="S490" s="17" t="str">
        <f t="shared" si="16"/>
        <v>leer</v>
      </c>
      <c r="T490" s="17" t="str">
        <f>IF(AND(Ausstellungen!C490&gt;"a",Ausstellungen!D490&gt;"a",Ausstellungen!F490&gt;"a",OR(Ausstellungen!D490=Tabelle2!$C$19,Ausstellungen!D490=Tabelle2!$C$20)),MID(Ausstellungen!F490,1,2)&amp;"N",IF(AND(Ausstellungen!C490&gt;"a",Ausstellungen!D490&gt;"a",Ausstellungen!F490&gt;"a",Ausstellungen!D490&lt;&gt;Tabelle2!$C$19,Ausstellungen!D490&lt;&gt;Tabelle2!$C$20),MID(Ausstellungen!F490,1,2),"leer"))</f>
        <v>leer</v>
      </c>
      <c r="U490" s="180" t="str">
        <f>IF(OR(ISERROR(VLOOKUP($D490&amp;$G490,Tabelle2!$T$2:$U$17,2,0)),Ausstellungen!C490&lt;"a",Ausstellungen!D490&lt;"a",Ausstellungen!F490&lt;"a"),"leer",VLOOKUP($D490&amp;$G490,Tabelle2!$T$2:$U$17,2,0))</f>
        <v>leer</v>
      </c>
      <c r="V490" s="17" t="str">
        <f>IF(OR(ISERROR(VLOOKUP(Ausstellungen!G490,Tabelle2!$Z$2:$AA$7,2,0)),Ausstellungen!C490&lt;"a",Ausstellungen!D490&lt;"a",Ausstellungen!F490&lt;"a"),"leer",VLOOKUP(Ausstellungen!G490,Tabelle2!$Z$2:$AA$7,2,0))</f>
        <v>leer</v>
      </c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</row>
    <row r="491" spans="2:64" ht="20.85" customHeight="1" x14ac:dyDescent="0.2">
      <c r="B491" s="7"/>
      <c r="C491" s="134" t="s">
        <v>12</v>
      </c>
      <c r="D491" s="134" t="s">
        <v>12</v>
      </c>
      <c r="E491" s="140" t="str">
        <f>Tabelle1!$N491</f>
        <v/>
      </c>
      <c r="F491" s="134" t="s">
        <v>12</v>
      </c>
      <c r="G491" s="134" t="s">
        <v>12</v>
      </c>
      <c r="H491" s="134" t="s">
        <v>12</v>
      </c>
      <c r="I491" s="134" t="s">
        <v>12</v>
      </c>
      <c r="J491" s="116" t="str">
        <f>IF(AND(Ausstellungen!C491&lt;"a",Ausstellungen!D491&lt;"a",Ausstellungen!F491&lt;"a",Ausstellungen!G491&lt;"a",Ausstellungen!H491&lt;"a",Ausstellungen!I491&lt;"a")," ",Tabelle1!J491)</f>
        <v xml:space="preserve"> </v>
      </c>
      <c r="K491" s="12"/>
      <c r="M491" s="9"/>
      <c r="N491" s="9"/>
      <c r="O491" s="9"/>
      <c r="P491" s="45"/>
      <c r="Q491" t="str">
        <f>IF(Ausstellungen!C490&gt;"a","Tabelle3!$M$5:$M$"&amp;COUNTA(Teilnehmer!$C$6:$C$300)+5,"leer")</f>
        <v>leer</v>
      </c>
      <c r="R491" s="17" t="str">
        <f t="shared" si="15"/>
        <v>leer</v>
      </c>
      <c r="S491" s="17" t="str">
        <f t="shared" si="16"/>
        <v>leer</v>
      </c>
      <c r="T491" s="17" t="str">
        <f>IF(AND(Ausstellungen!C491&gt;"a",Ausstellungen!D491&gt;"a",Ausstellungen!F491&gt;"a",OR(Ausstellungen!D491=Tabelle2!$C$19,Ausstellungen!D491=Tabelle2!$C$20)),MID(Ausstellungen!F491,1,2)&amp;"N",IF(AND(Ausstellungen!C491&gt;"a",Ausstellungen!D491&gt;"a",Ausstellungen!F491&gt;"a",Ausstellungen!D491&lt;&gt;Tabelle2!$C$19,Ausstellungen!D491&lt;&gt;Tabelle2!$C$20),MID(Ausstellungen!F491,1,2),"leer"))</f>
        <v>leer</v>
      </c>
      <c r="U491" s="180" t="str">
        <f>IF(OR(ISERROR(VLOOKUP($D491&amp;$G491,Tabelle2!$T$2:$U$17,2,0)),Ausstellungen!C491&lt;"a",Ausstellungen!D491&lt;"a",Ausstellungen!F491&lt;"a"),"leer",VLOOKUP($D491&amp;$G491,Tabelle2!$T$2:$U$17,2,0))</f>
        <v>leer</v>
      </c>
      <c r="V491" s="17" t="str">
        <f>IF(OR(ISERROR(VLOOKUP(Ausstellungen!G491,Tabelle2!$Z$2:$AA$7,2,0)),Ausstellungen!C491&lt;"a",Ausstellungen!D491&lt;"a",Ausstellungen!F491&lt;"a"),"leer",VLOOKUP(Ausstellungen!G491,Tabelle2!$Z$2:$AA$7,2,0))</f>
        <v>leer</v>
      </c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</row>
    <row r="492" spans="2:64" ht="20.85" customHeight="1" x14ac:dyDescent="0.2">
      <c r="B492" s="7"/>
      <c r="C492" s="134" t="s">
        <v>12</v>
      </c>
      <c r="D492" s="134" t="s">
        <v>12</v>
      </c>
      <c r="E492" s="140" t="str">
        <f>Tabelle1!$N492</f>
        <v/>
      </c>
      <c r="F492" s="134" t="s">
        <v>12</v>
      </c>
      <c r="G492" s="134" t="s">
        <v>12</v>
      </c>
      <c r="H492" s="134" t="s">
        <v>12</v>
      </c>
      <c r="I492" s="134" t="s">
        <v>12</v>
      </c>
      <c r="J492" s="116" t="str">
        <f>IF(AND(Ausstellungen!C492&lt;"a",Ausstellungen!D492&lt;"a",Ausstellungen!F492&lt;"a",Ausstellungen!G492&lt;"a",Ausstellungen!H492&lt;"a",Ausstellungen!I492&lt;"a")," ",Tabelle1!J492)</f>
        <v xml:space="preserve"> </v>
      </c>
      <c r="K492" s="12"/>
      <c r="M492" s="9"/>
      <c r="N492" s="9"/>
      <c r="O492" s="9"/>
      <c r="P492" s="45"/>
      <c r="Q492" t="str">
        <f>IF(Ausstellungen!C491&gt;"a","Tabelle3!$M$5:$M$"&amp;COUNTA(Teilnehmer!$C$6:$C$300)+5,"leer")</f>
        <v>leer</v>
      </c>
      <c r="R492" s="17" t="str">
        <f t="shared" si="15"/>
        <v>leer</v>
      </c>
      <c r="S492" s="17" t="str">
        <f t="shared" si="16"/>
        <v>leer</v>
      </c>
      <c r="T492" s="17" t="str">
        <f>IF(AND(Ausstellungen!C492&gt;"a",Ausstellungen!D492&gt;"a",Ausstellungen!F492&gt;"a",OR(Ausstellungen!D492=Tabelle2!$C$19,Ausstellungen!D492=Tabelle2!$C$20)),MID(Ausstellungen!F492,1,2)&amp;"N",IF(AND(Ausstellungen!C492&gt;"a",Ausstellungen!D492&gt;"a",Ausstellungen!F492&gt;"a",Ausstellungen!D492&lt;&gt;Tabelle2!$C$19,Ausstellungen!D492&lt;&gt;Tabelle2!$C$20),MID(Ausstellungen!F492,1,2),"leer"))</f>
        <v>leer</v>
      </c>
      <c r="U492" s="180" t="str">
        <f>IF(OR(ISERROR(VLOOKUP($D492&amp;$G492,Tabelle2!$T$2:$U$17,2,0)),Ausstellungen!C492&lt;"a",Ausstellungen!D492&lt;"a",Ausstellungen!F492&lt;"a"),"leer",VLOOKUP($D492&amp;$G492,Tabelle2!$T$2:$U$17,2,0))</f>
        <v>leer</v>
      </c>
      <c r="V492" s="17" t="str">
        <f>IF(OR(ISERROR(VLOOKUP(Ausstellungen!G492,Tabelle2!$Z$2:$AA$7,2,0)),Ausstellungen!C492&lt;"a",Ausstellungen!D492&lt;"a",Ausstellungen!F492&lt;"a"),"leer",VLOOKUP(Ausstellungen!G492,Tabelle2!$Z$2:$AA$7,2,0))</f>
        <v>leer</v>
      </c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</row>
    <row r="493" spans="2:64" ht="20.85" customHeight="1" x14ac:dyDescent="0.2">
      <c r="B493" s="7"/>
      <c r="C493" s="134" t="s">
        <v>12</v>
      </c>
      <c r="D493" s="134" t="s">
        <v>12</v>
      </c>
      <c r="E493" s="140" t="str">
        <f>Tabelle1!$N493</f>
        <v/>
      </c>
      <c r="F493" s="134" t="s">
        <v>12</v>
      </c>
      <c r="G493" s="134" t="s">
        <v>12</v>
      </c>
      <c r="H493" s="134" t="s">
        <v>12</v>
      </c>
      <c r="I493" s="134" t="s">
        <v>12</v>
      </c>
      <c r="J493" s="116" t="str">
        <f>IF(AND(Ausstellungen!C493&lt;"a",Ausstellungen!D493&lt;"a",Ausstellungen!F493&lt;"a",Ausstellungen!G493&lt;"a",Ausstellungen!H493&lt;"a",Ausstellungen!I493&lt;"a")," ",Tabelle1!J493)</f>
        <v xml:space="preserve"> </v>
      </c>
      <c r="K493" s="12"/>
      <c r="M493" s="9"/>
      <c r="N493" s="9"/>
      <c r="O493" s="9"/>
      <c r="P493" s="45"/>
      <c r="Q493" t="str">
        <f>IF(Ausstellungen!C492&gt;"a","Tabelle3!$M$5:$M$"&amp;COUNTA(Teilnehmer!$C$6:$C$300)+5,"leer")</f>
        <v>leer</v>
      </c>
      <c r="R493" s="17" t="str">
        <f t="shared" si="15"/>
        <v>leer</v>
      </c>
      <c r="S493" s="17" t="str">
        <f t="shared" si="16"/>
        <v>leer</v>
      </c>
      <c r="T493" s="17" t="str">
        <f>IF(AND(Ausstellungen!C493&gt;"a",Ausstellungen!D493&gt;"a",Ausstellungen!F493&gt;"a",OR(Ausstellungen!D493=Tabelle2!$C$19,Ausstellungen!D493=Tabelle2!$C$20)),MID(Ausstellungen!F493,1,2)&amp;"N",IF(AND(Ausstellungen!C493&gt;"a",Ausstellungen!D493&gt;"a",Ausstellungen!F493&gt;"a",Ausstellungen!D493&lt;&gt;Tabelle2!$C$19,Ausstellungen!D493&lt;&gt;Tabelle2!$C$20),MID(Ausstellungen!F493,1,2),"leer"))</f>
        <v>leer</v>
      </c>
      <c r="U493" s="180" t="str">
        <f>IF(OR(ISERROR(VLOOKUP($D493&amp;$G493,Tabelle2!$T$2:$U$17,2,0)),Ausstellungen!C493&lt;"a",Ausstellungen!D493&lt;"a",Ausstellungen!F493&lt;"a"),"leer",VLOOKUP($D493&amp;$G493,Tabelle2!$T$2:$U$17,2,0))</f>
        <v>leer</v>
      </c>
      <c r="V493" s="17" t="str">
        <f>IF(OR(ISERROR(VLOOKUP(Ausstellungen!G493,Tabelle2!$Z$2:$AA$7,2,0)),Ausstellungen!C493&lt;"a",Ausstellungen!D493&lt;"a",Ausstellungen!F493&lt;"a"),"leer",VLOOKUP(Ausstellungen!G493,Tabelle2!$Z$2:$AA$7,2,0))</f>
        <v>leer</v>
      </c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</row>
    <row r="494" spans="2:64" ht="20.85" customHeight="1" x14ac:dyDescent="0.2">
      <c r="B494" s="7"/>
      <c r="C494" s="134" t="s">
        <v>12</v>
      </c>
      <c r="D494" s="134" t="s">
        <v>12</v>
      </c>
      <c r="E494" s="140" t="str">
        <f>Tabelle1!$N494</f>
        <v/>
      </c>
      <c r="F494" s="134" t="s">
        <v>12</v>
      </c>
      <c r="G494" s="134" t="s">
        <v>12</v>
      </c>
      <c r="H494" s="134" t="s">
        <v>12</v>
      </c>
      <c r="I494" s="134" t="s">
        <v>12</v>
      </c>
      <c r="J494" s="116" t="str">
        <f>IF(AND(Ausstellungen!C494&lt;"a",Ausstellungen!D494&lt;"a",Ausstellungen!F494&lt;"a",Ausstellungen!G494&lt;"a",Ausstellungen!H494&lt;"a",Ausstellungen!I494&lt;"a")," ",Tabelle1!J494)</f>
        <v xml:space="preserve"> </v>
      </c>
      <c r="K494" s="12"/>
      <c r="M494" s="9"/>
      <c r="N494" s="9"/>
      <c r="O494" s="9"/>
      <c r="P494" s="45"/>
      <c r="Q494" t="str">
        <f>IF(Ausstellungen!C493&gt;"a","Tabelle3!$M$5:$M$"&amp;COUNTA(Teilnehmer!$C$6:$C$300)+5,"leer")</f>
        <v>leer</v>
      </c>
      <c r="R494" s="17" t="str">
        <f t="shared" si="15"/>
        <v>leer</v>
      </c>
      <c r="S494" s="17" t="str">
        <f t="shared" si="16"/>
        <v>leer</v>
      </c>
      <c r="T494" s="17" t="str">
        <f>IF(AND(Ausstellungen!C494&gt;"a",Ausstellungen!D494&gt;"a",Ausstellungen!F494&gt;"a",OR(Ausstellungen!D494=Tabelle2!$C$19,Ausstellungen!D494=Tabelle2!$C$20)),MID(Ausstellungen!F494,1,2)&amp;"N",IF(AND(Ausstellungen!C494&gt;"a",Ausstellungen!D494&gt;"a",Ausstellungen!F494&gt;"a",Ausstellungen!D494&lt;&gt;Tabelle2!$C$19,Ausstellungen!D494&lt;&gt;Tabelle2!$C$20),MID(Ausstellungen!F494,1,2),"leer"))</f>
        <v>leer</v>
      </c>
      <c r="U494" s="180" t="str">
        <f>IF(OR(ISERROR(VLOOKUP($D494&amp;$G494,Tabelle2!$T$2:$U$17,2,0)),Ausstellungen!C494&lt;"a",Ausstellungen!D494&lt;"a",Ausstellungen!F494&lt;"a"),"leer",VLOOKUP($D494&amp;$G494,Tabelle2!$T$2:$U$17,2,0))</f>
        <v>leer</v>
      </c>
      <c r="V494" s="17" t="str">
        <f>IF(OR(ISERROR(VLOOKUP(Ausstellungen!G494,Tabelle2!$Z$2:$AA$7,2,0)),Ausstellungen!C494&lt;"a",Ausstellungen!D494&lt;"a",Ausstellungen!F494&lt;"a"),"leer",VLOOKUP(Ausstellungen!G494,Tabelle2!$Z$2:$AA$7,2,0))</f>
        <v>leer</v>
      </c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</row>
    <row r="495" spans="2:64" ht="20.85" customHeight="1" x14ac:dyDescent="0.2">
      <c r="B495" s="7"/>
      <c r="C495" s="134" t="s">
        <v>12</v>
      </c>
      <c r="D495" s="134" t="s">
        <v>12</v>
      </c>
      <c r="E495" s="140" t="str">
        <f>Tabelle1!$N495</f>
        <v/>
      </c>
      <c r="F495" s="134" t="s">
        <v>12</v>
      </c>
      <c r="G495" s="134" t="s">
        <v>12</v>
      </c>
      <c r="H495" s="134" t="s">
        <v>12</v>
      </c>
      <c r="I495" s="134" t="s">
        <v>12</v>
      </c>
      <c r="J495" s="116" t="str">
        <f>IF(AND(Ausstellungen!C495&lt;"a",Ausstellungen!D495&lt;"a",Ausstellungen!F495&lt;"a",Ausstellungen!G495&lt;"a",Ausstellungen!H495&lt;"a",Ausstellungen!I495&lt;"a")," ",Tabelle1!J495)</f>
        <v xml:space="preserve"> </v>
      </c>
      <c r="K495" s="12"/>
      <c r="M495" s="9"/>
      <c r="N495" s="9"/>
      <c r="O495" s="9"/>
      <c r="P495" s="45"/>
      <c r="Q495" t="str">
        <f>IF(Ausstellungen!C494&gt;"a","Tabelle3!$M$5:$M$"&amp;COUNTA(Teilnehmer!$C$6:$C$300)+5,"leer")</f>
        <v>leer</v>
      </c>
      <c r="R495" s="17" t="str">
        <f t="shared" si="15"/>
        <v>leer</v>
      </c>
      <c r="S495" s="17" t="str">
        <f t="shared" si="16"/>
        <v>leer</v>
      </c>
      <c r="T495" s="17" t="str">
        <f>IF(AND(Ausstellungen!C495&gt;"a",Ausstellungen!D495&gt;"a",Ausstellungen!F495&gt;"a",OR(Ausstellungen!D495=Tabelle2!$C$19,Ausstellungen!D495=Tabelle2!$C$20)),MID(Ausstellungen!F495,1,2)&amp;"N",IF(AND(Ausstellungen!C495&gt;"a",Ausstellungen!D495&gt;"a",Ausstellungen!F495&gt;"a",Ausstellungen!D495&lt;&gt;Tabelle2!$C$19,Ausstellungen!D495&lt;&gt;Tabelle2!$C$20),MID(Ausstellungen!F495,1,2),"leer"))</f>
        <v>leer</v>
      </c>
      <c r="U495" s="180" t="str">
        <f>IF(OR(ISERROR(VLOOKUP($D495&amp;$G495,Tabelle2!$T$2:$U$17,2,0)),Ausstellungen!C495&lt;"a",Ausstellungen!D495&lt;"a",Ausstellungen!F495&lt;"a"),"leer",VLOOKUP($D495&amp;$G495,Tabelle2!$T$2:$U$17,2,0))</f>
        <v>leer</v>
      </c>
      <c r="V495" s="17" t="str">
        <f>IF(OR(ISERROR(VLOOKUP(Ausstellungen!G495,Tabelle2!$Z$2:$AA$7,2,0)),Ausstellungen!C495&lt;"a",Ausstellungen!D495&lt;"a",Ausstellungen!F495&lt;"a"),"leer",VLOOKUP(Ausstellungen!G495,Tabelle2!$Z$2:$AA$7,2,0))</f>
        <v>leer</v>
      </c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</row>
    <row r="496" spans="2:64" ht="20.85" customHeight="1" x14ac:dyDescent="0.2">
      <c r="B496" s="7"/>
      <c r="C496" s="134" t="s">
        <v>12</v>
      </c>
      <c r="D496" s="134" t="s">
        <v>12</v>
      </c>
      <c r="E496" s="140" t="str">
        <f>Tabelle1!$N496</f>
        <v/>
      </c>
      <c r="F496" s="134" t="s">
        <v>12</v>
      </c>
      <c r="G496" s="134" t="s">
        <v>12</v>
      </c>
      <c r="H496" s="134" t="s">
        <v>12</v>
      </c>
      <c r="I496" s="134" t="s">
        <v>12</v>
      </c>
      <c r="J496" s="116" t="str">
        <f>IF(AND(Ausstellungen!C496&lt;"a",Ausstellungen!D496&lt;"a",Ausstellungen!F496&lt;"a",Ausstellungen!G496&lt;"a",Ausstellungen!H496&lt;"a",Ausstellungen!I496&lt;"a")," ",Tabelle1!J496)</f>
        <v xml:space="preserve"> </v>
      </c>
      <c r="K496" s="12"/>
      <c r="M496" s="9"/>
      <c r="N496" s="9"/>
      <c r="O496" s="9"/>
      <c r="P496" s="45"/>
      <c r="Q496" t="str">
        <f>IF(Ausstellungen!C495&gt;"a","Tabelle3!$M$5:$M$"&amp;COUNTA(Teilnehmer!$C$6:$C$300)+5,"leer")</f>
        <v>leer</v>
      </c>
      <c r="R496" s="17" t="str">
        <f t="shared" si="15"/>
        <v>leer</v>
      </c>
      <c r="S496" s="17" t="str">
        <f t="shared" si="16"/>
        <v>leer</v>
      </c>
      <c r="T496" s="17" t="str">
        <f>IF(AND(Ausstellungen!C496&gt;"a",Ausstellungen!D496&gt;"a",Ausstellungen!F496&gt;"a",OR(Ausstellungen!D496=Tabelle2!$C$19,Ausstellungen!D496=Tabelle2!$C$20)),MID(Ausstellungen!F496,1,2)&amp;"N",IF(AND(Ausstellungen!C496&gt;"a",Ausstellungen!D496&gt;"a",Ausstellungen!F496&gt;"a",Ausstellungen!D496&lt;&gt;Tabelle2!$C$19,Ausstellungen!D496&lt;&gt;Tabelle2!$C$20),MID(Ausstellungen!F496,1,2),"leer"))</f>
        <v>leer</v>
      </c>
      <c r="U496" s="180" t="str">
        <f>IF(OR(ISERROR(VLOOKUP($D496&amp;$G496,Tabelle2!$T$2:$U$17,2,0)),Ausstellungen!C496&lt;"a",Ausstellungen!D496&lt;"a",Ausstellungen!F496&lt;"a"),"leer",VLOOKUP($D496&amp;$G496,Tabelle2!$T$2:$U$17,2,0))</f>
        <v>leer</v>
      </c>
      <c r="V496" s="17" t="str">
        <f>IF(OR(ISERROR(VLOOKUP(Ausstellungen!G496,Tabelle2!$Z$2:$AA$7,2,0)),Ausstellungen!C496&lt;"a",Ausstellungen!D496&lt;"a",Ausstellungen!F496&lt;"a"),"leer",VLOOKUP(Ausstellungen!G496,Tabelle2!$Z$2:$AA$7,2,0))</f>
        <v>leer</v>
      </c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</row>
    <row r="497" spans="1:64" ht="20.85" customHeight="1" x14ac:dyDescent="0.2">
      <c r="B497" s="7"/>
      <c r="C497" s="134" t="s">
        <v>12</v>
      </c>
      <c r="D497" s="134" t="s">
        <v>12</v>
      </c>
      <c r="E497" s="140" t="str">
        <f>Tabelle1!$N497</f>
        <v/>
      </c>
      <c r="F497" s="134" t="s">
        <v>12</v>
      </c>
      <c r="G497" s="134" t="s">
        <v>12</v>
      </c>
      <c r="H497" s="134" t="s">
        <v>12</v>
      </c>
      <c r="I497" s="134" t="s">
        <v>12</v>
      </c>
      <c r="J497" s="116" t="str">
        <f>IF(AND(Ausstellungen!C497&lt;"a",Ausstellungen!D497&lt;"a",Ausstellungen!F497&lt;"a",Ausstellungen!G497&lt;"a",Ausstellungen!H497&lt;"a",Ausstellungen!I497&lt;"a")," ",Tabelle1!J497)</f>
        <v xml:space="preserve"> </v>
      </c>
      <c r="K497" s="12"/>
      <c r="M497" s="9"/>
      <c r="N497" s="9"/>
      <c r="O497" s="9"/>
      <c r="P497" s="45"/>
      <c r="Q497" t="str">
        <f>IF(Ausstellungen!C496&gt;"a","Tabelle3!$M$5:$M$"&amp;COUNTA(Teilnehmer!$C$6:$C$300)+5,"leer")</f>
        <v>leer</v>
      </c>
      <c r="R497" s="17" t="str">
        <f t="shared" si="15"/>
        <v>leer</v>
      </c>
      <c r="S497" s="17" t="str">
        <f t="shared" si="16"/>
        <v>leer</v>
      </c>
      <c r="T497" s="17" t="str">
        <f>IF(AND(Ausstellungen!C497&gt;"a",Ausstellungen!D497&gt;"a",Ausstellungen!F497&gt;"a",OR(Ausstellungen!D497=Tabelle2!$C$19,Ausstellungen!D497=Tabelle2!$C$20)),MID(Ausstellungen!F497,1,2)&amp;"N",IF(AND(Ausstellungen!C497&gt;"a",Ausstellungen!D497&gt;"a",Ausstellungen!F497&gt;"a",Ausstellungen!D497&lt;&gt;Tabelle2!$C$19,Ausstellungen!D497&lt;&gt;Tabelle2!$C$20),MID(Ausstellungen!F497,1,2),"leer"))</f>
        <v>leer</v>
      </c>
      <c r="U497" s="180" t="str">
        <f>IF(OR(ISERROR(VLOOKUP($D497&amp;$G497,Tabelle2!$T$2:$U$17,2,0)),Ausstellungen!C497&lt;"a",Ausstellungen!D497&lt;"a",Ausstellungen!F497&lt;"a"),"leer",VLOOKUP($D497&amp;$G497,Tabelle2!$T$2:$U$17,2,0))</f>
        <v>leer</v>
      </c>
      <c r="V497" s="17" t="str">
        <f>IF(OR(ISERROR(VLOOKUP(Ausstellungen!G497,Tabelle2!$Z$2:$AA$7,2,0)),Ausstellungen!C497&lt;"a",Ausstellungen!D497&lt;"a",Ausstellungen!F497&lt;"a"),"leer",VLOOKUP(Ausstellungen!G497,Tabelle2!$Z$2:$AA$7,2,0))</f>
        <v>leer</v>
      </c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</row>
    <row r="498" spans="1:64" ht="20.85" customHeight="1" x14ac:dyDescent="0.2">
      <c r="B498" s="7"/>
      <c r="C498" s="134" t="s">
        <v>12</v>
      </c>
      <c r="D498" s="134" t="s">
        <v>12</v>
      </c>
      <c r="E498" s="140" t="str">
        <f>Tabelle1!$N498</f>
        <v/>
      </c>
      <c r="F498" s="134" t="s">
        <v>12</v>
      </c>
      <c r="G498" s="134" t="s">
        <v>12</v>
      </c>
      <c r="H498" s="134" t="s">
        <v>12</v>
      </c>
      <c r="I498" s="134" t="s">
        <v>12</v>
      </c>
      <c r="J498" s="116" t="str">
        <f>IF(AND(Ausstellungen!C498&lt;"a",Ausstellungen!D498&lt;"a",Ausstellungen!F498&lt;"a",Ausstellungen!G498&lt;"a",Ausstellungen!H498&lt;"a",Ausstellungen!I498&lt;"a")," ",Tabelle1!J498)</f>
        <v xml:space="preserve"> </v>
      </c>
      <c r="K498" s="12"/>
      <c r="M498" s="9"/>
      <c r="N498" s="9"/>
      <c r="O498" s="9"/>
      <c r="P498" s="45"/>
      <c r="Q498" t="str">
        <f>IF(Ausstellungen!C497&gt;"a","Tabelle3!$M$5:$M$"&amp;COUNTA(Teilnehmer!$C$6:$C$300)+5,"leer")</f>
        <v>leer</v>
      </c>
      <c r="R498" s="17" t="str">
        <f t="shared" si="15"/>
        <v>leer</v>
      </c>
      <c r="S498" s="17" t="str">
        <f t="shared" si="16"/>
        <v>leer</v>
      </c>
      <c r="T498" s="17" t="str">
        <f>IF(AND(Ausstellungen!C498&gt;"a",Ausstellungen!D498&gt;"a",Ausstellungen!F498&gt;"a",OR(Ausstellungen!D498=Tabelle2!$C$19,Ausstellungen!D498=Tabelle2!$C$20)),MID(Ausstellungen!F498,1,2)&amp;"N",IF(AND(Ausstellungen!C498&gt;"a",Ausstellungen!D498&gt;"a",Ausstellungen!F498&gt;"a",Ausstellungen!D498&lt;&gt;Tabelle2!$C$19,Ausstellungen!D498&lt;&gt;Tabelle2!$C$20),MID(Ausstellungen!F498,1,2),"leer"))</f>
        <v>leer</v>
      </c>
      <c r="U498" s="180" t="str">
        <f>IF(OR(ISERROR(VLOOKUP($D498&amp;$G498,Tabelle2!$T$2:$U$17,2,0)),Ausstellungen!C498&lt;"a",Ausstellungen!D498&lt;"a",Ausstellungen!F498&lt;"a"),"leer",VLOOKUP($D498&amp;$G498,Tabelle2!$T$2:$U$17,2,0))</f>
        <v>leer</v>
      </c>
      <c r="V498" s="17" t="str">
        <f>IF(OR(ISERROR(VLOOKUP(Ausstellungen!G498,Tabelle2!$Z$2:$AA$7,2,0)),Ausstellungen!C498&lt;"a",Ausstellungen!D498&lt;"a",Ausstellungen!F498&lt;"a"),"leer",VLOOKUP(Ausstellungen!G498,Tabelle2!$Z$2:$AA$7,2,0))</f>
        <v>leer</v>
      </c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</row>
    <row r="499" spans="1:64" ht="20.85" customHeight="1" x14ac:dyDescent="0.2">
      <c r="B499" s="7"/>
      <c r="C499" s="134" t="s">
        <v>12</v>
      </c>
      <c r="D499" s="134" t="s">
        <v>12</v>
      </c>
      <c r="E499" s="140" t="str">
        <f>Tabelle1!$N499</f>
        <v/>
      </c>
      <c r="F499" s="134" t="s">
        <v>12</v>
      </c>
      <c r="G499" s="134" t="s">
        <v>12</v>
      </c>
      <c r="H499" s="134" t="s">
        <v>12</v>
      </c>
      <c r="I499" s="134" t="s">
        <v>12</v>
      </c>
      <c r="J499" s="116" t="str">
        <f>IF(AND(Ausstellungen!C499&lt;"a",Ausstellungen!D499&lt;"a",Ausstellungen!F499&lt;"a",Ausstellungen!G499&lt;"a",Ausstellungen!H499&lt;"a",Ausstellungen!I499&lt;"a")," ",Tabelle1!J499)</f>
        <v xml:space="preserve"> </v>
      </c>
      <c r="K499" s="12"/>
      <c r="M499" s="9"/>
      <c r="N499" s="9"/>
      <c r="O499" s="9"/>
      <c r="P499" s="45"/>
      <c r="Q499" t="str">
        <f>IF(Ausstellungen!C498&gt;"a","Tabelle3!$M$5:$M$"&amp;COUNTA(Teilnehmer!$C$6:$C$300)+5,"leer")</f>
        <v>leer</v>
      </c>
      <c r="R499" s="17" t="str">
        <f t="shared" si="15"/>
        <v>leer</v>
      </c>
      <c r="S499" s="17" t="str">
        <f t="shared" si="16"/>
        <v>leer</v>
      </c>
      <c r="T499" s="17" t="str">
        <f>IF(AND(Ausstellungen!C499&gt;"a",Ausstellungen!D499&gt;"a",Ausstellungen!F499&gt;"a",OR(Ausstellungen!D499=Tabelle2!$C$19,Ausstellungen!D499=Tabelle2!$C$20)),MID(Ausstellungen!F499,1,2)&amp;"N",IF(AND(Ausstellungen!C499&gt;"a",Ausstellungen!D499&gt;"a",Ausstellungen!F499&gt;"a",Ausstellungen!D499&lt;&gt;Tabelle2!$C$19,Ausstellungen!D499&lt;&gt;Tabelle2!$C$20),MID(Ausstellungen!F499,1,2),"leer"))</f>
        <v>leer</v>
      </c>
      <c r="U499" s="180" t="str">
        <f>IF(OR(ISERROR(VLOOKUP($D499&amp;$G499,Tabelle2!$T$2:$U$17,2,0)),Ausstellungen!C499&lt;"a",Ausstellungen!D499&lt;"a",Ausstellungen!F499&lt;"a"),"leer",VLOOKUP($D499&amp;$G499,Tabelle2!$T$2:$U$17,2,0))</f>
        <v>leer</v>
      </c>
      <c r="V499" s="17" t="str">
        <f>IF(OR(ISERROR(VLOOKUP(Ausstellungen!G499,Tabelle2!$Z$2:$AA$7,2,0)),Ausstellungen!C499&lt;"a",Ausstellungen!D499&lt;"a",Ausstellungen!F499&lt;"a"),"leer",VLOOKUP(Ausstellungen!G499,Tabelle2!$Z$2:$AA$7,2,0))</f>
        <v>leer</v>
      </c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</row>
    <row r="500" spans="1:64" ht="20.85" customHeight="1" thickBot="1" x14ac:dyDescent="0.25">
      <c r="B500" s="7"/>
      <c r="C500" s="134" t="s">
        <v>12</v>
      </c>
      <c r="D500" s="134" t="s">
        <v>12</v>
      </c>
      <c r="E500" s="140" t="str">
        <f>Tabelle1!$N500</f>
        <v/>
      </c>
      <c r="F500" s="134" t="s">
        <v>12</v>
      </c>
      <c r="G500" s="134" t="s">
        <v>12</v>
      </c>
      <c r="H500" s="134" t="s">
        <v>12</v>
      </c>
      <c r="I500" s="134" t="s">
        <v>12</v>
      </c>
      <c r="J500" s="116" t="str">
        <f>IF(AND(Ausstellungen!C500&lt;"a",Ausstellungen!D500&lt;"a",Ausstellungen!F500&lt;"a",Ausstellungen!G500&lt;"a",Ausstellungen!H500&lt;"a",Ausstellungen!I500&lt;"a")," ",Tabelle1!J500)</f>
        <v xml:space="preserve"> </v>
      </c>
      <c r="K500" s="12"/>
      <c r="M500" s="9"/>
      <c r="N500" s="9"/>
      <c r="O500" s="9"/>
      <c r="P500" s="45"/>
      <c r="Q500" t="str">
        <f>IF(Ausstellungen!C499&gt;"a","Tabelle3!$M$5:$M$"&amp;COUNTA(Teilnehmer!$C$6:$C$300)+5,"leer")</f>
        <v>leer</v>
      </c>
      <c r="R500" s="17" t="str">
        <f t="shared" si="15"/>
        <v>leer</v>
      </c>
      <c r="S500" s="17" t="str">
        <f t="shared" si="16"/>
        <v>leer</v>
      </c>
      <c r="T500" s="17" t="str">
        <f>IF(AND(Ausstellungen!C500&gt;"a",Ausstellungen!D500&gt;"a",Ausstellungen!F500&gt;"a",OR(Ausstellungen!D500=Tabelle2!$C$19,Ausstellungen!D500=Tabelle2!$C$20)),MID(Ausstellungen!F500,1,2)&amp;"N",IF(AND(Ausstellungen!C500&gt;"a",Ausstellungen!D500&gt;"a",Ausstellungen!F500&gt;"a",Ausstellungen!D500&lt;&gt;Tabelle2!$C$19,Ausstellungen!D500&lt;&gt;Tabelle2!$C$20),MID(Ausstellungen!F500,1,2),"leer"))</f>
        <v>leer</v>
      </c>
      <c r="U500" s="180" t="str">
        <f>IF(OR(ISERROR(VLOOKUP($D500&amp;$G500,Tabelle2!$T$2:$U$17,2,0)),Ausstellungen!C500&lt;"a",Ausstellungen!D500&lt;"a",Ausstellungen!F500&lt;"a"),"leer",VLOOKUP($D500&amp;$G500,Tabelle2!$T$2:$U$17,2,0))</f>
        <v>leer</v>
      </c>
      <c r="V500" s="17" t="str">
        <f>IF(OR(ISERROR(VLOOKUP(Ausstellungen!G500,Tabelle2!$Z$2:$AA$7,2,0)),Ausstellungen!C500&lt;"a",Ausstellungen!D500&lt;"a",Ausstellungen!F500&lt;"a"),"leer",VLOOKUP(Ausstellungen!G500,Tabelle2!$Z$2:$AA$7,2,0))</f>
        <v>leer</v>
      </c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</row>
    <row r="501" spans="1:64" ht="12.75" customHeight="1" thickTop="1" thickBot="1" x14ac:dyDescent="0.25">
      <c r="A501" s="46"/>
      <c r="B501" s="47"/>
      <c r="C501" s="135"/>
      <c r="D501" s="135"/>
      <c r="E501" s="141"/>
      <c r="F501" s="135"/>
      <c r="G501" s="135"/>
      <c r="H501" s="141"/>
      <c r="I501" s="141"/>
      <c r="J501" s="115"/>
      <c r="K501" s="24"/>
      <c r="L501" s="24"/>
      <c r="M501" s="24"/>
      <c r="N501" s="24"/>
      <c r="O501" s="24"/>
      <c r="P501" s="24"/>
      <c r="Q501" s="24"/>
      <c r="R501" s="25"/>
      <c r="S501" s="25"/>
      <c r="T501" s="25"/>
      <c r="U501" s="181"/>
      <c r="V501" s="25"/>
      <c r="W501" s="25"/>
      <c r="X501" s="25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</row>
    <row r="502" spans="1:64" ht="12.75" hidden="1" customHeight="1" x14ac:dyDescent="0.2">
      <c r="J502" s="28"/>
    </row>
    <row r="503" spans="1:64" ht="12.75" hidden="1" customHeight="1" x14ac:dyDescent="0.2">
      <c r="J503" s="28"/>
    </row>
    <row r="504" spans="1:64" ht="12.75" hidden="1" customHeight="1" x14ac:dyDescent="0.2">
      <c r="J504" s="28"/>
    </row>
    <row r="505" spans="1:64" ht="12.75" hidden="1" customHeight="1" x14ac:dyDescent="0.2">
      <c r="J505" s="28"/>
    </row>
    <row r="506" spans="1:64" ht="12.75" hidden="1" customHeight="1" x14ac:dyDescent="0.2">
      <c r="J506" s="28"/>
    </row>
    <row r="507" spans="1:64" ht="12.75" hidden="1" customHeight="1" x14ac:dyDescent="0.2">
      <c r="J507" s="28"/>
    </row>
    <row r="508" spans="1:64" ht="12.75" hidden="1" customHeight="1" x14ac:dyDescent="0.2">
      <c r="J508" s="28"/>
    </row>
    <row r="509" spans="1:64" ht="12.75" hidden="1" customHeight="1" x14ac:dyDescent="0.2">
      <c r="J509" s="28"/>
    </row>
    <row r="510" spans="1:64" ht="12.75" hidden="1" customHeight="1" x14ac:dyDescent="0.2">
      <c r="J510" s="28"/>
    </row>
    <row r="511" spans="1:64" ht="12.75" hidden="1" customHeight="1" x14ac:dyDescent="0.2">
      <c r="J511" s="28"/>
    </row>
    <row r="512" spans="1:64" ht="12.75" hidden="1" customHeight="1" x14ac:dyDescent="0.2">
      <c r="J512" s="28"/>
    </row>
    <row r="513" spans="4:10" ht="12.75" hidden="1" customHeight="1" x14ac:dyDescent="0.2">
      <c r="J513" s="28"/>
    </row>
    <row r="514" spans="4:10" ht="12.75" hidden="1" customHeight="1" x14ac:dyDescent="0.2">
      <c r="J514" s="28"/>
    </row>
    <row r="515" spans="4:10" ht="12.75" hidden="1" customHeight="1" x14ac:dyDescent="0.2">
      <c r="J515" s="28"/>
    </row>
    <row r="516" spans="4:10" ht="12.75" hidden="1" customHeight="1" x14ac:dyDescent="0.2">
      <c r="J516" s="28"/>
    </row>
    <row r="517" spans="4:10" ht="12.75" hidden="1" customHeight="1" x14ac:dyDescent="0.2">
      <c r="J517" s="28"/>
    </row>
    <row r="518" spans="4:10" ht="12.75" hidden="1" customHeight="1" x14ac:dyDescent="0.2">
      <c r="J518" s="28"/>
    </row>
    <row r="519" spans="4:10" ht="12.75" hidden="1" customHeight="1" x14ac:dyDescent="0.2">
      <c r="J519" s="28"/>
    </row>
    <row r="520" spans="4:10" ht="12.75" hidden="1" customHeight="1" x14ac:dyDescent="0.2">
      <c r="J520" s="28"/>
    </row>
    <row r="521" spans="4:10" ht="12.75" hidden="1" customHeight="1" x14ac:dyDescent="0.2">
      <c r="J521" s="28"/>
    </row>
    <row r="522" spans="4:10" ht="12.75" hidden="1" customHeight="1" x14ac:dyDescent="0.2">
      <c r="J522" s="28"/>
    </row>
    <row r="523" spans="4:10" ht="12.75" hidden="1" customHeight="1" x14ac:dyDescent="0.2">
      <c r="J523" s="28"/>
    </row>
    <row r="524" spans="4:10" ht="12.75" hidden="1" customHeight="1" x14ac:dyDescent="0.2">
      <c r="D524" s="137"/>
      <c r="E524" s="143"/>
      <c r="F524" s="137"/>
      <c r="G524" s="137"/>
      <c r="H524" s="143"/>
      <c r="I524" s="143"/>
      <c r="J524" s="30"/>
    </row>
    <row r="525" spans="4:10" ht="12.75" hidden="1" customHeight="1" x14ac:dyDescent="0.2"/>
    <row r="526" spans="4:10" ht="12.75" hidden="1" customHeight="1" x14ac:dyDescent="0.2"/>
    <row r="527" spans="4:10" ht="12.75" hidden="1" customHeight="1" x14ac:dyDescent="0.2"/>
    <row r="528" spans="4:10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</sheetData>
  <sheetProtection algorithmName="SHA-512" hashValue="Zden7wYDNsVL8IPv4LZq7b33ar5W0FeAFYeFMK3xS/r+V1oM1xA6/KGa8Uf5GlJEwjpiO9BzVzaha3Q2BLWLkQ==" saltValue="QSkSadFOTE4zkWgdz07osA==" spinCount="100000" sheet="1" objects="1" scenarios="1" selectLockedCells="1"/>
  <mergeCells count="4">
    <mergeCell ref="C1:H2"/>
    <mergeCell ref="I1:J4"/>
    <mergeCell ref="C3:H3"/>
    <mergeCell ref="C4:H4"/>
  </mergeCells>
  <conditionalFormatting sqref="C6:C67 C69:C500">
    <cfRule type="expression" dxfId="41" priority="10">
      <formula>MOD(ROW(),2)=0</formula>
    </cfRule>
  </conditionalFormatting>
  <conditionalFormatting sqref="D6:D67 D69:D500">
    <cfRule type="expression" dxfId="40" priority="13">
      <formula>MOD(ROW(),2)=0</formula>
    </cfRule>
  </conditionalFormatting>
  <conditionalFormatting sqref="E6:E500">
    <cfRule type="expression" dxfId="39" priority="16">
      <formula>MOD(ROW(),2)=0</formula>
    </cfRule>
  </conditionalFormatting>
  <conditionalFormatting sqref="F6:F500">
    <cfRule type="expression" dxfId="38" priority="19">
      <formula>MOD(ROW(),2)=0</formula>
    </cfRule>
  </conditionalFormatting>
  <conditionalFormatting sqref="G6:G500">
    <cfRule type="expression" dxfId="37" priority="22">
      <formula>MOD(ROW(),2)=0</formula>
    </cfRule>
  </conditionalFormatting>
  <conditionalFormatting sqref="H6:H500">
    <cfRule type="expression" dxfId="36" priority="25">
      <formula>MOD(ROW(),2)=0</formula>
    </cfRule>
  </conditionalFormatting>
  <conditionalFormatting sqref="I6:I500">
    <cfRule type="expression" dxfId="35" priority="28">
      <formula>MOD(ROW(),2)=0</formula>
    </cfRule>
  </conditionalFormatting>
  <conditionalFormatting sqref="J6:J500">
    <cfRule type="expression" dxfId="34" priority="29">
      <formula>AND(MOD(ROW()+1,2)=0,J6=0)</formula>
    </cfRule>
    <cfRule type="expression" dxfId="33" priority="30">
      <formula>AND(MOD(ROW(),2)=0,J6=0)</formula>
    </cfRule>
    <cfRule type="expression" dxfId="32" priority="31">
      <formula>MOD(ROW(),2)=0</formula>
    </cfRule>
  </conditionalFormatting>
  <conditionalFormatting sqref="C68">
    <cfRule type="expression" dxfId="31" priority="3">
      <formula>MOD(ROW(),2)=0</formula>
    </cfRule>
  </conditionalFormatting>
  <conditionalFormatting sqref="D68">
    <cfRule type="expression" dxfId="30" priority="6">
      <formula>MOD(ROW(),2)=0</formula>
    </cfRule>
  </conditionalFormatting>
  <dataValidations count="9">
    <dataValidation operator="equal" allowBlank="1" showErrorMessage="1" errorTitle="Fehler" error="Name ist bereits eingetragen!" sqref="C3:H3" xr:uid="{00000000-0002-0000-0200-000000000000}">
      <formula1>0</formula1>
      <formula2>0</formula2>
    </dataValidation>
    <dataValidation operator="equal" allowBlank="1" showInputMessage="1" showErrorMessage="1" errorTitle="Fehler" error="Name ist bereits eingetragen!" sqref="C5:J5" xr:uid="{00000000-0002-0000-0200-000001000000}">
      <formula1>0</formula1>
      <formula2>0</formula2>
    </dataValidation>
    <dataValidation type="list" operator="equal" allowBlank="1" showErrorMessage="1" sqref="C6:C67 C69:C500" xr:uid="{00000000-0002-0000-0200-000002000000}">
      <formula1>INDIRECT($Q6)</formula1>
    </dataValidation>
    <dataValidation type="list" operator="equal" allowBlank="1" showErrorMessage="1" sqref="D6:D500" xr:uid="{00000000-0002-0000-0200-000003000000}">
      <formula1>INDIRECT($R6)</formula1>
      <formula2>0</formula2>
    </dataValidation>
    <dataValidation type="list" operator="equal" allowBlank="1" showErrorMessage="1" sqref="F6:F500" xr:uid="{00000000-0002-0000-0200-000004000000}">
      <formula1>INDIRECT($S6)</formula1>
      <formula2>0</formula2>
    </dataValidation>
    <dataValidation type="list" operator="equal" allowBlank="1" showErrorMessage="1" sqref="G6:G500" xr:uid="{00000000-0002-0000-0200-000005000000}">
      <formula1>INDIRECT($T6)</formula1>
      <formula2>0</formula2>
    </dataValidation>
    <dataValidation type="list" operator="equal" allowBlank="1" showErrorMessage="1" sqref="H6:H500" xr:uid="{00000000-0002-0000-0200-000006000000}">
      <formula1>INDIRECT($U6)</formula1>
      <formula2>0</formula2>
    </dataValidation>
    <dataValidation type="list" operator="equal" allowBlank="1" showErrorMessage="1" sqref="I6:I500" xr:uid="{00000000-0002-0000-0200-000007000000}">
      <formula1>INDIRECT($V6)</formula1>
      <formula2>0</formula2>
    </dataValidation>
    <dataValidation type="list" operator="equal" allowBlank="1" showErrorMessage="1" sqref="C68" xr:uid="{BC04B462-1173-4E0A-87E8-156A5580C90A}">
      <formula1>INDIRECT($Q68)</formula1>
      <formula2>0</formula2>
    </dataValidation>
  </dataValidations>
  <printOptions horizontalCentered="1"/>
  <pageMargins left="0.43333333333333302" right="0.43333333333333302" top="0.43333333333333302" bottom="0.43333333333333302" header="0.51180555555555496" footer="0.51180555555555496"/>
  <pageSetup scale="68" firstPageNumber="0" orientation="landscape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00000000-000E-0000-0200-000002000000}">
            <xm:f>AND(Tabelle1!V6&gt;1,Tabelle1!V6&lt;500)</xm:f>
            <x14:dxf>
              <font>
                <b val="0"/>
                <i val="0"/>
                <strike/>
                <outline val="0"/>
                <shadow val="0"/>
                <u val="none"/>
                <sz val="11"/>
                <color rgb="FFFF6600"/>
                <name val="Arial"/>
                <family val="2"/>
              </font>
              <fill>
                <patternFill>
                  <bgColor rgb="FFFFF5CE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14:cfRule type="expression" priority="9" id="{00000000-000E-0000-0200-000003000000}">
            <xm:f>Tabelle1!N6="??"</xm:f>
            <x14:dxf>
              <font>
                <sz val="11"/>
                <color rgb="FFCC0000"/>
                <name val="Arial"/>
                <family val="2"/>
              </font>
              <fill>
                <patternFill>
                  <bgColor rgb="FFFFEDDE"/>
                </patternFill>
              </fill>
              <border diagonalUp="0" diagonalDown="0"/>
            </x14:dxf>
          </x14:cfRule>
          <xm:sqref>C6:C67 C69:C500</xm:sqref>
        </x14:conditionalFormatting>
        <x14:conditionalFormatting xmlns:xm="http://schemas.microsoft.com/office/excel/2006/main">
          <x14:cfRule type="expression" priority="11" id="{00000000-000E-0000-0200-000005000000}">
            <xm:f>OR(AND(Tabelle1!V6&gt;1,Tabelle1!V6&lt;500),AND(Tabelle1!U6&gt;1,Tabelle1!U6&lt;500))</xm:f>
            <x14:dxf>
              <font>
                <b val="0"/>
                <i val="0"/>
                <strike/>
                <outline val="0"/>
                <shadow val="0"/>
                <u val="none"/>
                <sz val="11"/>
                <color rgb="FFFF6600"/>
                <name val="Arial"/>
                <family val="2"/>
              </font>
              <fill>
                <patternFill>
                  <bgColor rgb="FFFFF5CE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14:cfRule type="expression" priority="12" id="{00000000-000E-0000-0200-000006000000}">
            <xm:f>OR(Tabelle1!S6=1,Tabelle1!T6=1,Tabelle1!X6=1)</xm:f>
            <x14:dxf>
              <font>
                <sz val="11"/>
                <color rgb="FFCC0000"/>
                <name val="Arial"/>
                <family val="2"/>
              </font>
              <fill>
                <patternFill>
                  <bgColor rgb="FFFFEDDE"/>
                </patternFill>
              </fill>
              <border diagonalUp="0" diagonalDown="0"/>
            </x14:dxf>
          </x14:cfRule>
          <xm:sqref>D6:D67 D69:D500</xm:sqref>
        </x14:conditionalFormatting>
        <x14:conditionalFormatting xmlns:xm="http://schemas.microsoft.com/office/excel/2006/main">
          <x14:cfRule type="expression" priority="14" id="{00000000-000E-0000-0200-000008000000}">
            <xm:f>OR(AND(Tabelle1!R6&gt;1,Tabelle1!R6&lt;500),AND(Tabelle1!U6&gt;1,Tabelle1!U6&lt;500),AND(Tabelle1!W6&gt;1,Tabelle1!W6&lt;500))</xm:f>
            <x14:dxf>
              <font>
                <b val="0"/>
                <i val="0"/>
                <strike/>
                <outline val="0"/>
                <shadow val="0"/>
                <u val="none"/>
                <sz val="11"/>
                <color rgb="FFFF6600"/>
                <name val="Arial"/>
                <family val="2"/>
              </font>
              <fill>
                <patternFill>
                  <bgColor rgb="FFFFF5CE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14:cfRule type="expression" priority="15" id="{00000000-000E-0000-0200-000009000000}">
            <xm:f>OR(Tabelle1!N6="??",Tabelle1!S6=1,Tabelle1!T6=1,Tabelle1!X6=1)</xm:f>
            <x14:dxf>
              <font>
                <sz val="11"/>
                <color rgb="FFCC0000"/>
                <name val="Arial"/>
                <family val="2"/>
              </font>
              <fill>
                <patternFill>
                  <bgColor rgb="FFFFEDDE"/>
                </patternFill>
              </fill>
              <border diagonalUp="0" diagonalDown="0"/>
            </x14:dxf>
          </x14:cfRule>
          <xm:sqref>E6:E500</xm:sqref>
        </x14:conditionalFormatting>
        <x14:conditionalFormatting xmlns:xm="http://schemas.microsoft.com/office/excel/2006/main">
          <x14:cfRule type="expression" priority="17" id="{00000000-000E-0000-0200-00000B000000}">
            <xm:f>OR(AND(Tabelle1!R6&gt;1,Tabelle1!R6&lt;500),AND(Tabelle1!U6&gt;1,Tabelle1!U6&lt;500),AND(Tabelle1!W6&gt;1,Tabelle1!W6&lt;500))</xm:f>
            <x14:dxf>
              <font>
                <b val="0"/>
                <i val="0"/>
                <strike/>
                <outline val="0"/>
                <shadow val="0"/>
                <u val="none"/>
                <sz val="11"/>
                <color rgb="FFFF6600"/>
                <name val="Arial"/>
                <family val="2"/>
              </font>
              <fill>
                <patternFill>
                  <bgColor rgb="FFFFF5CE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14:cfRule type="expression" priority="18" id="{00000000-000E-0000-0200-00000C000000}">
            <xm:f>OR(Tabelle1!O6=0,Tabelle1!S6=1,Tabelle1!T6=1,Tabelle1!X6=1,Tabelle1!Y6=0)</xm:f>
            <x14:dxf>
              <font>
                <sz val="11"/>
                <color rgb="FFCC0000"/>
                <name val="Arial"/>
                <family val="2"/>
              </font>
              <fill>
                <patternFill>
                  <bgColor rgb="FFFFEDDE"/>
                </patternFill>
              </fill>
              <border diagonalUp="0" diagonalDown="0"/>
            </x14:dxf>
          </x14:cfRule>
          <xm:sqref>F6:F500</xm:sqref>
        </x14:conditionalFormatting>
        <x14:conditionalFormatting xmlns:xm="http://schemas.microsoft.com/office/excel/2006/main">
          <x14:cfRule type="expression" priority="20" id="{00000000-000E-0000-0200-00000E000000}">
            <xm:f>OR(AND(Tabelle1!R6&gt;1,Tabelle1!R6&lt;500),AND(Tabelle1!U6&gt;1,Tabelle1!U6&lt;500),AND(Tabelle1!W6&gt;1,Tabelle1!W6&lt;500))</xm:f>
            <x14:dxf>
              <font>
                <b val="0"/>
                <i val="0"/>
                <strike/>
                <outline val="0"/>
                <shadow val="0"/>
                <u val="none"/>
                <sz val="11"/>
                <color rgb="FFFF6600"/>
                <name val="Arial"/>
                <family val="2"/>
              </font>
              <fill>
                <patternFill>
                  <bgColor rgb="FFFFF5CE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14:cfRule type="expression" priority="21" id="{00000000-000E-0000-0200-00000F000000}">
            <xm:f>OR(Tabelle1!AG6&gt;0,Tabelle1!O6=0,Tabelle1!S6=1,Tabelle1!T6=1,Tabelle1!Y6=0)</xm:f>
            <x14:dxf>
              <font>
                <sz val="11"/>
                <color rgb="FFCC0000"/>
                <name val="Arial"/>
                <family val="2"/>
              </font>
              <fill>
                <patternFill>
                  <bgColor rgb="FFFFEDDE"/>
                </patternFill>
              </fill>
              <border diagonalUp="0" diagonalDown="0"/>
            </x14:dxf>
          </x14:cfRule>
          <xm:sqref>G6:G500</xm:sqref>
        </x14:conditionalFormatting>
        <x14:conditionalFormatting xmlns:xm="http://schemas.microsoft.com/office/excel/2006/main">
          <x14:cfRule type="expression" priority="23" id="{00000000-000E-0000-0200-000011000000}">
            <xm:f>OR(AND(Tabelle1!R6&gt;1,Tabelle1!R6&lt;500),AND(Tabelle1!W6&gt;1,Tabelle1!W6&lt;500))</xm:f>
            <x14:dxf>
              <font>
                <b val="0"/>
                <i val="0"/>
                <strike/>
                <outline val="0"/>
                <shadow val="0"/>
                <u val="none"/>
                <sz val="11"/>
                <color rgb="FFFF6600"/>
                <name val="Arial"/>
                <family val="2"/>
              </font>
              <fill>
                <patternFill>
                  <bgColor rgb="FFFFF5CE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14:cfRule type="expression" priority="24" id="{00000000-000E-0000-0200-000012000000}">
            <xm:f>OR(Tabelle1!S6=1,Tabelle1!T6=1)</xm:f>
            <x14:dxf>
              <font>
                <sz val="11"/>
                <color rgb="FFCC0000"/>
                <name val="Arial"/>
                <family val="2"/>
              </font>
              <fill>
                <patternFill>
                  <bgColor rgb="FFFFEDDE"/>
                </patternFill>
              </fill>
              <border diagonalUp="0" diagonalDown="0"/>
            </x14:dxf>
          </x14:cfRule>
          <xm:sqref>H6:H500</xm:sqref>
        </x14:conditionalFormatting>
        <x14:conditionalFormatting xmlns:xm="http://schemas.microsoft.com/office/excel/2006/main">
          <x14:cfRule type="expression" priority="26" id="{00000000-000E-0000-0200-000014000000}">
            <xm:f>AND(Tabelle1!R6&gt;1,Tabelle1!R6&lt;500)</xm:f>
            <x14:dxf>
              <font>
                <b val="0"/>
                <i val="0"/>
                <strike/>
                <outline val="0"/>
                <shadow val="0"/>
                <u val="none"/>
                <sz val="11"/>
                <color rgb="FFFF6600"/>
                <name val="Arial"/>
                <family val="2"/>
              </font>
              <fill>
                <patternFill>
                  <bgColor rgb="FFFFF5CE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14:cfRule type="expression" priority="27" id="{00000000-000E-0000-0200-000015000000}">
            <xm:f>Tabelle1!T6=1</xm:f>
            <x14:dxf>
              <font>
                <sz val="11"/>
                <color rgb="FFCC0000"/>
                <name val="Arial"/>
                <family val="2"/>
              </font>
              <fill>
                <patternFill>
                  <bgColor rgb="FFFFEDDE"/>
                </patternFill>
              </fill>
              <border diagonalUp="0" diagonalDown="0"/>
            </x14:dxf>
          </x14:cfRule>
          <xm:sqref>I6:I500</xm:sqref>
        </x14:conditionalFormatting>
        <x14:conditionalFormatting xmlns:xm="http://schemas.microsoft.com/office/excel/2006/main">
          <x14:cfRule type="expression" priority="1" id="{D197126E-1082-4CE9-8324-AA1AB8830768}">
            <xm:f>AND(Tabelle1!V68&gt;1,Tabelle1!V68&lt;500)</xm:f>
            <x14:dxf>
              <font>
                <b val="0"/>
                <i val="0"/>
                <strike/>
                <outline val="0"/>
                <shadow val="0"/>
                <u val="none"/>
                <sz val="11"/>
                <color rgb="FFFF6600"/>
                <name val="Arial"/>
                <family val="2"/>
              </font>
              <fill>
                <patternFill>
                  <bgColor rgb="FFFFF5CE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14:cfRule type="expression" priority="2" id="{285B1C7C-737A-41B5-A784-9D4C5FC9A088}">
            <xm:f>Tabelle1!N68="??"</xm:f>
            <x14:dxf>
              <font>
                <sz val="11"/>
                <color rgb="FFCC0000"/>
                <name val="Arial"/>
                <family val="2"/>
              </font>
              <fill>
                <patternFill>
                  <bgColor rgb="FFFFEDDE"/>
                </patternFill>
              </fill>
              <border diagonalUp="0" diagonalDown="0"/>
            </x14:dxf>
          </x14:cfRule>
          <xm:sqref>C68</xm:sqref>
        </x14:conditionalFormatting>
        <x14:conditionalFormatting xmlns:xm="http://schemas.microsoft.com/office/excel/2006/main">
          <x14:cfRule type="expression" priority="4" id="{918A5932-D148-471F-9A28-9D53B41A46CB}">
            <xm:f>OR(AND(Tabelle1!V68&gt;1,Tabelle1!V68&lt;500),AND(Tabelle1!U68&gt;1,Tabelle1!U68&lt;500))</xm:f>
            <x14:dxf>
              <font>
                <b val="0"/>
                <i val="0"/>
                <strike/>
                <outline val="0"/>
                <shadow val="0"/>
                <u val="none"/>
                <sz val="11"/>
                <color rgb="FFFF6600"/>
                <name val="Arial"/>
                <family val="2"/>
              </font>
              <fill>
                <patternFill>
                  <bgColor rgb="FFFFF5CE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14:cfRule type="expression" priority="5" id="{8C3DCE4C-3371-4713-8A57-1DDED6119803}">
            <xm:f>OR(Tabelle1!S68=1,Tabelle1!T68=1,Tabelle1!X68=1)</xm:f>
            <x14:dxf>
              <font>
                <sz val="11"/>
                <color rgb="FFCC0000"/>
                <name val="Arial"/>
                <family val="2"/>
              </font>
              <fill>
                <patternFill>
                  <bgColor rgb="FFFFEDDE"/>
                </patternFill>
              </fill>
              <border diagonalUp="0" diagonalDown="0"/>
            </x14:dxf>
          </x14:cfRule>
          <xm:sqref>D68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048576"/>
  <sheetViews>
    <sheetView showGridLines="0" zoomScaleNormal="100" workbookViewId="0"/>
  </sheetViews>
  <sheetFormatPr baseColWidth="10" defaultColWidth="0" defaultRowHeight="14.25" zeroHeight="1" x14ac:dyDescent="0.2"/>
  <cols>
    <col min="1" max="1" width="9.375" style="48" customWidth="1"/>
    <col min="2" max="2" width="5.25" style="48" customWidth="1"/>
    <col min="3" max="3" width="6.5" style="49" customWidth="1"/>
    <col min="4" max="4" width="15.25" style="50" customWidth="1"/>
    <col min="5" max="5" width="54.25" style="48" customWidth="1"/>
    <col min="6" max="6" width="33.875" style="48" customWidth="1"/>
    <col min="7" max="7" width="5.5" style="48" customWidth="1"/>
    <col min="8" max="8" width="9.375" style="48" customWidth="1"/>
    <col min="9" max="9" width="21.375" style="48" hidden="1" customWidth="1"/>
    <col min="10" max="64" width="10.5" style="48" hidden="1" customWidth="1"/>
    <col min="65" max="1023" width="10.5" style="51" hidden="1" customWidth="1"/>
    <col min="1024" max="1024" width="18.125" style="51" hidden="1" customWidth="1"/>
    <col min="1025" max="16384" width="10.5" hidden="1"/>
  </cols>
  <sheetData>
    <row r="1" spans="1:64" ht="21" customHeight="1" x14ac:dyDescent="0.2">
      <c r="A1" s="52"/>
      <c r="C1" s="187" t="str">
        <f>"ÖSBC TopDogs "&amp;Tabelle2!$D$2</f>
        <v>ÖSBC TopDogs 2021</v>
      </c>
      <c r="D1" s="187"/>
      <c r="E1" s="187"/>
      <c r="F1" s="196"/>
      <c r="H1" s="52"/>
    </row>
    <row r="2" spans="1:64" ht="21" customHeight="1" x14ac:dyDescent="0.2">
      <c r="A2" s="52"/>
      <c r="C2" s="187"/>
      <c r="D2" s="187"/>
      <c r="E2" s="187"/>
      <c r="F2" s="196"/>
      <c r="H2" s="52"/>
      <c r="W2" s="54"/>
      <c r="X2" s="54"/>
      <c r="Y2" s="54"/>
      <c r="Z2" s="54"/>
      <c r="AA2" s="54"/>
      <c r="AB2" s="54"/>
    </row>
    <row r="3" spans="1:64" ht="21" customHeight="1" x14ac:dyDescent="0.2">
      <c r="A3" s="52"/>
      <c r="C3" s="189" t="s">
        <v>120</v>
      </c>
      <c r="D3" s="189"/>
      <c r="E3" s="189"/>
      <c r="F3" s="196"/>
      <c r="H3" s="52"/>
      <c r="I3" s="53"/>
      <c r="J3" s="53"/>
      <c r="K3" s="53"/>
      <c r="L3" s="53"/>
      <c r="M3" s="53"/>
      <c r="N3" s="53"/>
      <c r="W3" s="54"/>
      <c r="X3" s="54"/>
      <c r="Y3" s="54"/>
      <c r="Z3" s="54"/>
      <c r="AA3" s="54"/>
      <c r="AB3" s="54"/>
    </row>
    <row r="4" spans="1:64" ht="21" customHeight="1" x14ac:dyDescent="0.2">
      <c r="A4" s="52"/>
      <c r="C4" s="192" t="s">
        <v>121</v>
      </c>
      <c r="D4" s="192"/>
      <c r="E4" s="192"/>
      <c r="F4" s="196"/>
      <c r="H4" s="52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64" ht="21" customHeight="1" x14ac:dyDescent="0.2">
      <c r="A5" s="52"/>
      <c r="C5" s="55"/>
      <c r="D5" s="56"/>
      <c r="E5" s="55"/>
      <c r="F5" s="53"/>
      <c r="H5" s="52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64" ht="21" customHeight="1" x14ac:dyDescent="0.2">
      <c r="A6" s="52"/>
      <c r="C6" s="117" t="str">
        <f ca="1">IF(OR(Tabelle5!AL5="weiß",Tabelle5!AL5="gr"),"",Tabelle5!AL5)</f>
        <v/>
      </c>
      <c r="D6" s="118" t="str">
        <f ca="1">IF(OR(Tabelle5!AM5="weiß",Tabelle5!AM5="gr"),"",Tabelle5!AM5)</f>
        <v/>
      </c>
      <c r="E6" s="119" t="str">
        <f ca="1">IF(OR(Tabelle5!AN5="weiß",Tabelle5!AN5="gr"),"",Tabelle5!AN5)</f>
        <v>AUSTRIAN BEST JUNIOR BITCH 2021</v>
      </c>
      <c r="F6" s="102" t="str">
        <f ca="1">IF(OR(Tabelle5!AO5="weiß",Tabelle5!AO5="gr"),"",Tabelle5!AO5)</f>
        <v/>
      </c>
      <c r="H6" s="52"/>
    </row>
    <row r="7" spans="1:64" ht="21" customHeight="1" x14ac:dyDescent="0.2">
      <c r="A7" s="52"/>
      <c r="C7" s="120" t="str">
        <f ca="1">IF(OR(Tabelle5!AL6="weiß",Tabelle5!AL6="gr"),"",Tabelle5!AL6)</f>
        <v>1.</v>
      </c>
      <c r="D7" s="118" t="str">
        <f ca="1">IF(OR(Tabelle5!AM6="weiß",Tabelle5!AM6="gr"),"",Tabelle5!AM6)</f>
        <v xml:space="preserve">43  Punkte   </v>
      </c>
      <c r="E7" s="119" t="str">
        <f ca="1">IF(OR(Tabelle5!AN6="weiß",Tabelle5!AN6="gr"),"",Tabelle5!AN6)</f>
        <v>LEGENDS NEVER DIE FAITHFUL DIAMONDS</v>
      </c>
      <c r="F7" s="102" t="str">
        <f ca="1">IF(OR(Tabelle5!AO6="weiß",Tabelle5!AO6="gr"),"",Tabelle5!AO6)</f>
        <v>Claudia Gries</v>
      </c>
      <c r="H7" s="52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H7" s="57"/>
      <c r="BI7" s="57"/>
      <c r="BJ7" s="57"/>
      <c r="BK7" s="57"/>
      <c r="BL7" s="57"/>
    </row>
    <row r="8" spans="1:64" ht="21" customHeight="1" x14ac:dyDescent="0.2">
      <c r="A8" s="52"/>
      <c r="C8" s="120" t="str">
        <f ca="1">IF(OR(Tabelle5!AL7="weiß",Tabelle5!AL7="gr"),"",Tabelle5!AL7)</f>
        <v>2.</v>
      </c>
      <c r="D8" s="118" t="str">
        <f ca="1">IF(OR(Tabelle5!AM7="weiß",Tabelle5!AM7="gr"),"",Tabelle5!AM7)</f>
        <v xml:space="preserve">33  Punkte   </v>
      </c>
      <c r="E8" s="119" t="str">
        <f ca="1">IF(OR(Tabelle5!AN7="weiß",Tabelle5!AN7="gr"),"",Tabelle5!AN7)</f>
        <v>SMOOTH CRIMINAL’S A ROCKET QUEEN</v>
      </c>
      <c r="F8" s="102" t="str">
        <f ca="1">IF(OR(Tabelle5!AO7="weiß",Tabelle5!AO7="gr"),"",Tabelle5!AO7)</f>
        <v>Petra Miksits-Hutterer</v>
      </c>
      <c r="H8" s="52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H8" s="57"/>
      <c r="BI8" s="57"/>
      <c r="BJ8" s="57"/>
      <c r="BK8" s="57"/>
      <c r="BL8" s="57"/>
    </row>
    <row r="9" spans="1:64" ht="21" customHeight="1" x14ac:dyDescent="0.2">
      <c r="A9" s="52"/>
      <c r="C9" s="120" t="str">
        <f ca="1">IF(OR(Tabelle5!AL8="weiß",Tabelle5!AL8="gr"),"",Tabelle5!AL8)</f>
        <v>3.</v>
      </c>
      <c r="D9" s="118" t="str">
        <f ca="1">IF(OR(Tabelle5!AM8="weiß",Tabelle5!AM8="gr"),"",Tabelle5!AM8)</f>
        <v xml:space="preserve">18  Punkte   </v>
      </c>
      <c r="E9" s="119" t="str">
        <f ca="1">IF(OR(Tabelle5!AN8="weiß",Tabelle5!AN8="gr"),"",Tabelle5!AN8)</f>
        <v>SWEET REBEL STAFF AMAZING ADELE</v>
      </c>
      <c r="F9" s="102" t="str">
        <f ca="1">IF(OR(Tabelle5!AO8="weiß",Tabelle5!AO8="gr"),"",Tabelle5!AO8)</f>
        <v>Stefan Zselesem</v>
      </c>
      <c r="H9" s="52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H9" s="57"/>
      <c r="BI9" s="57"/>
      <c r="BJ9" s="57"/>
      <c r="BK9" s="57"/>
      <c r="BL9" s="57"/>
    </row>
    <row r="10" spans="1:64" ht="21" customHeight="1" x14ac:dyDescent="0.2">
      <c r="A10" s="52"/>
      <c r="C10" s="120" t="str">
        <f ca="1">IF(OR(Tabelle5!AL9="weiß",Tabelle5!AL9="gr"),"",Tabelle5!AL9)</f>
        <v>4.</v>
      </c>
      <c r="D10" s="118" t="str">
        <f ca="1">IF(OR(Tabelle5!AM9="weiß",Tabelle5!AM9="gr"),"",Tabelle5!AM9)</f>
        <v xml:space="preserve">12  Punkte   </v>
      </c>
      <c r="E10" s="119" t="str">
        <f ca="1">IF(OR(Tabelle5!AN9="weiß",Tabelle5!AN9="gr"),"",Tabelle5!AN9)</f>
        <v>BUDDYSTAFF`S NEVER ENDING STORY</v>
      </c>
      <c r="F10" s="102" t="str">
        <f ca="1">IF(OR(Tabelle5!AO9="weiß",Tabelle5!AO9="gr"),"",Tabelle5!AO9)</f>
        <v>Sonja Porits</v>
      </c>
      <c r="H10" s="52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H10" s="57"/>
      <c r="BI10" s="57"/>
      <c r="BJ10" s="57"/>
      <c r="BK10" s="57"/>
      <c r="BL10" s="57"/>
    </row>
    <row r="11" spans="1:64" ht="21" customHeight="1" x14ac:dyDescent="0.2">
      <c r="A11" s="52"/>
      <c r="C11" s="120" t="str">
        <f ca="1">IF(OR(Tabelle5!AL10="weiß",Tabelle5!AL10="gr"),"",Tabelle5!AL10)</f>
        <v>4.</v>
      </c>
      <c r="D11" s="118" t="str">
        <f ca="1">IF(OR(Tabelle5!AM10="weiß",Tabelle5!AM10="gr"),"",Tabelle5!AM10)</f>
        <v xml:space="preserve">12  Punkte   </v>
      </c>
      <c r="E11" s="119" t="str">
        <f ca="1">IF(OR(Tabelle5!AN10="weiß",Tabelle5!AN10="gr"),"",Tabelle5!AN10)</f>
        <v>GRACE KELLY OF-STYRIAVALLEY</v>
      </c>
      <c r="F11" s="102" t="str">
        <f ca="1">IF(OR(Tabelle5!AO10="weiß",Tabelle5!AO10="gr"),"",Tabelle5!AO10)</f>
        <v>Cindy Kasbauer</v>
      </c>
      <c r="H11" s="52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H11" s="57"/>
      <c r="BI11" s="57"/>
      <c r="BJ11" s="57"/>
      <c r="BK11" s="57"/>
      <c r="BL11" s="57"/>
    </row>
    <row r="12" spans="1:64" ht="21" customHeight="1" x14ac:dyDescent="0.2">
      <c r="A12" s="52"/>
      <c r="C12" s="120" t="str">
        <f ca="1">IF(OR(Tabelle5!AL11="weiß",Tabelle5!AL11="gr"),"",Tabelle5!AL11)</f>
        <v>6.</v>
      </c>
      <c r="D12" s="118" t="str">
        <f ca="1">IF(OR(Tabelle5!AM11="weiß",Tabelle5!AM11="gr"),"",Tabelle5!AM11)</f>
        <v xml:space="preserve">8  Punkte   </v>
      </c>
      <c r="E12" s="119" t="str">
        <f ca="1">IF(OR(Tabelle5!AN11="weiß",Tabelle5!AN11="gr"),"",Tabelle5!AN11)</f>
        <v>FIONA OF-STYRIAVALLEY</v>
      </c>
      <c r="F12" s="102" t="str">
        <f ca="1">IF(OR(Tabelle5!AO11="weiß",Tabelle5!AO11="gr"),"",Tabelle5!AO11)</f>
        <v>Cindy Kasbauer</v>
      </c>
      <c r="H12" s="52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H12" s="57"/>
      <c r="BI12" s="57"/>
      <c r="BJ12" s="57"/>
      <c r="BK12" s="57"/>
      <c r="BL12" s="57"/>
    </row>
    <row r="13" spans="1:64" ht="21" customHeight="1" x14ac:dyDescent="0.2">
      <c r="A13" s="52"/>
      <c r="C13" s="120" t="str">
        <f ca="1">IF(OR(Tabelle5!AL12="weiß",Tabelle5!AL12="gr"),"",Tabelle5!AL12)</f>
        <v/>
      </c>
      <c r="D13" s="118" t="str">
        <f ca="1">IF(OR(Tabelle5!AM12="weiß",Tabelle5!AM12="gr"),"",Tabelle5!AM12)</f>
        <v/>
      </c>
      <c r="E13" s="119" t="str">
        <f ca="1">IF(OR(Tabelle5!AN12="weiß",Tabelle5!AN12="gr"),"",Tabelle5!AN12)</f>
        <v/>
      </c>
      <c r="F13" s="102" t="str">
        <f ca="1">IF(OR(Tabelle5!AO12="weiß",Tabelle5!AO12="gr"),"",Tabelle5!AO12)</f>
        <v/>
      </c>
      <c r="H13" s="52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H13" s="57"/>
      <c r="BI13" s="57"/>
      <c r="BJ13" s="57"/>
      <c r="BK13" s="57"/>
      <c r="BL13" s="57"/>
    </row>
    <row r="14" spans="1:64" ht="21" customHeight="1" x14ac:dyDescent="0.2">
      <c r="A14" s="52"/>
      <c r="C14" s="120" t="str">
        <f ca="1">IF(OR(Tabelle5!AL13="weiß",Tabelle5!AL13="gr"),"",Tabelle5!AL13)</f>
        <v/>
      </c>
      <c r="D14" s="118" t="str">
        <f ca="1">IF(OR(Tabelle5!AM13="weiß",Tabelle5!AM13="gr"),"",Tabelle5!AM13)</f>
        <v/>
      </c>
      <c r="E14" s="119" t="str">
        <f ca="1">IF(OR(Tabelle5!AN13="weiß",Tabelle5!AN13="gr"),"",Tabelle5!AN13)</f>
        <v>AUSTRIAN BEST JUNIOR DOG 2021</v>
      </c>
      <c r="F14" s="102" t="str">
        <f ca="1">IF(OR(Tabelle5!AO13="weiß",Tabelle5!AO13="gr"),"",Tabelle5!AO13)</f>
        <v/>
      </c>
      <c r="H14" s="52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H14" s="57"/>
      <c r="BI14" s="57"/>
      <c r="BJ14" s="57"/>
      <c r="BK14" s="57"/>
      <c r="BL14" s="57"/>
    </row>
    <row r="15" spans="1:64" ht="21" customHeight="1" x14ac:dyDescent="0.2">
      <c r="A15" s="52"/>
      <c r="C15" s="120" t="str">
        <f ca="1">IF(OR(Tabelle5!AL14="weiß",Tabelle5!AL14="gr"),"",Tabelle5!AL14)</f>
        <v>1.</v>
      </c>
      <c r="D15" s="118" t="str">
        <f ca="1">IF(OR(Tabelle5!AM14="weiß",Tabelle5!AM14="gr"),"",Tabelle5!AM14)</f>
        <v xml:space="preserve">59  Punkte   </v>
      </c>
      <c r="E15" s="119" t="str">
        <f ca="1">IF(OR(Tabelle5!AN14="weiß",Tabelle5!AN14="gr"),"",Tabelle5!AN14)</f>
        <v>LIGHTNING MCQUEEN FAITHFUL DIAMONDS</v>
      </c>
      <c r="F15" s="102" t="str">
        <f ca="1">IF(OR(Tabelle5!AO14="weiß",Tabelle5!AO14="gr"),"",Tabelle5!AO14)</f>
        <v>Sandra Graberski</v>
      </c>
      <c r="H15" s="52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H15" s="57"/>
      <c r="BI15" s="57"/>
      <c r="BJ15" s="57"/>
      <c r="BK15" s="57"/>
      <c r="BL15" s="57"/>
    </row>
    <row r="16" spans="1:64" ht="21" customHeight="1" x14ac:dyDescent="0.2">
      <c r="A16" s="52"/>
      <c r="C16" s="120" t="str">
        <f ca="1">IF(OR(Tabelle5!AL15="weiß",Tabelle5!AL15="gr"),"",Tabelle5!AL15)</f>
        <v>2.</v>
      </c>
      <c r="D16" s="118" t="str">
        <f ca="1">IF(OR(Tabelle5!AM15="weiß",Tabelle5!AM15="gr"),"",Tabelle5!AM15)</f>
        <v xml:space="preserve">23  Punkte   </v>
      </c>
      <c r="E16" s="119" t="str">
        <f ca="1">IF(OR(Tabelle5!AN15="weiß",Tabelle5!AN15="gr"),"",Tabelle5!AN15)</f>
        <v>WIZARD OF CELTIC STAFF′S</v>
      </c>
      <c r="F16" s="102" t="str">
        <f ca="1">IF(OR(Tabelle5!AO15="weiß",Tabelle5!AO15="gr"),"",Tabelle5!AO15)</f>
        <v>Waltraud Spielmann</v>
      </c>
      <c r="H16" s="52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H16" s="57"/>
      <c r="BI16" s="57"/>
      <c r="BJ16" s="57"/>
      <c r="BK16" s="57"/>
      <c r="BL16" s="57"/>
    </row>
    <row r="17" spans="1:64" ht="21" customHeight="1" x14ac:dyDescent="0.2">
      <c r="A17" s="52"/>
      <c r="C17" s="120" t="str">
        <f ca="1">IF(OR(Tabelle5!AL16="weiß",Tabelle5!AL16="gr"),"",Tabelle5!AL16)</f>
        <v>3.</v>
      </c>
      <c r="D17" s="118" t="str">
        <f ca="1">IF(OR(Tabelle5!AM16="weiß",Tabelle5!AM16="gr"),"",Tabelle5!AM16)</f>
        <v xml:space="preserve">20  Punkte   </v>
      </c>
      <c r="E17" s="119" t="str">
        <f ca="1">IF(OR(Tabelle5!AN16="weiß",Tabelle5!AN16="gr"),"",Tabelle5!AN16)</f>
        <v>EASY RAIDER OF-STYRIAVALLEY</v>
      </c>
      <c r="F17" s="102" t="str">
        <f ca="1">IF(OR(Tabelle5!AO16="weiß",Tabelle5!AO16="gr"),"",Tabelle5!AO16)</f>
        <v>Cindy Kasbauer</v>
      </c>
      <c r="H17" s="52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H17" s="57"/>
      <c r="BI17" s="57"/>
      <c r="BJ17" s="57"/>
      <c r="BK17" s="57"/>
      <c r="BL17" s="57"/>
    </row>
    <row r="18" spans="1:64" ht="21" customHeight="1" x14ac:dyDescent="0.2">
      <c r="A18" s="52"/>
      <c r="C18" s="120" t="str">
        <f ca="1">IF(OR(Tabelle5!AL17="weiß",Tabelle5!AL17="gr"),"",Tabelle5!AL17)</f>
        <v>3.</v>
      </c>
      <c r="D18" s="118" t="str">
        <f ca="1">IF(OR(Tabelle5!AM17="weiß",Tabelle5!AM17="gr"),"",Tabelle5!AM17)</f>
        <v xml:space="preserve">20  Punkte   </v>
      </c>
      <c r="E18" s="119" t="str">
        <f ca="1">IF(OR(Tabelle5!AN17="weiß",Tabelle5!AN17="gr"),"",Tabelle5!AN17)</f>
        <v>SWEET REBEL STAFF AMOURS ARROW</v>
      </c>
      <c r="F18" s="102" t="str">
        <f ca="1">IF(OR(Tabelle5!AO17="weiß",Tabelle5!AO17="gr"),"",Tabelle5!AO17)</f>
        <v>Stefan Zselesem</v>
      </c>
      <c r="H18" s="52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H18" s="57"/>
      <c r="BI18" s="57"/>
      <c r="BJ18" s="57"/>
      <c r="BK18" s="57"/>
      <c r="BL18" s="57"/>
    </row>
    <row r="19" spans="1:64" ht="21" customHeight="1" x14ac:dyDescent="0.2">
      <c r="A19" s="52"/>
      <c r="C19" s="120" t="str">
        <f ca="1">IF(OR(Tabelle5!AL18="weiß",Tabelle5!AL18="gr"),"",Tabelle5!AL18)</f>
        <v>3.</v>
      </c>
      <c r="D19" s="118" t="str">
        <f ca="1">IF(OR(Tabelle5!AM18="weiß",Tabelle5!AM18="gr"),"",Tabelle5!AM18)</f>
        <v xml:space="preserve">20  Punkte   </v>
      </c>
      <c r="E19" s="119" t="str">
        <f ca="1">IF(OR(Tabelle5!AN18="weiß",Tabelle5!AN18="gr"),"",Tabelle5!AN18)</f>
        <v>ZIGAN BLUE OF CANTERBURY</v>
      </c>
      <c r="F19" s="102" t="str">
        <f ca="1">IF(OR(Tabelle5!AO18="weiß",Tabelle5!AO18="gr"),"",Tabelle5!AO18)</f>
        <v>Leopold Hofmann</v>
      </c>
      <c r="H19" s="52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H19" s="57"/>
      <c r="BI19" s="57"/>
      <c r="BJ19" s="57"/>
      <c r="BK19" s="57"/>
      <c r="BL19" s="57"/>
    </row>
    <row r="20" spans="1:64" ht="21" customHeight="1" x14ac:dyDescent="0.2">
      <c r="A20" s="52"/>
      <c r="C20" s="120" t="str">
        <f ca="1">IF(OR(Tabelle5!AL19="weiß",Tabelle5!AL19="gr"),"",Tabelle5!AL19)</f>
        <v>6.</v>
      </c>
      <c r="D20" s="118" t="str">
        <f ca="1">IF(OR(Tabelle5!AM19="weiß",Tabelle5!AM19="gr"),"",Tabelle5!AM19)</f>
        <v xml:space="preserve">12  Punkte   </v>
      </c>
      <c r="E20" s="119" t="str">
        <f ca="1">IF(OR(Tabelle5!AN19="weiß",Tabelle5!AN19="gr"),"",Tabelle5!AN19)</f>
        <v>XABY BUDDY OF CANTERBURY</v>
      </c>
      <c r="F20" s="102" t="str">
        <f ca="1">IF(OR(Tabelle5!AO19="weiß",Tabelle5!AO19="gr"),"",Tabelle5!AO19)</f>
        <v>Leopold Hofmann</v>
      </c>
      <c r="H20" s="52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H20" s="57"/>
      <c r="BI20" s="57"/>
      <c r="BJ20" s="57"/>
      <c r="BK20" s="57"/>
      <c r="BL20" s="57"/>
    </row>
    <row r="21" spans="1:64" ht="21" customHeight="1" x14ac:dyDescent="0.2">
      <c r="A21" s="52"/>
      <c r="C21" s="120" t="str">
        <f ca="1">IF(OR(Tabelle5!AL20="weiß",Tabelle5!AL20="gr"),"",Tabelle5!AL20)</f>
        <v/>
      </c>
      <c r="D21" s="118" t="str">
        <f ca="1">IF(OR(Tabelle5!AM20="weiß",Tabelle5!AM20="gr"),"",Tabelle5!AM20)</f>
        <v/>
      </c>
      <c r="E21" s="119" t="str">
        <f ca="1">IF(OR(Tabelle5!AN20="weiß",Tabelle5!AN20="gr"),"",Tabelle5!AN20)</f>
        <v/>
      </c>
      <c r="F21" s="102" t="str">
        <f ca="1">IF(OR(Tabelle5!AO20="weiß",Tabelle5!AO20="gr"),"",Tabelle5!AO20)</f>
        <v/>
      </c>
      <c r="H21" s="52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H21" s="57"/>
      <c r="BI21" s="57"/>
      <c r="BJ21" s="57"/>
      <c r="BK21" s="57"/>
      <c r="BL21" s="57"/>
    </row>
    <row r="22" spans="1:64" ht="21" customHeight="1" x14ac:dyDescent="0.2">
      <c r="A22" s="52"/>
      <c r="C22" s="120" t="str">
        <f ca="1">IF(OR(Tabelle5!AL21="weiß",Tabelle5!AL21="gr"),"",Tabelle5!AL21)</f>
        <v/>
      </c>
      <c r="D22" s="118" t="str">
        <f ca="1">IF(OR(Tabelle5!AM21="weiß",Tabelle5!AM21="gr"),"",Tabelle5!AM21)</f>
        <v/>
      </c>
      <c r="E22" s="119" t="str">
        <f ca="1">IF(OR(Tabelle5!AN21="weiß",Tabelle5!AN21="gr"),"",Tabelle5!AN21)</f>
        <v>AUSTRIAN BEST SHOW BITCH 2021</v>
      </c>
      <c r="F22" s="102" t="str">
        <f ca="1">IF(OR(Tabelle5!AO21="weiß",Tabelle5!AO21="gr"),"",Tabelle5!AO21)</f>
        <v/>
      </c>
      <c r="H22" s="52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H22" s="57"/>
      <c r="BI22" s="57"/>
      <c r="BJ22" s="57"/>
      <c r="BK22" s="57"/>
      <c r="BL22" s="57"/>
    </row>
    <row r="23" spans="1:64" ht="21" customHeight="1" x14ac:dyDescent="0.2">
      <c r="A23" s="52"/>
      <c r="C23" s="120" t="str">
        <f ca="1">IF(OR(Tabelle5!AL22="weiß",Tabelle5!AL22="gr"),"",Tabelle5!AL22)</f>
        <v>1.</v>
      </c>
      <c r="D23" s="118" t="str">
        <f ca="1">IF(OR(Tabelle5!AM22="weiß",Tabelle5!AM22="gr"),"",Tabelle5!AM22)</f>
        <v xml:space="preserve">53  Punkte   </v>
      </c>
      <c r="E23" s="119" t="str">
        <f ca="1">IF(OR(Tabelle5!AN22="weiß",Tabelle5!AN22="gr"),"",Tabelle5!AN22)</f>
        <v>SPAKLING DIAMOND STAFF KARMA KISSED</v>
      </c>
      <c r="F23" s="102" t="str">
        <f ca="1">IF(OR(Tabelle5!AO22="weiß",Tabelle5!AO22="gr"),"",Tabelle5!AO22)</f>
        <v>Stefan Zselezem</v>
      </c>
      <c r="H23" s="52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H23" s="57"/>
      <c r="BI23" s="57"/>
      <c r="BJ23" s="57"/>
      <c r="BK23" s="57"/>
      <c r="BL23" s="57"/>
    </row>
    <row r="24" spans="1:64" ht="21" customHeight="1" x14ac:dyDescent="0.2">
      <c r="A24" s="52"/>
      <c r="C24" s="120" t="str">
        <f ca="1">IF(OR(Tabelle5!AL23="weiß",Tabelle5!AL23="gr"),"",Tabelle5!AL23)</f>
        <v>2.</v>
      </c>
      <c r="D24" s="118" t="str">
        <f ca="1">IF(OR(Tabelle5!AM23="weiß",Tabelle5!AM23="gr"),"",Tabelle5!AM23)</f>
        <v xml:space="preserve">32  Punkte   </v>
      </c>
      <c r="E24" s="119" t="str">
        <f ca="1">IF(OR(Tabelle5!AN23="weiß",Tabelle5!AN23="gr"),"",Tabelle5!AN23)</f>
        <v>BUDDYSTAFF′S MISS MONEYPENNY</v>
      </c>
      <c r="F24" s="102" t="str">
        <f ca="1">IF(OR(Tabelle5!AO23="weiß",Tabelle5!AO23="gr"),"",Tabelle5!AO23)</f>
        <v>Sonja Porits</v>
      </c>
      <c r="H24" s="52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H24" s="57"/>
      <c r="BI24" s="57"/>
      <c r="BJ24" s="57"/>
      <c r="BK24" s="57"/>
      <c r="BL24" s="57"/>
    </row>
    <row r="25" spans="1:64" ht="21" customHeight="1" x14ac:dyDescent="0.2">
      <c r="A25" s="52"/>
      <c r="C25" s="120" t="str">
        <f ca="1">IF(OR(Tabelle5!AL24="weiß",Tabelle5!AL24="gr"),"",Tabelle5!AL24)</f>
        <v>3.</v>
      </c>
      <c r="D25" s="118" t="str">
        <f ca="1">IF(OR(Tabelle5!AM24="weiß",Tabelle5!AM24="gr"),"",Tabelle5!AM24)</f>
        <v xml:space="preserve">16  Punkte   </v>
      </c>
      <c r="E25" s="119" t="str">
        <f ca="1">IF(OR(Tabelle5!AN24="weiß",Tabelle5!AN24="gr"),"",Tabelle5!AN24)</f>
        <v>KNOCK OUT FAITHFUL DIAMONDS</v>
      </c>
      <c r="F25" s="102" t="str">
        <f ca="1">IF(OR(Tabelle5!AO24="weiß",Tabelle5!AO24="gr"),"",Tabelle5!AO24)</f>
        <v>Claudia Gries</v>
      </c>
      <c r="H25" s="52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H25" s="57"/>
      <c r="BI25" s="57"/>
      <c r="BJ25" s="57"/>
      <c r="BK25" s="57"/>
      <c r="BL25" s="57"/>
    </row>
    <row r="26" spans="1:64" ht="21" customHeight="1" x14ac:dyDescent="0.2">
      <c r="A26" s="52"/>
      <c r="C26" s="120" t="str">
        <f ca="1">IF(OR(Tabelle5!AL25="weiß",Tabelle5!AL25="gr"),"",Tabelle5!AL25)</f>
        <v>4.</v>
      </c>
      <c r="D26" s="118" t="str">
        <f ca="1">IF(OR(Tabelle5!AM25="weiß",Tabelle5!AM25="gr"),"",Tabelle5!AM25)</f>
        <v xml:space="preserve">10  Punkte   </v>
      </c>
      <c r="E26" s="119" t="str">
        <f ca="1">IF(OR(Tabelle5!AN25="weiß",Tabelle5!AN25="gr"),"",Tabelle5!AN25)</f>
        <v>BUDDYSTAFF'S MUST HAVE</v>
      </c>
      <c r="F26" s="102" t="str">
        <f ca="1">IF(OR(Tabelle5!AO25="weiß",Tabelle5!AO25="gr"),"",Tabelle5!AO25)</f>
        <v>Laura Atteneder</v>
      </c>
      <c r="H26" s="52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H26" s="57"/>
      <c r="BI26" s="57"/>
      <c r="BJ26" s="57"/>
      <c r="BK26" s="57"/>
      <c r="BL26" s="57"/>
    </row>
    <row r="27" spans="1:64" ht="21" customHeight="1" x14ac:dyDescent="0.2">
      <c r="A27" s="52"/>
      <c r="C27" s="120" t="str">
        <f ca="1">IF(OR(Tabelle5!AL26="weiß",Tabelle5!AL26="gr"),"",Tabelle5!AL26)</f>
        <v>4.</v>
      </c>
      <c r="D27" s="118" t="str">
        <f ca="1">IF(OR(Tabelle5!AM26="weiß",Tabelle5!AM26="gr"),"",Tabelle5!AM26)</f>
        <v xml:space="preserve">10  Punkte   </v>
      </c>
      <c r="E27" s="119" t="str">
        <f ca="1">IF(OR(Tabelle5!AN26="weiß",Tabelle5!AN26="gr"),"",Tabelle5!AN26)</f>
        <v>DAISY QUEEN OF LORDSTAFF</v>
      </c>
      <c r="F27" s="102" t="str">
        <f ca="1">IF(OR(Tabelle5!AO26="weiß",Tabelle5!AO26="gr"),"",Tabelle5!AO26)</f>
        <v>Corina Schwaiger</v>
      </c>
      <c r="H27" s="52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H27" s="57"/>
      <c r="BI27" s="57"/>
      <c r="BJ27" s="57"/>
      <c r="BK27" s="57"/>
      <c r="BL27" s="57"/>
    </row>
    <row r="28" spans="1:64" ht="21" customHeight="1" x14ac:dyDescent="0.2">
      <c r="A28" s="52"/>
      <c r="C28" s="120" t="str">
        <f ca="1">IF(OR(Tabelle5!AL27="weiß",Tabelle5!AL27="gr"),"",Tabelle5!AL27)</f>
        <v>6.</v>
      </c>
      <c r="D28" s="118" t="str">
        <f ca="1">IF(OR(Tabelle5!AM27="weiß",Tabelle5!AM27="gr"),"",Tabelle5!AM27)</f>
        <v xml:space="preserve">6  Punkte   </v>
      </c>
      <c r="E28" s="119" t="str">
        <f ca="1">IF(OR(Tabelle5!AN27="weiß",Tabelle5!AN27="gr"),"",Tabelle5!AN27)</f>
        <v>OLLALA OF CANTERBURY</v>
      </c>
      <c r="F28" s="102" t="str">
        <f ca="1">IF(OR(Tabelle5!AO27="weiß",Tabelle5!AO27="gr"),"",Tabelle5!AO27)</f>
        <v>Leopold Hofmann</v>
      </c>
      <c r="H28" s="52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H28" s="57"/>
      <c r="BI28" s="57"/>
      <c r="BJ28" s="57"/>
      <c r="BK28" s="57"/>
      <c r="BL28" s="57"/>
    </row>
    <row r="29" spans="1:64" ht="21" customHeight="1" x14ac:dyDescent="0.2">
      <c r="A29" s="52"/>
      <c r="C29" s="120" t="str">
        <f ca="1">IF(OR(Tabelle5!AL28="weiß",Tabelle5!AL28="gr"),"",Tabelle5!AL28)</f>
        <v>6.</v>
      </c>
      <c r="D29" s="118" t="str">
        <f ca="1">IF(OR(Tabelle5!AM28="weiß",Tabelle5!AM28="gr"),"",Tabelle5!AM28)</f>
        <v xml:space="preserve">6  Punkte   </v>
      </c>
      <c r="E29" s="119" t="str">
        <f ca="1">IF(OR(Tabelle5!AN28="weiß",Tabelle5!AN28="gr"),"",Tabelle5!AN28)</f>
        <v>SPAKLING DIAMOND STAFF GLOSSY HONEY</v>
      </c>
      <c r="F29" s="102" t="str">
        <f ca="1">IF(OR(Tabelle5!AO28="weiß",Tabelle5!AO28="gr"),"",Tabelle5!AO28)</f>
        <v>Stefan Zselesem</v>
      </c>
      <c r="H29" s="52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H29" s="57"/>
      <c r="BI29" s="57"/>
      <c r="BJ29" s="57"/>
      <c r="BK29" s="57"/>
      <c r="BL29" s="57"/>
    </row>
    <row r="30" spans="1:64" ht="21" customHeight="1" x14ac:dyDescent="0.2">
      <c r="A30" s="52"/>
      <c r="C30" s="120" t="str">
        <f ca="1">IF(OR(Tabelle5!AL29="weiß",Tabelle5!AL29="gr"),"",Tabelle5!AL29)</f>
        <v/>
      </c>
      <c r="D30" s="118" t="str">
        <f ca="1">IF(OR(Tabelle5!AM29="weiß",Tabelle5!AM29="gr"),"",Tabelle5!AM29)</f>
        <v/>
      </c>
      <c r="E30" s="119" t="str">
        <f ca="1">IF(OR(Tabelle5!AN29="weiß",Tabelle5!AN29="gr"),"",Tabelle5!AN29)</f>
        <v/>
      </c>
      <c r="F30" s="102" t="str">
        <f ca="1">IF(OR(Tabelle5!AO29="weiß",Tabelle5!AO29="gr"),"",Tabelle5!AO29)</f>
        <v/>
      </c>
      <c r="H30" s="52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H30" s="57"/>
      <c r="BI30" s="57"/>
      <c r="BJ30" s="57"/>
      <c r="BK30" s="57"/>
      <c r="BL30" s="57"/>
    </row>
    <row r="31" spans="1:64" ht="21" customHeight="1" x14ac:dyDescent="0.2">
      <c r="A31" s="52"/>
      <c r="C31" s="120" t="str">
        <f ca="1">IF(OR(Tabelle5!AL30="weiß",Tabelle5!AL30="gr"),"",Tabelle5!AL30)</f>
        <v/>
      </c>
      <c r="D31" s="118" t="str">
        <f ca="1">IF(OR(Tabelle5!AM30="weiß",Tabelle5!AM30="gr"),"",Tabelle5!AM30)</f>
        <v/>
      </c>
      <c r="E31" s="119" t="str">
        <f ca="1">IF(OR(Tabelle5!AN30="weiß",Tabelle5!AN30="gr"),"",Tabelle5!AN30)</f>
        <v>AUSTRIAN BEST SHOW DOG 2021</v>
      </c>
      <c r="F31" s="102" t="str">
        <f ca="1">IF(OR(Tabelle5!AO30="weiß",Tabelle5!AO30="gr"),"",Tabelle5!AO30)</f>
        <v/>
      </c>
      <c r="H31" s="52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H31" s="57"/>
      <c r="BI31" s="57"/>
      <c r="BJ31" s="57"/>
      <c r="BK31" s="57"/>
      <c r="BL31" s="57"/>
    </row>
    <row r="32" spans="1:64" ht="21" customHeight="1" x14ac:dyDescent="0.2">
      <c r="A32" s="52"/>
      <c r="C32" s="120" t="str">
        <f ca="1">IF(OR(Tabelle5!AL31="weiß",Tabelle5!AL31="gr"),"",Tabelle5!AL31)</f>
        <v>1.</v>
      </c>
      <c r="D32" s="118" t="str">
        <f ca="1">IF(OR(Tabelle5!AM31="weiß",Tabelle5!AM31="gr"),"",Tabelle5!AM31)</f>
        <v xml:space="preserve">76  Punkte   </v>
      </c>
      <c r="E32" s="119" t="str">
        <f ca="1">IF(OR(Tabelle5!AN31="weiß",Tabelle5!AN31="gr"),"",Tabelle5!AN31)</f>
        <v>KING ARTHUR FAITHFUL DIAMONDS</v>
      </c>
      <c r="F32" s="102" t="str">
        <f ca="1">IF(OR(Tabelle5!AO31="weiß",Tabelle5!AO31="gr"),"",Tabelle5!AO31)</f>
        <v>Markus Strohmeier</v>
      </c>
      <c r="H32" s="52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H32" s="57"/>
      <c r="BI32" s="57"/>
      <c r="BJ32" s="57"/>
      <c r="BK32" s="57"/>
      <c r="BL32" s="57"/>
    </row>
    <row r="33" spans="1:64" ht="21" customHeight="1" x14ac:dyDescent="0.2">
      <c r="A33" s="52"/>
      <c r="C33" s="120" t="str">
        <f ca="1">IF(OR(Tabelle5!AL32="weiß",Tabelle5!AL32="gr"),"",Tabelle5!AL32)</f>
        <v>2.</v>
      </c>
      <c r="D33" s="118" t="str">
        <f ca="1">IF(OR(Tabelle5!AM32="weiß",Tabelle5!AM32="gr"),"",Tabelle5!AM32)</f>
        <v xml:space="preserve">54  Punkte   </v>
      </c>
      <c r="E33" s="119" t="str">
        <f ca="1">IF(OR(Tabelle5!AN32="weiß",Tabelle5!AN32="gr"),"",Tabelle5!AN32)</f>
        <v>HAMMERSTAFF MIGHTY MO</v>
      </c>
      <c r="F33" s="102" t="str">
        <f ca="1">IF(OR(Tabelle5!AO32="weiß",Tabelle5!AO32="gr"),"",Tabelle5!AO32)</f>
        <v>Tina Holub</v>
      </c>
      <c r="H33" s="52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H33" s="57"/>
      <c r="BI33" s="57"/>
      <c r="BJ33" s="57"/>
      <c r="BK33" s="57"/>
      <c r="BL33" s="57"/>
    </row>
    <row r="34" spans="1:64" ht="21" customHeight="1" x14ac:dyDescent="0.2">
      <c r="A34" s="52"/>
      <c r="C34" s="120" t="str">
        <f ca="1">IF(OR(Tabelle5!AL33="weiß",Tabelle5!AL33="gr"),"",Tabelle5!AL33)</f>
        <v>3.</v>
      </c>
      <c r="D34" s="118" t="str">
        <f ca="1">IF(OR(Tabelle5!AM33="weiß",Tabelle5!AM33="gr"),"",Tabelle5!AM33)</f>
        <v xml:space="preserve">43  Punkte   </v>
      </c>
      <c r="E34" s="119" t="str">
        <f ca="1">IF(OR(Tabelle5!AN33="weiß",Tabelle5!AN33="gr"),"",Tabelle5!AN33)</f>
        <v>EASY RAIDER OF-STYRIAVALLEY</v>
      </c>
      <c r="F34" s="102" t="str">
        <f ca="1">IF(OR(Tabelle5!AO33="weiß",Tabelle5!AO33="gr"),"",Tabelle5!AO33)</f>
        <v>Cindy Kasbauer</v>
      </c>
      <c r="H34" s="52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H34" s="57"/>
      <c r="BI34" s="57"/>
      <c r="BJ34" s="57"/>
      <c r="BK34" s="57"/>
      <c r="BL34" s="57"/>
    </row>
    <row r="35" spans="1:64" ht="21" customHeight="1" x14ac:dyDescent="0.2">
      <c r="A35" s="52"/>
      <c r="C35" s="120" t="str">
        <f ca="1">IF(OR(Tabelle5!AL34="weiß",Tabelle5!AL34="gr"),"",Tabelle5!AL34)</f>
        <v>4.</v>
      </c>
      <c r="D35" s="118" t="str">
        <f ca="1">IF(OR(Tabelle5!AM34="weiß",Tabelle5!AM34="gr"),"",Tabelle5!AM34)</f>
        <v xml:space="preserve">35  Punkte   </v>
      </c>
      <c r="E35" s="119" t="str">
        <f ca="1">IF(OR(Tabelle5!AN34="weiß",Tabelle5!AN34="gr"),"",Tabelle5!AN34)</f>
        <v>SPAKLING DIAMONDSTAFF HELLS BELLS</v>
      </c>
      <c r="F35" s="102" t="str">
        <f ca="1">IF(OR(Tabelle5!AO34="weiß",Tabelle5!AO34="gr"),"",Tabelle5!AO34)</f>
        <v>Sandra Weiss</v>
      </c>
      <c r="H35" s="52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H35" s="57"/>
      <c r="BI35" s="57"/>
      <c r="BJ35" s="57"/>
      <c r="BK35" s="57"/>
      <c r="BL35" s="57"/>
    </row>
    <row r="36" spans="1:64" ht="21" customHeight="1" x14ac:dyDescent="0.2">
      <c r="A36" s="52"/>
      <c r="C36" s="120" t="str">
        <f ca="1">IF(OR(Tabelle5!AL35="weiß",Tabelle5!AL35="gr"),"",Tabelle5!AL35)</f>
        <v>5.</v>
      </c>
      <c r="D36" s="118" t="str">
        <f ca="1">IF(OR(Tabelle5!AM35="weiß",Tabelle5!AM35="gr"),"",Tabelle5!AM35)</f>
        <v xml:space="preserve">18  Punkte   </v>
      </c>
      <c r="E36" s="119" t="str">
        <f ca="1">IF(OR(Tabelle5!AN35="weiß",Tabelle5!AN35="gr"),"",Tabelle5!AN35)</f>
        <v>EVOLUTION DREAM OF ANGLE BULLS</v>
      </c>
      <c r="F36" s="102" t="str">
        <f ca="1">IF(OR(Tabelle5!AO35="weiß",Tabelle5!AO35="gr"),"",Tabelle5!AO35)</f>
        <v>Isabella Fischer</v>
      </c>
      <c r="H36" s="52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H36" s="57"/>
      <c r="BI36" s="57"/>
      <c r="BJ36" s="57"/>
      <c r="BK36" s="57"/>
      <c r="BL36" s="57"/>
    </row>
    <row r="37" spans="1:64" ht="21" customHeight="1" x14ac:dyDescent="0.2">
      <c r="A37" s="52"/>
      <c r="C37" s="120" t="str">
        <f ca="1">IF(OR(Tabelle5!AL36="weiß",Tabelle5!AL36="gr"),"",Tabelle5!AL36)</f>
        <v>6.</v>
      </c>
      <c r="D37" s="118" t="str">
        <f ca="1">IF(OR(Tabelle5!AM36="weiß",Tabelle5!AM36="gr"),"",Tabelle5!AM36)</f>
        <v xml:space="preserve">16  Punkte   </v>
      </c>
      <c r="E37" s="119" t="str">
        <f ca="1">IF(OR(Tabelle5!AN36="weiß",Tabelle5!AN36="gr"),"",Tabelle5!AN36)</f>
        <v>BUDDYSTAFF'S JEEPERS CREEPERS</v>
      </c>
      <c r="F37" s="102" t="str">
        <f ca="1">IF(OR(Tabelle5!AO36="weiß",Tabelle5!AO36="gr"),"",Tabelle5!AO36)</f>
        <v>Sonja Porits</v>
      </c>
      <c r="H37" s="52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H37" s="57"/>
      <c r="BI37" s="57"/>
      <c r="BJ37" s="57"/>
      <c r="BK37" s="57"/>
      <c r="BL37" s="57"/>
    </row>
    <row r="38" spans="1:64" ht="21" customHeight="1" x14ac:dyDescent="0.2">
      <c r="A38" s="52"/>
      <c r="C38" s="120" t="str">
        <f ca="1">IF(OR(Tabelle5!AL37="weiß",Tabelle5!AL37="gr"),"",Tabelle5!AL37)</f>
        <v>7.</v>
      </c>
      <c r="D38" s="118" t="str">
        <f ca="1">IF(OR(Tabelle5!AM37="weiß",Tabelle5!AM37="gr"),"",Tabelle5!AM37)</f>
        <v xml:space="preserve">10  Punkte   </v>
      </c>
      <c r="E38" s="119" t="str">
        <f ca="1">IF(OR(Tabelle5!AN37="weiß",Tabelle5!AN37="gr"),"",Tabelle5!AN37)</f>
        <v>BILLY THE KID FAITHFUL DIAMONDS</v>
      </c>
      <c r="F38" s="102" t="str">
        <f ca="1">IF(OR(Tabelle5!AO37="weiß",Tabelle5!AO37="gr"),"",Tabelle5!AO37)</f>
        <v>Daniel Hirmann</v>
      </c>
      <c r="H38" s="52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H38" s="57"/>
      <c r="BI38" s="57"/>
      <c r="BJ38" s="57"/>
      <c r="BK38" s="57"/>
      <c r="BL38" s="57"/>
    </row>
    <row r="39" spans="1:64" ht="21" customHeight="1" x14ac:dyDescent="0.2">
      <c r="A39" s="52"/>
      <c r="C39" s="120" t="str">
        <f ca="1">IF(OR(Tabelle5!AL38="weiß",Tabelle5!AL38="gr"),"",Tabelle5!AL38)</f>
        <v>7.</v>
      </c>
      <c r="D39" s="118" t="str">
        <f ca="1">IF(OR(Tabelle5!AM38="weiß",Tabelle5!AM38="gr"),"",Tabelle5!AM38)</f>
        <v xml:space="preserve">10  Punkte   </v>
      </c>
      <c r="E39" s="119" t="str">
        <f ca="1">IF(OR(Tabelle5!AN38="weiß",Tabelle5!AN38="gr"),"",Tabelle5!AN38)</f>
        <v>BLACK JET FIGHTER'S ARCHIBALD</v>
      </c>
      <c r="F39" s="102" t="str">
        <f ca="1">IF(OR(Tabelle5!AO38="weiß",Tabelle5!AO38="gr"),"",Tabelle5!AO38)</f>
        <v>Hannes Lorenz</v>
      </c>
      <c r="H39" s="52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H39" s="57"/>
      <c r="BI39" s="57"/>
      <c r="BJ39" s="57"/>
      <c r="BK39" s="57"/>
      <c r="BL39" s="57"/>
    </row>
    <row r="40" spans="1:64" ht="21" customHeight="1" x14ac:dyDescent="0.2">
      <c r="A40" s="52"/>
      <c r="C40" s="120" t="str">
        <f ca="1">IF(OR(Tabelle5!AL39="weiß",Tabelle5!AL39="gr"),"",Tabelle5!AL39)</f>
        <v/>
      </c>
      <c r="D40" s="118" t="str">
        <f ca="1">IF(OR(Tabelle5!AM39="weiß",Tabelle5!AM39="gr"),"",Tabelle5!AM39)</f>
        <v/>
      </c>
      <c r="E40" s="119" t="str">
        <f ca="1">IF(OR(Tabelle5!AN39="weiß",Tabelle5!AN39="gr"),"",Tabelle5!AN39)</f>
        <v/>
      </c>
      <c r="F40" s="102" t="str">
        <f ca="1">IF(OR(Tabelle5!AO39="weiß",Tabelle5!AO39="gr"),"",Tabelle5!AO39)</f>
        <v/>
      </c>
      <c r="H40" s="52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H40" s="57"/>
      <c r="BI40" s="57"/>
      <c r="BJ40" s="57"/>
      <c r="BK40" s="57"/>
      <c r="BL40" s="57"/>
    </row>
    <row r="41" spans="1:64" ht="21" customHeight="1" x14ac:dyDescent="0.2">
      <c r="A41" s="52"/>
      <c r="C41" s="120" t="str">
        <f ca="1">IF(OR(Tabelle5!AL40="weiß",Tabelle5!AL40="gr"),"",Tabelle5!AL40)</f>
        <v/>
      </c>
      <c r="D41" s="118" t="str">
        <f ca="1">IF(OR(Tabelle5!AM40="weiß",Tabelle5!AM40="gr"),"",Tabelle5!AM40)</f>
        <v/>
      </c>
      <c r="E41" s="119" t="str">
        <f ca="1">IF(OR(Tabelle5!AN40="weiß",Tabelle5!AN40="gr"),"",Tabelle5!AN40)</f>
        <v>AUSTRIAN BEST VETERAN 2021</v>
      </c>
      <c r="F41" s="102" t="str">
        <f ca="1">IF(OR(Tabelle5!AO40="weiß",Tabelle5!AO40="gr"),"",Tabelle5!AO40)</f>
        <v/>
      </c>
      <c r="H41" s="52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H41" s="57"/>
      <c r="BI41" s="57"/>
      <c r="BJ41" s="57"/>
      <c r="BK41" s="57"/>
      <c r="BL41" s="57"/>
    </row>
    <row r="42" spans="1:64" ht="21" customHeight="1" x14ac:dyDescent="0.2">
      <c r="A42" s="52"/>
      <c r="C42" s="120" t="str">
        <f ca="1">IF(OR(Tabelle5!AL41="weiß",Tabelle5!AL41="gr"),"",Tabelle5!AL41)</f>
        <v>1.</v>
      </c>
      <c r="D42" s="118" t="str">
        <f ca="1">IF(OR(Tabelle5!AM41="weiß",Tabelle5!AM41="gr"),"",Tabelle5!AM41)</f>
        <v xml:space="preserve">13  Punkte   </v>
      </c>
      <c r="E42" s="119" t="str">
        <f ca="1">IF(OR(Tabelle5!AN41="weiß",Tabelle5!AN41="gr"),"",Tabelle5!AN41)</f>
        <v>IZUMIS ONE MORE TIME</v>
      </c>
      <c r="F42" s="102" t="str">
        <f ca="1">IF(OR(Tabelle5!AO41="weiß",Tabelle5!AO41="gr"),"",Tabelle5!AO41)</f>
        <v>Petra Miksits-Hutterer</v>
      </c>
      <c r="H42" s="52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H42" s="57"/>
      <c r="BI42" s="57"/>
      <c r="BJ42" s="57"/>
      <c r="BK42" s="57"/>
      <c r="BL42" s="57"/>
    </row>
    <row r="43" spans="1:64" ht="21" customHeight="1" x14ac:dyDescent="0.2">
      <c r="A43" s="52"/>
      <c r="C43" s="120" t="str">
        <f ca="1">IF(OR(Tabelle5!AL42="weiß",Tabelle5!AL42="gr"),"",Tabelle5!AL42)</f>
        <v/>
      </c>
      <c r="D43" s="118" t="str">
        <f ca="1">IF(OR(Tabelle5!AM42="weiß",Tabelle5!AM42="gr"),"",Tabelle5!AM42)</f>
        <v/>
      </c>
      <c r="E43" s="119" t="str">
        <f ca="1">IF(OR(Tabelle5!AN42="weiß",Tabelle5!AN42="gr"),"",Tabelle5!AN42)</f>
        <v/>
      </c>
      <c r="F43" s="102" t="str">
        <f ca="1">IF(OR(Tabelle5!AO42="weiß",Tabelle5!AO42="gr"),"",Tabelle5!AO42)</f>
        <v/>
      </c>
      <c r="H43" s="52"/>
    </row>
    <row r="44" spans="1:64" ht="21" customHeight="1" x14ac:dyDescent="0.2">
      <c r="A44" s="52"/>
      <c r="C44" s="120" t="str">
        <f ca="1">IF(OR(Tabelle5!AL43="weiß",Tabelle5!AL43="gr"),"",Tabelle5!AL43)</f>
        <v/>
      </c>
      <c r="D44" s="118" t="str">
        <f ca="1">IF(OR(Tabelle5!AM43="weiß",Tabelle5!AM43="gr"),"",Tabelle5!AM43)</f>
        <v/>
      </c>
      <c r="E44" s="119" t="str">
        <f ca="1">IF(OR(Tabelle5!AN43="weiß",Tabelle5!AN43="gr"),"",Tabelle5!AN43)</f>
        <v/>
      </c>
      <c r="F44" s="102" t="str">
        <f ca="1">IF(OR(Tabelle5!AO43="weiß",Tabelle5!AO43="gr"),"",Tabelle5!AO43)</f>
        <v/>
      </c>
      <c r="H44" s="52"/>
      <c r="L44" s="54"/>
      <c r="M44" s="54"/>
      <c r="N44" s="54"/>
    </row>
    <row r="45" spans="1:64" ht="21" customHeight="1" x14ac:dyDescent="0.2">
      <c r="A45" s="52"/>
      <c r="C45" s="120" t="str">
        <f ca="1">IF(OR(Tabelle5!AL44="weiß",Tabelle5!AL44="gr"),"",Tabelle5!AL44)</f>
        <v/>
      </c>
      <c r="D45" s="118" t="str">
        <f ca="1">IF(OR(Tabelle5!AM44="weiß",Tabelle5!AM44="gr"),"",Tabelle5!AM44)</f>
        <v/>
      </c>
      <c r="E45" s="119" t="str">
        <f ca="1">IF(OR(Tabelle5!AN44="weiß",Tabelle5!AN44="gr"),"",Tabelle5!AN44)</f>
        <v/>
      </c>
      <c r="F45" s="102" t="str">
        <f ca="1">IF(OR(Tabelle5!AO44="weiß",Tabelle5!AO44="gr"),"",Tabelle5!AO44)</f>
        <v/>
      </c>
      <c r="H45" s="52"/>
      <c r="L45" s="54"/>
      <c r="M45" s="54"/>
      <c r="N45" s="54"/>
      <c r="O45" s="54"/>
      <c r="P45" s="54"/>
    </row>
    <row r="46" spans="1:64" ht="21" customHeight="1" x14ac:dyDescent="0.2">
      <c r="A46" s="52"/>
      <c r="C46" s="120" t="str">
        <f ca="1">IF(OR(Tabelle5!AL45="weiß",Tabelle5!AL45="gr"),"",Tabelle5!AL45)</f>
        <v/>
      </c>
      <c r="D46" s="118" t="str">
        <f ca="1">IF(OR(Tabelle5!AM45="weiß",Tabelle5!AM45="gr"),"",Tabelle5!AM45)</f>
        <v/>
      </c>
      <c r="E46" s="119" t="str">
        <f ca="1">IF(OR(Tabelle5!AN45="weiß",Tabelle5!AN45="gr"),"",Tabelle5!AN45)</f>
        <v/>
      </c>
      <c r="F46" s="102" t="str">
        <f ca="1">IF(OR(Tabelle5!AO45="weiß",Tabelle5!AO45="gr"),"",Tabelle5!AO45)</f>
        <v/>
      </c>
      <c r="H46" s="52"/>
      <c r="L46" s="54"/>
      <c r="M46" s="54"/>
      <c r="N46" s="54"/>
      <c r="O46" s="54"/>
      <c r="P46" s="54"/>
    </row>
    <row r="47" spans="1:64" ht="21" customHeight="1" x14ac:dyDescent="0.2">
      <c r="A47" s="52"/>
      <c r="C47" s="120" t="str">
        <f ca="1">IF(OR(Tabelle5!AL46="weiß",Tabelle5!AL46="gr"),"",Tabelle5!AL46)</f>
        <v/>
      </c>
      <c r="D47" s="118" t="str">
        <f ca="1">IF(OR(Tabelle5!AM46="weiß",Tabelle5!AM46="gr"),"",Tabelle5!AM46)</f>
        <v/>
      </c>
      <c r="E47" s="119" t="str">
        <f ca="1">IF(OR(Tabelle5!AN46="weiß",Tabelle5!AN46="gr"),"",Tabelle5!AN46)</f>
        <v/>
      </c>
      <c r="F47" s="102" t="str">
        <f ca="1">IF(OR(Tabelle5!AO46="weiß",Tabelle5!AO46="gr"),"",Tabelle5!AO46)</f>
        <v/>
      </c>
      <c r="H47" s="52"/>
      <c r="L47" s="54"/>
      <c r="M47" s="54"/>
      <c r="N47" s="54"/>
      <c r="O47" s="54"/>
      <c r="P47" s="54"/>
    </row>
    <row r="48" spans="1:64" ht="21" customHeight="1" x14ac:dyDescent="0.2">
      <c r="A48" s="52"/>
      <c r="C48" s="120" t="str">
        <f ca="1">IF(OR(Tabelle5!AL47="weiß",Tabelle5!AL47="gr"),"",Tabelle5!AL47)</f>
        <v/>
      </c>
      <c r="D48" s="118" t="str">
        <f ca="1">IF(OR(Tabelle5!AM47="weiß",Tabelle5!AM47="gr"),"",Tabelle5!AM47)</f>
        <v/>
      </c>
      <c r="E48" s="119" t="str">
        <f ca="1">IF(OR(Tabelle5!AN47="weiß",Tabelle5!AN47="gr"),"",Tabelle5!AN47)</f>
        <v/>
      </c>
      <c r="F48" s="102" t="str">
        <f ca="1">IF(OR(Tabelle5!AO47="weiß",Tabelle5!AO47="gr"),"",Tabelle5!AO47)</f>
        <v/>
      </c>
      <c r="H48" s="52"/>
      <c r="L48" s="54"/>
      <c r="M48" s="54"/>
      <c r="N48" s="54"/>
      <c r="O48" s="54"/>
      <c r="P48" s="54"/>
    </row>
    <row r="49" spans="1:16" ht="21" customHeight="1" x14ac:dyDescent="0.2">
      <c r="A49" s="52"/>
      <c r="C49" s="120" t="str">
        <f ca="1">IF(OR(Tabelle5!AL48="weiß",Tabelle5!AL48="gr"),"",Tabelle5!AL48)</f>
        <v/>
      </c>
      <c r="D49" s="118" t="str">
        <f ca="1">IF(OR(Tabelle5!AM48="weiß",Tabelle5!AM48="gr"),"",Tabelle5!AM48)</f>
        <v/>
      </c>
      <c r="E49" s="119" t="str">
        <f ca="1">IF(OR(Tabelle5!AN48="weiß",Tabelle5!AN48="gr"),"",Tabelle5!AN48)</f>
        <v/>
      </c>
      <c r="F49" s="102" t="str">
        <f ca="1">IF(OR(Tabelle5!AO48="weiß",Tabelle5!AO48="gr"),"",Tabelle5!AO48)</f>
        <v/>
      </c>
      <c r="H49" s="52"/>
      <c r="L49" s="54"/>
      <c r="M49" s="54"/>
      <c r="N49" s="54"/>
      <c r="O49" s="54"/>
      <c r="P49" s="54"/>
    </row>
    <row r="50" spans="1:16" ht="21" customHeight="1" x14ac:dyDescent="0.2">
      <c r="A50" s="52"/>
      <c r="C50" s="120" t="str">
        <f ca="1">IF(OR(Tabelle5!AL49="weiß",Tabelle5!AL49="gr"),"",Tabelle5!AL49)</f>
        <v/>
      </c>
      <c r="D50" s="118" t="str">
        <f ca="1">IF(OR(Tabelle5!AM49="weiß",Tabelle5!AM49="gr"),"",Tabelle5!AM49)</f>
        <v/>
      </c>
      <c r="E50" s="119" t="str">
        <f ca="1">IF(OR(Tabelle5!AN49="weiß",Tabelle5!AN49="gr"),"",Tabelle5!AN49)</f>
        <v/>
      </c>
      <c r="F50" s="102" t="str">
        <f ca="1">IF(OR(Tabelle5!AO49="weiß",Tabelle5!AO49="gr"),"",Tabelle5!AO49)</f>
        <v/>
      </c>
      <c r="H50" s="52"/>
      <c r="L50" s="54"/>
      <c r="M50" s="54"/>
      <c r="N50" s="54"/>
      <c r="O50" s="54"/>
      <c r="P50" s="54"/>
    </row>
    <row r="51" spans="1:16" ht="21" customHeight="1" x14ac:dyDescent="0.2">
      <c r="A51" s="52"/>
      <c r="C51" s="120" t="str">
        <f ca="1">IF(OR(Tabelle5!AL50="weiß",Tabelle5!AL50="gr"),"",Tabelle5!AL50)</f>
        <v/>
      </c>
      <c r="D51" s="118" t="str">
        <f ca="1">IF(OR(Tabelle5!AM50="weiß",Tabelle5!AM50="gr"),"",Tabelle5!AM50)</f>
        <v/>
      </c>
      <c r="E51" s="119" t="str">
        <f ca="1">IF(OR(Tabelle5!AN50="weiß",Tabelle5!AN50="gr"),"",Tabelle5!AN50)</f>
        <v/>
      </c>
      <c r="F51" s="102" t="str">
        <f ca="1">IF(OR(Tabelle5!AO50="weiß",Tabelle5!AO50="gr"),"",Tabelle5!AO50)</f>
        <v/>
      </c>
      <c r="H51" s="52"/>
      <c r="L51" s="54"/>
      <c r="M51" s="54"/>
      <c r="N51" s="54"/>
      <c r="O51" s="54"/>
      <c r="P51" s="54"/>
    </row>
    <row r="52" spans="1:16" ht="21" customHeight="1" x14ac:dyDescent="0.2">
      <c r="A52" s="52"/>
      <c r="C52" s="120" t="str">
        <f ca="1">IF(OR(Tabelle5!AL51="weiß",Tabelle5!AL51="gr"),"",Tabelle5!AL51)</f>
        <v/>
      </c>
      <c r="D52" s="118" t="str">
        <f ca="1">IF(OR(Tabelle5!AM51="weiß",Tabelle5!AM51="gr"),"",Tabelle5!AM51)</f>
        <v/>
      </c>
      <c r="E52" s="119" t="str">
        <f ca="1">IF(OR(Tabelle5!AN51="weiß",Tabelle5!AN51="gr"),"",Tabelle5!AN51)</f>
        <v/>
      </c>
      <c r="F52" s="102" t="str">
        <f ca="1">IF(OR(Tabelle5!AO51="weiß",Tabelle5!AO51="gr"),"",Tabelle5!AO51)</f>
        <v/>
      </c>
      <c r="H52" s="52"/>
      <c r="L52" s="54"/>
      <c r="M52" s="54"/>
      <c r="N52" s="54"/>
      <c r="O52" s="54"/>
      <c r="P52" s="54"/>
    </row>
    <row r="53" spans="1:16" ht="21" customHeight="1" x14ac:dyDescent="0.2">
      <c r="A53" s="52"/>
      <c r="C53" s="120" t="str">
        <f ca="1">IF(OR(Tabelle5!AL52="weiß",Tabelle5!AL52="gr"),"",Tabelle5!AL52)</f>
        <v/>
      </c>
      <c r="D53" s="118" t="str">
        <f ca="1">IF(OR(Tabelle5!AM52="weiß",Tabelle5!AM52="gr"),"",Tabelle5!AM52)</f>
        <v/>
      </c>
      <c r="E53" s="119" t="str">
        <f ca="1">IF(OR(Tabelle5!AN52="weiß",Tabelle5!AN52="gr"),"",Tabelle5!AN52)</f>
        <v/>
      </c>
      <c r="F53" s="102" t="str">
        <f ca="1">IF(OR(Tabelle5!AO52="weiß",Tabelle5!AO52="gr"),"",Tabelle5!AO52)</f>
        <v/>
      </c>
      <c r="H53" s="52"/>
      <c r="L53" s="54"/>
      <c r="M53" s="54"/>
      <c r="N53" s="54"/>
      <c r="O53" s="54"/>
      <c r="P53" s="54"/>
    </row>
    <row r="54" spans="1:16" ht="21" customHeight="1" x14ac:dyDescent="0.2">
      <c r="A54" s="52"/>
      <c r="C54" s="120" t="str">
        <f ca="1">IF(OR(Tabelle5!AL53="weiß",Tabelle5!AL53="gr"),"",Tabelle5!AL53)</f>
        <v/>
      </c>
      <c r="D54" s="118" t="str">
        <f ca="1">IF(OR(Tabelle5!AM53="weiß",Tabelle5!AM53="gr"),"",Tabelle5!AM53)</f>
        <v/>
      </c>
      <c r="E54" s="119" t="str">
        <f ca="1">IF(OR(Tabelle5!AN53="weiß",Tabelle5!AN53="gr"),"",Tabelle5!AN53)</f>
        <v/>
      </c>
      <c r="F54" s="102" t="str">
        <f ca="1">IF(OR(Tabelle5!AO53="weiß",Tabelle5!AO53="gr"),"",Tabelle5!AO53)</f>
        <v/>
      </c>
      <c r="H54" s="52"/>
      <c r="O54" s="54"/>
      <c r="P54" s="54"/>
    </row>
    <row r="55" spans="1:16" ht="21" customHeight="1" x14ac:dyDescent="0.2">
      <c r="A55" s="52"/>
      <c r="C55" s="120" t="str">
        <f ca="1">IF(OR(Tabelle5!AL54="weiß",Tabelle5!AL54="gr"),"",Tabelle5!AL54)</f>
        <v/>
      </c>
      <c r="D55" s="118" t="str">
        <f ca="1">IF(OR(Tabelle5!AM54="weiß",Tabelle5!AM54="gr"),"",Tabelle5!AM54)</f>
        <v/>
      </c>
      <c r="E55" s="119" t="str">
        <f ca="1">IF(OR(Tabelle5!AN54="weiß",Tabelle5!AN54="gr"),"",Tabelle5!AN54)</f>
        <v/>
      </c>
      <c r="F55" s="102" t="str">
        <f ca="1">IF(OR(Tabelle5!AO54="weiß",Tabelle5!AO54="gr"),"",Tabelle5!AO54)</f>
        <v/>
      </c>
      <c r="H55" s="52"/>
      <c r="O55" s="54"/>
      <c r="P55" s="54"/>
    </row>
    <row r="56" spans="1:16" ht="21" customHeight="1" x14ac:dyDescent="0.2">
      <c r="A56" s="52"/>
      <c r="C56" s="120" t="str">
        <f ca="1">IF(OR(Tabelle5!AL55="weiß",Tabelle5!AL55="gr"),"",Tabelle5!AL55)</f>
        <v/>
      </c>
      <c r="D56" s="118" t="str">
        <f ca="1">IF(OR(Tabelle5!AM55="weiß",Tabelle5!AM55="gr"),"",Tabelle5!AM55)</f>
        <v/>
      </c>
      <c r="E56" s="119" t="str">
        <f ca="1">IF(OR(Tabelle5!AN55="weiß",Tabelle5!AN55="gr"),"",Tabelle5!AN55)</f>
        <v/>
      </c>
      <c r="F56" s="102" t="str">
        <f ca="1">IF(OR(Tabelle5!AO55="weiß",Tabelle5!AO55="gr"),"",Tabelle5!AO55)</f>
        <v/>
      </c>
      <c r="H56" s="52"/>
      <c r="O56" s="54"/>
      <c r="P56" s="54"/>
    </row>
    <row r="57" spans="1:16" ht="21" customHeight="1" x14ac:dyDescent="0.2">
      <c r="A57" s="52"/>
      <c r="C57" s="120" t="str">
        <f ca="1">IF(OR(Tabelle5!AL56="weiß",Tabelle5!AL56="gr"),"",Tabelle5!AL56)</f>
        <v/>
      </c>
      <c r="D57" s="118" t="str">
        <f ca="1">IF(OR(Tabelle5!AM56="weiß",Tabelle5!AM56="gr"),"",Tabelle5!AM56)</f>
        <v/>
      </c>
      <c r="E57" s="119" t="str">
        <f ca="1">IF(OR(Tabelle5!AN56="weiß",Tabelle5!AN56="gr"),"",Tabelle5!AN56)</f>
        <v/>
      </c>
      <c r="F57" s="102" t="str">
        <f ca="1">IF(OR(Tabelle5!AO56="weiß",Tabelle5!AO56="gr"),"",Tabelle5!AO56)</f>
        <v/>
      </c>
      <c r="H57" s="52"/>
      <c r="O57" s="54"/>
      <c r="P57" s="54"/>
    </row>
    <row r="58" spans="1:16" ht="21" customHeight="1" x14ac:dyDescent="0.2">
      <c r="A58" s="52"/>
      <c r="C58" s="120" t="str">
        <f ca="1">IF(OR(Tabelle5!AL57="weiß",Tabelle5!AL57="gr"),"",Tabelle5!AL57)</f>
        <v/>
      </c>
      <c r="D58" s="118" t="str">
        <f ca="1">IF(OR(Tabelle5!AM57="weiß",Tabelle5!AM57="gr"),"",Tabelle5!AM57)</f>
        <v/>
      </c>
      <c r="E58" s="119" t="str">
        <f ca="1">IF(OR(Tabelle5!AN57="weiß",Tabelle5!AN57="gr"),"",Tabelle5!AN57)</f>
        <v/>
      </c>
      <c r="F58" s="102" t="str">
        <f ca="1">IF(OR(Tabelle5!AO57="weiß",Tabelle5!AO57="gr"),"",Tabelle5!AO57)</f>
        <v/>
      </c>
      <c r="H58" s="52"/>
      <c r="O58" s="54"/>
      <c r="P58" s="54"/>
    </row>
    <row r="59" spans="1:16" ht="21" customHeight="1" x14ac:dyDescent="0.2">
      <c r="A59" s="52"/>
      <c r="C59" s="120" t="str">
        <f ca="1">IF(OR(Tabelle5!AL58="weiß",Tabelle5!AL58="gr"),"",Tabelle5!AL58)</f>
        <v/>
      </c>
      <c r="D59" s="118" t="str">
        <f ca="1">IF(OR(Tabelle5!AM58="weiß",Tabelle5!AM58="gr"),"",Tabelle5!AM58)</f>
        <v/>
      </c>
      <c r="E59" s="119" t="str">
        <f ca="1">IF(OR(Tabelle5!AN58="weiß",Tabelle5!AN58="gr"),"",Tabelle5!AN58)</f>
        <v/>
      </c>
      <c r="F59" s="102" t="str">
        <f ca="1">IF(OR(Tabelle5!AO58="weiß",Tabelle5!AO58="gr"),"",Tabelle5!AO58)</f>
        <v/>
      </c>
      <c r="H59" s="52"/>
      <c r="O59" s="54"/>
      <c r="P59" s="54"/>
    </row>
    <row r="60" spans="1:16" ht="21" customHeight="1" x14ac:dyDescent="0.2">
      <c r="A60" s="52"/>
      <c r="C60" s="120" t="str">
        <f ca="1">IF(OR(Tabelle5!AL59="weiß",Tabelle5!AL59="gr"),"",Tabelle5!AL59)</f>
        <v/>
      </c>
      <c r="D60" s="118" t="str">
        <f ca="1">IF(OR(Tabelle5!AM59="weiß",Tabelle5!AM59="gr"),"",Tabelle5!AM59)</f>
        <v/>
      </c>
      <c r="E60" s="119" t="str">
        <f ca="1">IF(OR(Tabelle5!AN59="weiß",Tabelle5!AN59="gr"),"",Tabelle5!AN59)</f>
        <v/>
      </c>
      <c r="F60" s="102" t="str">
        <f ca="1">IF(OR(Tabelle5!AO59="weiß",Tabelle5!AO59="gr"),"",Tabelle5!AO59)</f>
        <v/>
      </c>
      <c r="H60" s="52"/>
      <c r="O60" s="54"/>
      <c r="P60" s="54"/>
    </row>
    <row r="61" spans="1:16" ht="21" customHeight="1" x14ac:dyDescent="0.2">
      <c r="A61" s="52"/>
      <c r="C61" s="120" t="str">
        <f ca="1">IF(OR(Tabelle5!AL60="weiß",Tabelle5!AL60="gr"),"",Tabelle5!AL60)</f>
        <v/>
      </c>
      <c r="D61" s="118" t="str">
        <f ca="1">IF(OR(Tabelle5!AM60="weiß",Tabelle5!AM60="gr"),"",Tabelle5!AM60)</f>
        <v/>
      </c>
      <c r="E61" s="119" t="str">
        <f ca="1">IF(OR(Tabelle5!AN60="weiß",Tabelle5!AN60="gr"),"",Tabelle5!AN60)</f>
        <v/>
      </c>
      <c r="F61" s="102" t="str">
        <f ca="1">IF(OR(Tabelle5!AO60="weiß",Tabelle5!AO60="gr"),"",Tabelle5!AO60)</f>
        <v/>
      </c>
      <c r="H61" s="52"/>
      <c r="O61" s="54"/>
      <c r="P61" s="54"/>
    </row>
    <row r="62" spans="1:16" ht="21" customHeight="1" x14ac:dyDescent="0.2">
      <c r="A62" s="52"/>
      <c r="C62" s="120" t="str">
        <f ca="1">IF(OR(Tabelle5!AL61="weiß",Tabelle5!AL61="gr"),"",Tabelle5!AL61)</f>
        <v/>
      </c>
      <c r="D62" s="118" t="str">
        <f ca="1">IF(OR(Tabelle5!AM61="weiß",Tabelle5!AM61="gr"),"",Tabelle5!AM61)</f>
        <v/>
      </c>
      <c r="E62" s="119" t="str">
        <f ca="1">IF(OR(Tabelle5!AN61="weiß",Tabelle5!AN61="gr"),"",Tabelle5!AN61)</f>
        <v/>
      </c>
      <c r="F62" s="102" t="str">
        <f ca="1">IF(OR(Tabelle5!AO61="weiß",Tabelle5!AO61="gr"),"",Tabelle5!AO61)</f>
        <v/>
      </c>
      <c r="H62" s="52"/>
      <c r="O62" s="54"/>
      <c r="P62" s="54"/>
    </row>
    <row r="63" spans="1:16" ht="21" customHeight="1" x14ac:dyDescent="0.2">
      <c r="A63" s="52"/>
      <c r="C63" s="120" t="str">
        <f ca="1">IF(OR(Tabelle5!AL62="weiß",Tabelle5!AL62="gr"),"",Tabelle5!AL62)</f>
        <v/>
      </c>
      <c r="D63" s="118" t="str">
        <f ca="1">IF(OR(Tabelle5!AM62="weiß",Tabelle5!AM62="gr"),"",Tabelle5!AM62)</f>
        <v/>
      </c>
      <c r="E63" s="119" t="str">
        <f ca="1">IF(OR(Tabelle5!AN62="weiß",Tabelle5!AN62="gr"),"",Tabelle5!AN62)</f>
        <v/>
      </c>
      <c r="F63" s="102" t="str">
        <f ca="1">IF(OR(Tabelle5!AO62="weiß",Tabelle5!AO62="gr"),"",Tabelle5!AO62)</f>
        <v/>
      </c>
      <c r="H63" s="52"/>
      <c r="O63" s="54"/>
      <c r="P63" s="54"/>
    </row>
    <row r="64" spans="1:16" ht="21" customHeight="1" x14ac:dyDescent="0.2">
      <c r="A64" s="52"/>
      <c r="C64" s="120" t="str">
        <f ca="1">IF(OR(Tabelle5!AL63="weiß",Tabelle5!AL63="gr"),"",Tabelle5!AL63)</f>
        <v/>
      </c>
      <c r="D64" s="118" t="str">
        <f ca="1">IF(OR(Tabelle5!AM63="weiß",Tabelle5!AM63="gr"),"",Tabelle5!AM63)</f>
        <v/>
      </c>
      <c r="E64" s="119" t="str">
        <f ca="1">IF(OR(Tabelle5!AN63="weiß",Tabelle5!AN63="gr"),"",Tabelle5!AN63)</f>
        <v/>
      </c>
      <c r="F64" s="102" t="str">
        <f ca="1">IF(OR(Tabelle5!AO63="weiß",Tabelle5!AO63="gr"),"",Tabelle5!AO63)</f>
        <v/>
      </c>
      <c r="H64" s="52"/>
      <c r="O64" s="54"/>
      <c r="P64" s="54"/>
    </row>
    <row r="65" spans="1:16" ht="21" customHeight="1" x14ac:dyDescent="0.2">
      <c r="A65" s="52"/>
      <c r="C65" s="120" t="str">
        <f ca="1">IF(OR(Tabelle5!AL64="weiß",Tabelle5!AL64="gr"),"",Tabelle5!AL64)</f>
        <v/>
      </c>
      <c r="D65" s="118" t="str">
        <f ca="1">IF(OR(Tabelle5!AM64="weiß",Tabelle5!AM64="gr"),"",Tabelle5!AM64)</f>
        <v/>
      </c>
      <c r="E65" s="119" t="str">
        <f ca="1">IF(OR(Tabelle5!AN64="weiß",Tabelle5!AN64="gr"),"",Tabelle5!AN64)</f>
        <v/>
      </c>
      <c r="F65" s="102" t="str">
        <f ca="1">IF(OR(Tabelle5!AO64="weiß",Tabelle5!AO64="gr"),"",Tabelle5!AO64)</f>
        <v/>
      </c>
      <c r="H65" s="52"/>
      <c r="O65" s="54"/>
      <c r="P65" s="54"/>
    </row>
    <row r="66" spans="1:16" ht="21" customHeight="1" x14ac:dyDescent="0.2">
      <c r="A66" s="52"/>
      <c r="C66" s="120" t="str">
        <f ca="1">IF(OR(Tabelle5!AL65="weiß",Tabelle5!AL65="gr"),"",Tabelle5!AL65)</f>
        <v/>
      </c>
      <c r="D66" s="118" t="str">
        <f ca="1">IF(OR(Tabelle5!AM65="weiß",Tabelle5!AM65="gr"),"",Tabelle5!AM65)</f>
        <v/>
      </c>
      <c r="E66" s="119" t="str">
        <f ca="1">IF(OR(Tabelle5!AN65="weiß",Tabelle5!AN65="gr"),"",Tabelle5!AN65)</f>
        <v/>
      </c>
      <c r="F66" s="102" t="str">
        <f ca="1">IF(OR(Tabelle5!AO65="weiß",Tabelle5!AO65="gr"),"",Tabelle5!AO65)</f>
        <v/>
      </c>
      <c r="H66" s="52"/>
    </row>
    <row r="67" spans="1:16" ht="21" customHeight="1" x14ac:dyDescent="0.2">
      <c r="A67" s="52"/>
      <c r="C67" s="120" t="str">
        <f ca="1">IF(OR(Tabelle5!AL66="weiß",Tabelle5!AL66="gr"),"",Tabelle5!AL66)</f>
        <v/>
      </c>
      <c r="D67" s="118" t="str">
        <f ca="1">IF(OR(Tabelle5!AM66="weiß",Tabelle5!AM66="gr"),"",Tabelle5!AM66)</f>
        <v/>
      </c>
      <c r="E67" s="119" t="str">
        <f ca="1">IF(OR(Tabelle5!AN66="weiß",Tabelle5!AN66="gr"),"",Tabelle5!AN66)</f>
        <v/>
      </c>
      <c r="F67" s="102" t="str">
        <f ca="1">IF(OR(Tabelle5!AO66="weiß",Tabelle5!AO66="gr"),"",Tabelle5!AO66)</f>
        <v/>
      </c>
      <c r="H67" s="52"/>
    </row>
    <row r="68" spans="1:16" ht="21" customHeight="1" x14ac:dyDescent="0.2">
      <c r="A68" s="52"/>
      <c r="C68" s="120" t="str">
        <f ca="1">IF(OR(Tabelle5!AL67="weiß",Tabelle5!AL67="gr"),"",Tabelle5!AL67)</f>
        <v/>
      </c>
      <c r="D68" s="118" t="str">
        <f ca="1">IF(OR(Tabelle5!AM67="weiß",Tabelle5!AM67="gr"),"",Tabelle5!AM67)</f>
        <v/>
      </c>
      <c r="E68" s="119" t="str">
        <f ca="1">IF(OR(Tabelle5!AN67="weiß",Tabelle5!AN67="gr"),"",Tabelle5!AN67)</f>
        <v/>
      </c>
      <c r="F68" s="102" t="str">
        <f ca="1">IF(OR(Tabelle5!AO67="weiß",Tabelle5!AO67="gr"),"",Tabelle5!AO67)</f>
        <v/>
      </c>
      <c r="H68" s="52"/>
    </row>
    <row r="69" spans="1:16" ht="21" customHeight="1" x14ac:dyDescent="0.2">
      <c r="A69" s="52"/>
      <c r="C69" s="120" t="str">
        <f ca="1">IF(OR(Tabelle5!AL68="weiß",Tabelle5!AL68="gr"),"",Tabelle5!AL68)</f>
        <v/>
      </c>
      <c r="D69" s="118" t="str">
        <f ca="1">IF(OR(Tabelle5!AM68="weiß",Tabelle5!AM68="gr"),"",Tabelle5!AM68)</f>
        <v/>
      </c>
      <c r="E69" s="119" t="str">
        <f ca="1">IF(OR(Tabelle5!AN68="weiß",Tabelle5!AN68="gr"),"",Tabelle5!AN68)</f>
        <v/>
      </c>
      <c r="F69" s="102" t="str">
        <f ca="1">IF(OR(Tabelle5!AO68="weiß",Tabelle5!AO68="gr"),"",Tabelle5!AO68)</f>
        <v/>
      </c>
      <c r="H69" s="52"/>
    </row>
    <row r="70" spans="1:16" ht="21" customHeight="1" x14ac:dyDescent="0.2">
      <c r="A70" s="52"/>
      <c r="C70" s="120" t="str">
        <f ca="1">IF(OR(Tabelle5!AL69="weiß",Tabelle5!AL69="gr"),"",Tabelle5!AL69)</f>
        <v/>
      </c>
      <c r="D70" s="118" t="str">
        <f ca="1">IF(OR(Tabelle5!AM69="weiß",Tabelle5!AM69="gr"),"",Tabelle5!AM69)</f>
        <v/>
      </c>
      <c r="E70" s="119" t="str">
        <f ca="1">IF(OR(Tabelle5!AN69="weiß",Tabelle5!AN69="gr"),"",Tabelle5!AN69)</f>
        <v/>
      </c>
      <c r="F70" s="102" t="str">
        <f ca="1">IF(OR(Tabelle5!AO69="weiß",Tabelle5!AO69="gr"),"",Tabelle5!AO69)</f>
        <v/>
      </c>
      <c r="H70" s="52"/>
    </row>
    <row r="71" spans="1:16" ht="21" customHeight="1" x14ac:dyDescent="0.2">
      <c r="A71" s="52"/>
      <c r="C71" s="120" t="str">
        <f ca="1">IF(OR(Tabelle5!AL70="weiß",Tabelle5!AL70="gr"),"",Tabelle5!AL70)</f>
        <v/>
      </c>
      <c r="D71" s="118" t="str">
        <f ca="1">IF(OR(Tabelle5!AM70="weiß",Tabelle5!AM70="gr"),"",Tabelle5!AM70)</f>
        <v/>
      </c>
      <c r="E71" s="119" t="str">
        <f ca="1">IF(OR(Tabelle5!AN70="weiß",Tabelle5!AN70="gr"),"",Tabelle5!AN70)</f>
        <v/>
      </c>
      <c r="F71" s="102" t="str">
        <f ca="1">IF(OR(Tabelle5!AO70="weiß",Tabelle5!AO70="gr"),"",Tabelle5!AO70)</f>
        <v/>
      </c>
      <c r="H71" s="52"/>
    </row>
    <row r="72" spans="1:16" ht="21" customHeight="1" x14ac:dyDescent="0.2">
      <c r="A72" s="52"/>
      <c r="C72" s="120" t="str">
        <f ca="1">IF(OR(Tabelle5!AL71="weiß",Tabelle5!AL71="gr"),"",Tabelle5!AL71)</f>
        <v/>
      </c>
      <c r="D72" s="118" t="str">
        <f ca="1">IF(OR(Tabelle5!AM71="weiß",Tabelle5!AM71="gr"),"",Tabelle5!AM71)</f>
        <v/>
      </c>
      <c r="E72" s="119" t="str">
        <f ca="1">IF(OR(Tabelle5!AN71="weiß",Tabelle5!AN71="gr"),"",Tabelle5!AN71)</f>
        <v/>
      </c>
      <c r="F72" s="102" t="str">
        <f ca="1">IF(OR(Tabelle5!AO71="weiß",Tabelle5!AO71="gr"),"",Tabelle5!AO71)</f>
        <v/>
      </c>
      <c r="H72" s="52"/>
    </row>
    <row r="73" spans="1:16" ht="21" customHeight="1" x14ac:dyDescent="0.2">
      <c r="A73" s="52"/>
      <c r="C73" s="120" t="str">
        <f ca="1">IF(OR(Tabelle5!AL72="weiß",Tabelle5!AL72="gr"),"",Tabelle5!AL72)</f>
        <v/>
      </c>
      <c r="D73" s="118" t="str">
        <f ca="1">IF(OR(Tabelle5!AM72="weiß",Tabelle5!AM72="gr"),"",Tabelle5!AM72)</f>
        <v/>
      </c>
      <c r="E73" s="119" t="str">
        <f ca="1">IF(OR(Tabelle5!AN72="weiß",Tabelle5!AN72="gr"),"",Tabelle5!AN72)</f>
        <v/>
      </c>
      <c r="F73" s="102" t="str">
        <f ca="1">IF(OR(Tabelle5!AO72="weiß",Tabelle5!AO72="gr"),"",Tabelle5!AO72)</f>
        <v/>
      </c>
      <c r="H73" s="52"/>
    </row>
    <row r="74" spans="1:16" ht="21" customHeight="1" x14ac:dyDescent="0.2">
      <c r="A74" s="52"/>
      <c r="C74" s="120" t="str">
        <f ca="1">IF(OR(Tabelle5!AL73="weiß",Tabelle5!AL73="gr"),"",Tabelle5!AL73)</f>
        <v/>
      </c>
      <c r="D74" s="118" t="str">
        <f ca="1">IF(OR(Tabelle5!AM73="weiß",Tabelle5!AM73="gr"),"",Tabelle5!AM73)</f>
        <v/>
      </c>
      <c r="E74" s="119" t="str">
        <f ca="1">IF(OR(Tabelle5!AN73="weiß",Tabelle5!AN73="gr"),"",Tabelle5!AN73)</f>
        <v/>
      </c>
      <c r="F74" s="102" t="str">
        <f ca="1">IF(OR(Tabelle5!AO73="weiß",Tabelle5!AO73="gr"),"",Tabelle5!AO73)</f>
        <v/>
      </c>
      <c r="H74" s="52"/>
    </row>
    <row r="75" spans="1:16" ht="21" customHeight="1" x14ac:dyDescent="0.2">
      <c r="A75" s="52"/>
      <c r="C75" s="120" t="str">
        <f ca="1">IF(OR(Tabelle5!AL74="weiß",Tabelle5!AL74="gr"),"",Tabelle5!AL74)</f>
        <v/>
      </c>
      <c r="D75" s="118" t="str">
        <f ca="1">IF(OR(Tabelle5!AM74="weiß",Tabelle5!AM74="gr"),"",Tabelle5!AM74)</f>
        <v/>
      </c>
      <c r="E75" s="119" t="str">
        <f ca="1">IF(OR(Tabelle5!AN74="weiß",Tabelle5!AN74="gr"),"",Tabelle5!AN74)</f>
        <v/>
      </c>
      <c r="F75" s="102" t="str">
        <f ca="1">IF(OR(Tabelle5!AO74="weiß",Tabelle5!AO74="gr"),"",Tabelle5!AO74)</f>
        <v/>
      </c>
      <c r="H75" s="52"/>
    </row>
    <row r="76" spans="1:16" ht="21" customHeight="1" x14ac:dyDescent="0.2">
      <c r="A76" s="52"/>
      <c r="C76" s="120" t="str">
        <f ca="1">IF(OR(Tabelle5!AL75="weiß",Tabelle5!AL75="gr"),"",Tabelle5!AL75)</f>
        <v/>
      </c>
      <c r="D76" s="118" t="str">
        <f ca="1">IF(OR(Tabelle5!AM75="weiß",Tabelle5!AM75="gr"),"",Tabelle5!AM75)</f>
        <v/>
      </c>
      <c r="E76" s="119" t="str">
        <f ca="1">IF(OR(Tabelle5!AN75="weiß",Tabelle5!AN75="gr"),"",Tabelle5!AN75)</f>
        <v/>
      </c>
      <c r="F76" s="102" t="str">
        <f ca="1">IF(OR(Tabelle5!AO75="weiß",Tabelle5!AO75="gr"),"",Tabelle5!AO75)</f>
        <v/>
      </c>
      <c r="H76" s="52"/>
    </row>
    <row r="77" spans="1:16" ht="21" customHeight="1" x14ac:dyDescent="0.2">
      <c r="A77" s="52"/>
      <c r="C77" s="120" t="str">
        <f ca="1">IF(OR(Tabelle5!AL76="weiß",Tabelle5!AL76="gr"),"",Tabelle5!AL76)</f>
        <v/>
      </c>
      <c r="D77" s="118" t="str">
        <f ca="1">IF(OR(Tabelle5!AM76="weiß",Tabelle5!AM76="gr"),"",Tabelle5!AM76)</f>
        <v/>
      </c>
      <c r="E77" s="119" t="str">
        <f ca="1">IF(OR(Tabelle5!AN76="weiß",Tabelle5!AN76="gr"),"",Tabelle5!AN76)</f>
        <v/>
      </c>
      <c r="F77" s="102" t="str">
        <f ca="1">IF(OR(Tabelle5!AO76="weiß",Tabelle5!AO76="gr"),"",Tabelle5!AO76)</f>
        <v/>
      </c>
      <c r="H77" s="52"/>
    </row>
    <row r="78" spans="1:16" ht="21" customHeight="1" x14ac:dyDescent="0.2">
      <c r="A78" s="52"/>
      <c r="C78" s="120" t="str">
        <f ca="1">IF(OR(Tabelle5!AL77="weiß",Tabelle5!AL77="gr"),"",Tabelle5!AL77)</f>
        <v/>
      </c>
      <c r="D78" s="118" t="str">
        <f ca="1">IF(OR(Tabelle5!AM77="weiß",Tabelle5!AM77="gr"),"",Tabelle5!AM77)</f>
        <v/>
      </c>
      <c r="E78" s="119" t="str">
        <f ca="1">IF(OR(Tabelle5!AN77="weiß",Tabelle5!AN77="gr"),"",Tabelle5!AN77)</f>
        <v/>
      </c>
      <c r="F78" s="102" t="str">
        <f ca="1">IF(OR(Tabelle5!AO77="weiß",Tabelle5!AO77="gr"),"",Tabelle5!AO77)</f>
        <v/>
      </c>
      <c r="H78" s="52"/>
    </row>
    <row r="79" spans="1:16" ht="21" customHeight="1" x14ac:dyDescent="0.2">
      <c r="A79" s="52"/>
      <c r="C79" s="120" t="str">
        <f ca="1">IF(OR(Tabelle5!AL78="weiß",Tabelle5!AL78="gr"),"",Tabelle5!AL78)</f>
        <v/>
      </c>
      <c r="D79" s="118" t="str">
        <f ca="1">IF(OR(Tabelle5!AM78="weiß",Tabelle5!AM78="gr"),"",Tabelle5!AM78)</f>
        <v/>
      </c>
      <c r="E79" s="119" t="str">
        <f ca="1">IF(OR(Tabelle5!AN78="weiß",Tabelle5!AN78="gr"),"",Tabelle5!AN78)</f>
        <v/>
      </c>
      <c r="F79" s="102" t="str">
        <f ca="1">IF(OR(Tabelle5!AO78="weiß",Tabelle5!AO78="gr"),"",Tabelle5!AO78)</f>
        <v/>
      </c>
      <c r="H79" s="52"/>
    </row>
    <row r="80" spans="1:16" ht="21" customHeight="1" x14ac:dyDescent="0.2">
      <c r="A80" s="52"/>
      <c r="C80" s="120" t="str">
        <f ca="1">IF(OR(Tabelle5!AL79="weiß",Tabelle5!AL79="gr"),"",Tabelle5!AL79)</f>
        <v/>
      </c>
      <c r="D80" s="118" t="str">
        <f ca="1">IF(OR(Tabelle5!AM79="weiß",Tabelle5!AM79="gr"),"",Tabelle5!AM79)</f>
        <v/>
      </c>
      <c r="E80" s="119" t="str">
        <f ca="1">IF(OR(Tabelle5!AN79="weiß",Tabelle5!AN79="gr"),"",Tabelle5!AN79)</f>
        <v/>
      </c>
      <c r="F80" s="102" t="str">
        <f ca="1">IF(OR(Tabelle5!AO79="weiß",Tabelle5!AO79="gr"),"",Tabelle5!AO79)</f>
        <v/>
      </c>
      <c r="H80" s="52"/>
    </row>
    <row r="81" spans="1:8" ht="21" customHeight="1" x14ac:dyDescent="0.2">
      <c r="A81" s="52"/>
      <c r="C81" s="120" t="str">
        <f ca="1">IF(OR(Tabelle5!AL80="weiß",Tabelle5!AL80="gr"),"",Tabelle5!AL80)</f>
        <v/>
      </c>
      <c r="D81" s="118" t="str">
        <f ca="1">IF(OR(Tabelle5!AM80="weiß",Tabelle5!AM80="gr"),"",Tabelle5!AM80)</f>
        <v/>
      </c>
      <c r="E81" s="119" t="str">
        <f ca="1">IF(OR(Tabelle5!AN80="weiß",Tabelle5!AN80="gr"),"",Tabelle5!AN80)</f>
        <v/>
      </c>
      <c r="F81" s="102" t="str">
        <f ca="1">IF(OR(Tabelle5!AO80="weiß",Tabelle5!AO80="gr"),"",Tabelle5!AO80)</f>
        <v/>
      </c>
      <c r="H81" s="52"/>
    </row>
    <row r="82" spans="1:8" ht="21" customHeight="1" x14ac:dyDescent="0.2">
      <c r="A82" s="52"/>
      <c r="C82" s="120" t="str">
        <f ca="1">IF(OR(Tabelle5!AL81="weiß",Tabelle5!AL81="gr"),"",Tabelle5!AL81)</f>
        <v/>
      </c>
      <c r="D82" s="118" t="str">
        <f ca="1">IF(OR(Tabelle5!AM81="weiß",Tabelle5!AM81="gr"),"",Tabelle5!AM81)</f>
        <v/>
      </c>
      <c r="E82" s="119" t="str">
        <f ca="1">IF(OR(Tabelle5!AN81="weiß",Tabelle5!AN81="gr"),"",Tabelle5!AN81)</f>
        <v/>
      </c>
      <c r="F82" s="102" t="str">
        <f ca="1">IF(OR(Tabelle5!AO81="weiß",Tabelle5!AO81="gr"),"",Tabelle5!AO81)</f>
        <v/>
      </c>
      <c r="H82" s="52"/>
    </row>
    <row r="83" spans="1:8" ht="21" customHeight="1" x14ac:dyDescent="0.2">
      <c r="A83" s="52"/>
      <c r="C83" s="120" t="str">
        <f ca="1">IF(OR(Tabelle5!AL82="weiß",Tabelle5!AL82="gr"),"",Tabelle5!AL82)</f>
        <v/>
      </c>
      <c r="D83" s="118" t="str">
        <f ca="1">IF(OR(Tabelle5!AM82="weiß",Tabelle5!AM82="gr"),"",Tabelle5!AM82)</f>
        <v/>
      </c>
      <c r="E83" s="119" t="str">
        <f ca="1">IF(OR(Tabelle5!AN82="weiß",Tabelle5!AN82="gr"),"",Tabelle5!AN82)</f>
        <v/>
      </c>
      <c r="F83" s="102" t="str">
        <f ca="1">IF(OR(Tabelle5!AO82="weiß",Tabelle5!AO82="gr"),"",Tabelle5!AO82)</f>
        <v/>
      </c>
      <c r="H83" s="52"/>
    </row>
    <row r="84" spans="1:8" ht="21" customHeight="1" x14ac:dyDescent="0.2">
      <c r="A84" s="52"/>
      <c r="C84" s="120" t="str">
        <f ca="1">IF(OR(Tabelle5!AL83="weiß",Tabelle5!AL83="gr"),"",Tabelle5!AL83)</f>
        <v/>
      </c>
      <c r="D84" s="118" t="str">
        <f ca="1">IF(OR(Tabelle5!AM83="weiß",Tabelle5!AM83="gr"),"",Tabelle5!AM83)</f>
        <v/>
      </c>
      <c r="E84" s="119" t="str">
        <f ca="1">IF(OR(Tabelle5!AN83="weiß",Tabelle5!AN83="gr"),"",Tabelle5!AN83)</f>
        <v/>
      </c>
      <c r="F84" s="102" t="str">
        <f ca="1">IF(OR(Tabelle5!AO83="weiß",Tabelle5!AO83="gr"),"",Tabelle5!AO83)</f>
        <v/>
      </c>
      <c r="H84" s="52"/>
    </row>
    <row r="85" spans="1:8" ht="21" customHeight="1" x14ac:dyDescent="0.2">
      <c r="A85" s="52"/>
      <c r="C85" s="120" t="str">
        <f ca="1">IF(OR(Tabelle5!AL84="weiß",Tabelle5!AL84="gr"),"",Tabelle5!AL84)</f>
        <v/>
      </c>
      <c r="D85" s="118" t="str">
        <f ca="1">IF(OR(Tabelle5!AM84="weiß",Tabelle5!AM84="gr"),"",Tabelle5!AM84)</f>
        <v/>
      </c>
      <c r="E85" s="119" t="str">
        <f ca="1">IF(OR(Tabelle5!AN84="weiß",Tabelle5!AN84="gr"),"",Tabelle5!AN84)</f>
        <v/>
      </c>
      <c r="F85" s="102" t="str">
        <f ca="1">IF(OR(Tabelle5!AO84="weiß",Tabelle5!AO84="gr"),"",Tabelle5!AO84)</f>
        <v/>
      </c>
      <c r="H85" s="52"/>
    </row>
    <row r="86" spans="1:8" ht="21" customHeight="1" x14ac:dyDescent="0.2">
      <c r="A86" s="52"/>
      <c r="C86" s="120" t="str">
        <f ca="1">IF(OR(Tabelle5!AL85="weiß",Tabelle5!AL85="gr"),"",Tabelle5!AL85)</f>
        <v/>
      </c>
      <c r="D86" s="118" t="str">
        <f ca="1">IF(OR(Tabelle5!AM85="weiß",Tabelle5!AM85="gr"),"",Tabelle5!AM85)</f>
        <v/>
      </c>
      <c r="E86" s="119" t="str">
        <f ca="1">IF(OR(Tabelle5!AN85="weiß",Tabelle5!AN85="gr"),"",Tabelle5!AN85)</f>
        <v/>
      </c>
      <c r="F86" s="102" t="str">
        <f ca="1">IF(OR(Tabelle5!AO85="weiß",Tabelle5!AO85="gr"),"",Tabelle5!AO85)</f>
        <v/>
      </c>
      <c r="H86" s="52"/>
    </row>
    <row r="87" spans="1:8" ht="21" customHeight="1" x14ac:dyDescent="0.2">
      <c r="A87" s="52"/>
      <c r="C87" s="120" t="str">
        <f ca="1">IF(OR(Tabelle5!AL86="weiß",Tabelle5!AL86="gr"),"",Tabelle5!AL86)</f>
        <v/>
      </c>
      <c r="D87" s="118" t="str">
        <f ca="1">IF(OR(Tabelle5!AM86="weiß",Tabelle5!AM86="gr"),"",Tabelle5!AM86)</f>
        <v/>
      </c>
      <c r="E87" s="119" t="str">
        <f ca="1">IF(OR(Tabelle5!AN86="weiß",Tabelle5!AN86="gr"),"",Tabelle5!AN86)</f>
        <v/>
      </c>
      <c r="F87" s="102" t="str">
        <f ca="1">IF(OR(Tabelle5!AO86="weiß",Tabelle5!AO86="gr"),"",Tabelle5!AO86)</f>
        <v/>
      </c>
      <c r="H87" s="52"/>
    </row>
    <row r="88" spans="1:8" ht="21" customHeight="1" x14ac:dyDescent="0.2">
      <c r="A88" s="52"/>
      <c r="C88" s="120" t="str">
        <f ca="1">IF(OR(Tabelle5!AL87="weiß",Tabelle5!AL87="gr"),"",Tabelle5!AL87)</f>
        <v/>
      </c>
      <c r="D88" s="118" t="str">
        <f ca="1">IF(OR(Tabelle5!AM87="weiß",Tabelle5!AM87="gr"),"",Tabelle5!AM87)</f>
        <v/>
      </c>
      <c r="E88" s="119" t="str">
        <f ca="1">IF(OR(Tabelle5!AN87="weiß",Tabelle5!AN87="gr"),"",Tabelle5!AN87)</f>
        <v/>
      </c>
      <c r="F88" s="102" t="str">
        <f ca="1">IF(OR(Tabelle5!AO87="weiß",Tabelle5!AO87="gr"),"",Tabelle5!AO87)</f>
        <v/>
      </c>
      <c r="H88" s="52"/>
    </row>
    <row r="89" spans="1:8" ht="21" customHeight="1" x14ac:dyDescent="0.2">
      <c r="A89" s="52"/>
      <c r="C89" s="120" t="str">
        <f ca="1">IF(OR(Tabelle5!AL88="weiß",Tabelle5!AL88="gr"),"",Tabelle5!AL88)</f>
        <v/>
      </c>
      <c r="D89" s="118" t="str">
        <f ca="1">IF(OR(Tabelle5!AM88="weiß",Tabelle5!AM88="gr"),"",Tabelle5!AM88)</f>
        <v/>
      </c>
      <c r="E89" s="119" t="str">
        <f ca="1">IF(OR(Tabelle5!AN88="weiß",Tabelle5!AN88="gr"),"",Tabelle5!AN88)</f>
        <v/>
      </c>
      <c r="F89" s="102" t="str">
        <f ca="1">IF(OR(Tabelle5!AO88="weiß",Tabelle5!AO88="gr"),"",Tabelle5!AO88)</f>
        <v/>
      </c>
      <c r="H89" s="52"/>
    </row>
    <row r="90" spans="1:8" ht="21" customHeight="1" x14ac:dyDescent="0.2">
      <c r="A90" s="52"/>
      <c r="C90" s="120" t="str">
        <f ca="1">IF(OR(Tabelle5!AL89="weiß",Tabelle5!AL89="gr"),"",Tabelle5!AL89)</f>
        <v/>
      </c>
      <c r="D90" s="118" t="str">
        <f ca="1">IF(OR(Tabelle5!AM89="weiß",Tabelle5!AM89="gr"),"",Tabelle5!AM89)</f>
        <v/>
      </c>
      <c r="E90" s="119" t="str">
        <f ca="1">IF(OR(Tabelle5!AN89="weiß",Tabelle5!AN89="gr"),"",Tabelle5!AN89)</f>
        <v/>
      </c>
      <c r="F90" s="102" t="str">
        <f ca="1">IF(OR(Tabelle5!AO89="weiß",Tabelle5!AO89="gr"),"",Tabelle5!AO89)</f>
        <v/>
      </c>
      <c r="H90" s="52"/>
    </row>
    <row r="91" spans="1:8" ht="21" customHeight="1" x14ac:dyDescent="0.2">
      <c r="A91" s="52"/>
      <c r="C91" s="120" t="str">
        <f ca="1">IF(OR(Tabelle5!AL90="weiß",Tabelle5!AL90="gr"),"",Tabelle5!AL90)</f>
        <v/>
      </c>
      <c r="D91" s="118" t="str">
        <f ca="1">IF(OR(Tabelle5!AM90="weiß",Tabelle5!AM90="gr"),"",Tabelle5!AM90)</f>
        <v/>
      </c>
      <c r="E91" s="119" t="str">
        <f ca="1">IF(OR(Tabelle5!AN90="weiß",Tabelle5!AN90="gr"),"",Tabelle5!AN90)</f>
        <v/>
      </c>
      <c r="F91" s="102" t="str">
        <f ca="1">IF(OR(Tabelle5!AO90="weiß",Tabelle5!AO90="gr"),"",Tabelle5!AO90)</f>
        <v/>
      </c>
      <c r="H91" s="52"/>
    </row>
    <row r="92" spans="1:8" ht="21" customHeight="1" x14ac:dyDescent="0.2">
      <c r="A92" s="52"/>
      <c r="C92" s="120" t="str">
        <f ca="1">IF(OR(Tabelle5!AL91="weiß",Tabelle5!AL91="gr"),"",Tabelle5!AL91)</f>
        <v/>
      </c>
      <c r="D92" s="118" t="str">
        <f ca="1">IF(OR(Tabelle5!AM91="weiß",Tabelle5!AM91="gr"),"",Tabelle5!AM91)</f>
        <v/>
      </c>
      <c r="E92" s="119" t="str">
        <f ca="1">IF(OR(Tabelle5!AN91="weiß",Tabelle5!AN91="gr"),"",Tabelle5!AN91)</f>
        <v/>
      </c>
      <c r="F92" s="102" t="str">
        <f ca="1">IF(OR(Tabelle5!AO91="weiß",Tabelle5!AO91="gr"),"",Tabelle5!AO91)</f>
        <v/>
      </c>
      <c r="H92" s="52"/>
    </row>
    <row r="93" spans="1:8" ht="21" customHeight="1" x14ac:dyDescent="0.2">
      <c r="A93" s="52"/>
      <c r="C93" s="120" t="str">
        <f ca="1">IF(OR(Tabelle5!AL92="weiß",Tabelle5!AL92="gr"),"",Tabelle5!AL92)</f>
        <v/>
      </c>
      <c r="D93" s="118" t="str">
        <f ca="1">IF(OR(Tabelle5!AM92="weiß",Tabelle5!AM92="gr"),"",Tabelle5!AM92)</f>
        <v/>
      </c>
      <c r="E93" s="119" t="str">
        <f ca="1">IF(OR(Tabelle5!AN92="weiß",Tabelle5!AN92="gr"),"",Tabelle5!AN92)</f>
        <v/>
      </c>
      <c r="F93" s="102" t="str">
        <f ca="1">IF(OR(Tabelle5!AO92="weiß",Tabelle5!AO92="gr"),"",Tabelle5!AO92)</f>
        <v/>
      </c>
      <c r="H93" s="52"/>
    </row>
    <row r="94" spans="1:8" ht="21" customHeight="1" x14ac:dyDescent="0.2">
      <c r="A94" s="52"/>
      <c r="C94" s="120" t="str">
        <f ca="1">IF(OR(Tabelle5!AL93="weiß",Tabelle5!AL93="gr"),"",Tabelle5!AL93)</f>
        <v/>
      </c>
      <c r="D94" s="118" t="str">
        <f ca="1">IF(OR(Tabelle5!AM93="weiß",Tabelle5!AM93="gr"),"",Tabelle5!AM93)</f>
        <v/>
      </c>
      <c r="E94" s="119" t="str">
        <f ca="1">IF(OR(Tabelle5!AN93="weiß",Tabelle5!AN93="gr"),"",Tabelle5!AN93)</f>
        <v/>
      </c>
      <c r="F94" s="102" t="str">
        <f ca="1">IF(OR(Tabelle5!AO93="weiß",Tabelle5!AO93="gr"),"",Tabelle5!AO93)</f>
        <v/>
      </c>
      <c r="H94" s="52"/>
    </row>
    <row r="95" spans="1:8" ht="21" customHeight="1" x14ac:dyDescent="0.2">
      <c r="A95" s="52"/>
      <c r="C95" s="120" t="str">
        <f ca="1">IF(OR(Tabelle5!AL94="weiß",Tabelle5!AL94="gr"),"",Tabelle5!AL94)</f>
        <v/>
      </c>
      <c r="D95" s="118" t="str">
        <f ca="1">IF(OR(Tabelle5!AM94="weiß",Tabelle5!AM94="gr"),"",Tabelle5!AM94)</f>
        <v/>
      </c>
      <c r="E95" s="119" t="str">
        <f ca="1">IF(OR(Tabelle5!AN94="weiß",Tabelle5!AN94="gr"),"",Tabelle5!AN94)</f>
        <v/>
      </c>
      <c r="F95" s="102" t="str">
        <f ca="1">IF(OR(Tabelle5!AO94="weiß",Tabelle5!AO94="gr"),"",Tabelle5!AO94)</f>
        <v/>
      </c>
      <c r="H95" s="52"/>
    </row>
    <row r="96" spans="1:8" ht="21" customHeight="1" x14ac:dyDescent="0.2">
      <c r="A96" s="52"/>
      <c r="C96" s="120" t="str">
        <f ca="1">IF(OR(Tabelle5!AL95="weiß",Tabelle5!AL95="gr"),"",Tabelle5!AL95)</f>
        <v/>
      </c>
      <c r="D96" s="118" t="str">
        <f ca="1">IF(OR(Tabelle5!AM95="weiß",Tabelle5!AM95="gr"),"",Tabelle5!AM95)</f>
        <v/>
      </c>
      <c r="E96" s="119" t="str">
        <f ca="1">IF(OR(Tabelle5!AN95="weiß",Tabelle5!AN95="gr"),"",Tabelle5!AN95)</f>
        <v/>
      </c>
      <c r="F96" s="102" t="str">
        <f ca="1">IF(OR(Tabelle5!AO95="weiß",Tabelle5!AO95="gr"),"",Tabelle5!AO95)</f>
        <v/>
      </c>
      <c r="H96" s="52"/>
    </row>
    <row r="97" spans="1:8" ht="21" customHeight="1" x14ac:dyDescent="0.2">
      <c r="A97" s="52"/>
      <c r="C97" s="120" t="str">
        <f ca="1">IF(OR(Tabelle5!AL96="weiß",Tabelle5!AL96="gr"),"",Tabelle5!AL96)</f>
        <v/>
      </c>
      <c r="D97" s="118" t="str">
        <f ca="1">IF(OR(Tabelle5!AM96="weiß",Tabelle5!AM96="gr"),"",Tabelle5!AM96)</f>
        <v/>
      </c>
      <c r="E97" s="119" t="str">
        <f ca="1">IF(OR(Tabelle5!AN96="weiß",Tabelle5!AN96="gr"),"",Tabelle5!AN96)</f>
        <v/>
      </c>
      <c r="F97" s="102" t="str">
        <f ca="1">IF(OR(Tabelle5!AO96="weiß",Tabelle5!AO96="gr"),"",Tabelle5!AO96)</f>
        <v/>
      </c>
      <c r="H97" s="52"/>
    </row>
    <row r="98" spans="1:8" ht="21" customHeight="1" x14ac:dyDescent="0.2">
      <c r="A98" s="52"/>
      <c r="C98" s="120" t="str">
        <f ca="1">IF(OR(Tabelle5!AL97="weiß",Tabelle5!AL97="gr"),"",Tabelle5!AL97)</f>
        <v/>
      </c>
      <c r="D98" s="118" t="str">
        <f ca="1">IF(OR(Tabelle5!AM97="weiß",Tabelle5!AM97="gr"),"",Tabelle5!AM97)</f>
        <v/>
      </c>
      <c r="E98" s="119" t="str">
        <f ca="1">IF(OR(Tabelle5!AN97="weiß",Tabelle5!AN97="gr"),"",Tabelle5!AN97)</f>
        <v/>
      </c>
      <c r="F98" s="102" t="str">
        <f ca="1">IF(OR(Tabelle5!AO97="weiß",Tabelle5!AO97="gr"),"",Tabelle5!AO97)</f>
        <v/>
      </c>
      <c r="H98" s="52"/>
    </row>
    <row r="99" spans="1:8" ht="21" customHeight="1" x14ac:dyDescent="0.2">
      <c r="A99" s="52"/>
      <c r="C99" s="120" t="str">
        <f ca="1">IF(OR(Tabelle5!AL98="weiß",Tabelle5!AL98="gr"),"",Tabelle5!AL98)</f>
        <v/>
      </c>
      <c r="D99" s="118" t="str">
        <f ca="1">IF(OR(Tabelle5!AM98="weiß",Tabelle5!AM98="gr"),"",Tabelle5!AM98)</f>
        <v/>
      </c>
      <c r="E99" s="119" t="str">
        <f ca="1">IF(OR(Tabelle5!AN98="weiß",Tabelle5!AN98="gr"),"",Tabelle5!AN98)</f>
        <v/>
      </c>
      <c r="F99" s="102" t="str">
        <f ca="1">IF(OR(Tabelle5!AO98="weiß",Tabelle5!AO98="gr"),"",Tabelle5!AO98)</f>
        <v/>
      </c>
      <c r="H99" s="52"/>
    </row>
    <row r="100" spans="1:8" ht="21" customHeight="1" x14ac:dyDescent="0.2">
      <c r="A100" s="52"/>
      <c r="C100" s="120" t="str">
        <f ca="1">IF(OR(Tabelle5!AL99="weiß",Tabelle5!AL99="gr"),"",Tabelle5!AL99)</f>
        <v/>
      </c>
      <c r="D100" s="118" t="str">
        <f ca="1">IF(OR(Tabelle5!AM99="weiß",Tabelle5!AM99="gr"),"",Tabelle5!AM99)</f>
        <v/>
      </c>
      <c r="E100" s="119" t="str">
        <f ca="1">IF(OR(Tabelle5!AN99="weiß",Tabelle5!AN99="gr"),"",Tabelle5!AN99)</f>
        <v/>
      </c>
      <c r="F100" s="102" t="str">
        <f ca="1">IF(OR(Tabelle5!AO99="weiß",Tabelle5!AO99="gr"),"",Tabelle5!AO99)</f>
        <v/>
      </c>
      <c r="H100" s="52"/>
    </row>
    <row r="101" spans="1:8" ht="21" customHeight="1" x14ac:dyDescent="0.2">
      <c r="A101" s="52"/>
      <c r="C101" s="120" t="str">
        <f ca="1">IF(OR(Tabelle5!AL100="weiß",Tabelle5!AL100="gr"),"",Tabelle5!AL100)</f>
        <v/>
      </c>
      <c r="D101" s="118" t="str">
        <f ca="1">IF(OR(Tabelle5!AM100="weiß",Tabelle5!AM100="gr"),"",Tabelle5!AM100)</f>
        <v/>
      </c>
      <c r="E101" s="119" t="str">
        <f ca="1">IF(OR(Tabelle5!AN100="weiß",Tabelle5!AN100="gr"),"",Tabelle5!AN100)</f>
        <v/>
      </c>
      <c r="F101" s="102" t="str">
        <f ca="1">IF(OR(Tabelle5!AO100="weiß",Tabelle5!AO100="gr"),"",Tabelle5!AO100)</f>
        <v/>
      </c>
      <c r="H101" s="52"/>
    </row>
    <row r="102" spans="1:8" ht="21" customHeight="1" x14ac:dyDescent="0.2">
      <c r="A102" s="52"/>
      <c r="C102" s="120" t="str">
        <f ca="1">IF(OR(Tabelle5!AL101="weiß",Tabelle5!AL101="gr"),"",Tabelle5!AL101)</f>
        <v/>
      </c>
      <c r="D102" s="118" t="str">
        <f ca="1">IF(OR(Tabelle5!AM101="weiß",Tabelle5!AM101="gr"),"",Tabelle5!AM101)</f>
        <v/>
      </c>
      <c r="E102" s="119" t="str">
        <f ca="1">IF(OR(Tabelle5!AN101="weiß",Tabelle5!AN101="gr"),"",Tabelle5!AN101)</f>
        <v/>
      </c>
      <c r="F102" s="102" t="str">
        <f ca="1">IF(OR(Tabelle5!AO101="weiß",Tabelle5!AO101="gr"),"",Tabelle5!AO101)</f>
        <v/>
      </c>
      <c r="H102" s="52"/>
    </row>
    <row r="103" spans="1:8" ht="21" customHeight="1" x14ac:dyDescent="0.2">
      <c r="A103" s="52"/>
      <c r="C103" s="120" t="str">
        <f ca="1">IF(OR(Tabelle5!AL102="weiß",Tabelle5!AL102="gr"),"",Tabelle5!AL102)</f>
        <v/>
      </c>
      <c r="D103" s="118" t="str">
        <f ca="1">IF(OR(Tabelle5!AM102="weiß",Tabelle5!AM102="gr"),"",Tabelle5!AM102)</f>
        <v/>
      </c>
      <c r="E103" s="119" t="str">
        <f ca="1">IF(OR(Tabelle5!AN102="weiß",Tabelle5!AN102="gr"),"",Tabelle5!AN102)</f>
        <v/>
      </c>
      <c r="F103" s="102" t="str">
        <f ca="1">IF(OR(Tabelle5!AO102="weiß",Tabelle5!AO102="gr"),"",Tabelle5!AO102)</f>
        <v/>
      </c>
      <c r="H103" s="52"/>
    </row>
    <row r="104" spans="1:8" ht="21" customHeight="1" x14ac:dyDescent="0.2">
      <c r="A104" s="52"/>
      <c r="C104" s="120" t="str">
        <f ca="1">IF(OR(Tabelle5!AL103="weiß",Tabelle5!AL103="gr"),"",Tabelle5!AL103)</f>
        <v/>
      </c>
      <c r="D104" s="118" t="str">
        <f ca="1">IF(OR(Tabelle5!AM103="weiß",Tabelle5!AM103="gr"),"",Tabelle5!AM103)</f>
        <v/>
      </c>
      <c r="E104" s="119" t="str">
        <f ca="1">IF(OR(Tabelle5!AN103="weiß",Tabelle5!AN103="gr"),"",Tabelle5!AN103)</f>
        <v/>
      </c>
      <c r="F104" s="102" t="str">
        <f ca="1">IF(OR(Tabelle5!AO103="weiß",Tabelle5!AO103="gr"),"",Tabelle5!AO103)</f>
        <v/>
      </c>
      <c r="H104" s="52"/>
    </row>
    <row r="105" spans="1:8" ht="21" customHeight="1" x14ac:dyDescent="0.2">
      <c r="A105" s="52"/>
      <c r="C105" s="120" t="str">
        <f ca="1">IF(OR(Tabelle5!AL104="weiß",Tabelle5!AL104="gr"),"",Tabelle5!AL104)</f>
        <v/>
      </c>
      <c r="D105" s="118" t="str">
        <f ca="1">IF(OR(Tabelle5!AM104="weiß",Tabelle5!AM104="gr"),"",Tabelle5!AM104)</f>
        <v/>
      </c>
      <c r="E105" s="119" t="str">
        <f ca="1">IF(OR(Tabelle5!AN104="weiß",Tabelle5!AN104="gr"),"",Tabelle5!AN104)</f>
        <v/>
      </c>
      <c r="F105" s="102" t="str">
        <f ca="1">IF(OR(Tabelle5!AO104="weiß",Tabelle5!AO104="gr"),"",Tabelle5!AO104)</f>
        <v/>
      </c>
      <c r="H105" s="52"/>
    </row>
    <row r="106" spans="1:8" ht="21" customHeight="1" x14ac:dyDescent="0.2">
      <c r="A106" s="52"/>
      <c r="C106" s="120" t="str">
        <f ca="1">IF(OR(Tabelle5!AL105="weiß",Tabelle5!AL105="gr"),"",Tabelle5!AL105)</f>
        <v/>
      </c>
      <c r="D106" s="118" t="str">
        <f ca="1">IF(OR(Tabelle5!AM105="weiß",Tabelle5!AM105="gr"),"",Tabelle5!AM105)</f>
        <v/>
      </c>
      <c r="E106" s="119" t="str">
        <f ca="1">IF(OR(Tabelle5!AN105="weiß",Tabelle5!AN105="gr"),"",Tabelle5!AN105)</f>
        <v/>
      </c>
      <c r="F106" s="102" t="str">
        <f ca="1">IF(OR(Tabelle5!AO105="weiß",Tabelle5!AO105="gr"),"",Tabelle5!AO105)</f>
        <v/>
      </c>
      <c r="H106" s="52"/>
    </row>
    <row r="107" spans="1:8" ht="21" customHeight="1" x14ac:dyDescent="0.2">
      <c r="A107" s="52"/>
      <c r="C107" s="120" t="str">
        <f ca="1">IF(OR(Tabelle5!AL106="weiß",Tabelle5!AL106="gr"),"",Tabelle5!AL106)</f>
        <v/>
      </c>
      <c r="D107" s="118" t="str">
        <f ca="1">IF(OR(Tabelle5!AM106="weiß",Tabelle5!AM106="gr"),"",Tabelle5!AM106)</f>
        <v/>
      </c>
      <c r="E107" s="119" t="str">
        <f ca="1">IF(OR(Tabelle5!AN106="weiß",Tabelle5!AN106="gr"),"",Tabelle5!AN106)</f>
        <v/>
      </c>
      <c r="F107" s="102" t="str">
        <f ca="1">IF(OR(Tabelle5!AO106="weiß",Tabelle5!AO106="gr"),"",Tabelle5!AO106)</f>
        <v/>
      </c>
      <c r="H107" s="52"/>
    </row>
    <row r="108" spans="1:8" ht="21" customHeight="1" x14ac:dyDescent="0.2">
      <c r="A108" s="52"/>
      <c r="C108" s="120" t="str">
        <f ca="1">IF(OR(Tabelle5!AL107="weiß",Tabelle5!AL107="gr"),"",Tabelle5!AL107)</f>
        <v/>
      </c>
      <c r="D108" s="118" t="str">
        <f ca="1">IF(OR(Tabelle5!AM107="weiß",Tabelle5!AM107="gr"),"",Tabelle5!AM107)</f>
        <v/>
      </c>
      <c r="E108" s="119" t="str">
        <f ca="1">IF(OR(Tabelle5!AN107="weiß",Tabelle5!AN107="gr"),"",Tabelle5!AN107)</f>
        <v/>
      </c>
      <c r="F108" s="102" t="str">
        <f ca="1">IF(OR(Tabelle5!AO107="weiß",Tabelle5!AO107="gr"),"",Tabelle5!AO107)</f>
        <v/>
      </c>
      <c r="H108" s="52"/>
    </row>
    <row r="109" spans="1:8" ht="21" customHeight="1" x14ac:dyDescent="0.2">
      <c r="A109" s="52"/>
      <c r="C109" s="120" t="str">
        <f ca="1">IF(OR(Tabelle5!AL108="weiß",Tabelle5!AL108="gr"),"",Tabelle5!AL108)</f>
        <v/>
      </c>
      <c r="D109" s="118" t="str">
        <f ca="1">IF(OR(Tabelle5!AM108="weiß",Tabelle5!AM108="gr"),"",Tabelle5!AM108)</f>
        <v/>
      </c>
      <c r="E109" s="119" t="str">
        <f ca="1">IF(OR(Tabelle5!AN108="weiß",Tabelle5!AN108="gr"),"",Tabelle5!AN108)</f>
        <v/>
      </c>
      <c r="F109" s="102" t="str">
        <f ca="1">IF(OR(Tabelle5!AO108="weiß",Tabelle5!AO108="gr"),"",Tabelle5!AO108)</f>
        <v/>
      </c>
      <c r="H109" s="52"/>
    </row>
    <row r="110" spans="1:8" ht="21" customHeight="1" x14ac:dyDescent="0.2">
      <c r="A110" s="52"/>
      <c r="C110" s="120" t="str">
        <f ca="1">IF(OR(Tabelle5!AL109="weiß",Tabelle5!AL109="gr"),"",Tabelle5!AL109)</f>
        <v/>
      </c>
      <c r="D110" s="118" t="str">
        <f ca="1">IF(OR(Tabelle5!AM109="weiß",Tabelle5!AM109="gr"),"",Tabelle5!AM109)</f>
        <v/>
      </c>
      <c r="E110" s="119" t="str">
        <f ca="1">IF(OR(Tabelle5!AN109="weiß",Tabelle5!AN109="gr"),"",Tabelle5!AN109)</f>
        <v/>
      </c>
      <c r="F110" s="102" t="str">
        <f ca="1">IF(OR(Tabelle5!AO109="weiß",Tabelle5!AO109="gr"),"",Tabelle5!AO109)</f>
        <v/>
      </c>
      <c r="H110" s="52"/>
    </row>
    <row r="111" spans="1:8" ht="21" customHeight="1" x14ac:dyDescent="0.2">
      <c r="A111" s="52"/>
      <c r="C111" s="120" t="str">
        <f ca="1">IF(OR(Tabelle5!AL110="weiß",Tabelle5!AL110="gr"),"",Tabelle5!AL110)</f>
        <v/>
      </c>
      <c r="D111" s="118" t="str">
        <f ca="1">IF(OR(Tabelle5!AM110="weiß",Tabelle5!AM110="gr"),"",Tabelle5!AM110)</f>
        <v/>
      </c>
      <c r="E111" s="119" t="str">
        <f ca="1">IF(OR(Tabelle5!AN110="weiß",Tabelle5!AN110="gr"),"",Tabelle5!AN110)</f>
        <v/>
      </c>
      <c r="F111" s="102" t="str">
        <f ca="1">IF(OR(Tabelle5!AO110="weiß",Tabelle5!AO110="gr"),"",Tabelle5!AO110)</f>
        <v/>
      </c>
      <c r="H111" s="52"/>
    </row>
    <row r="112" spans="1:8" ht="21" customHeight="1" x14ac:dyDescent="0.2">
      <c r="A112" s="52"/>
      <c r="C112" s="120" t="str">
        <f ca="1">IF(OR(Tabelle5!AL111="weiß",Tabelle5!AL111="gr"),"",Tabelle5!AL111)</f>
        <v/>
      </c>
      <c r="D112" s="118" t="str">
        <f ca="1">IF(OR(Tabelle5!AM111="weiß",Tabelle5!AM111="gr"),"",Tabelle5!AM111)</f>
        <v/>
      </c>
      <c r="E112" s="119" t="str">
        <f ca="1">IF(OR(Tabelle5!AN111="weiß",Tabelle5!AN111="gr"),"",Tabelle5!AN111)</f>
        <v/>
      </c>
      <c r="F112" s="102" t="str">
        <f ca="1">IF(OR(Tabelle5!AO111="weiß",Tabelle5!AO111="gr"),"",Tabelle5!AO111)</f>
        <v/>
      </c>
      <c r="H112" s="52"/>
    </row>
    <row r="113" spans="1:8" ht="21" customHeight="1" x14ac:dyDescent="0.2">
      <c r="A113" s="52"/>
      <c r="C113" s="120" t="str">
        <f ca="1">IF(OR(Tabelle5!AL112="weiß",Tabelle5!AL112="gr"),"",Tabelle5!AL112)</f>
        <v/>
      </c>
      <c r="D113" s="118" t="str">
        <f ca="1">IF(OR(Tabelle5!AM112="weiß",Tabelle5!AM112="gr"),"",Tabelle5!AM112)</f>
        <v/>
      </c>
      <c r="E113" s="119" t="str">
        <f ca="1">IF(OR(Tabelle5!AN112="weiß",Tabelle5!AN112="gr"),"",Tabelle5!AN112)</f>
        <v/>
      </c>
      <c r="F113" s="102" t="str">
        <f ca="1">IF(OR(Tabelle5!AO112="weiß",Tabelle5!AO112="gr"),"",Tabelle5!AO112)</f>
        <v/>
      </c>
      <c r="H113" s="52"/>
    </row>
    <row r="114" spans="1:8" ht="21" customHeight="1" x14ac:dyDescent="0.2">
      <c r="A114" s="52"/>
      <c r="C114" s="120" t="str">
        <f ca="1">IF(OR(Tabelle5!AL113="weiß",Tabelle5!AL113="gr"),"",Tabelle5!AL113)</f>
        <v/>
      </c>
      <c r="D114" s="118" t="str">
        <f ca="1">IF(OR(Tabelle5!AM113="weiß",Tabelle5!AM113="gr"),"",Tabelle5!AM113)</f>
        <v/>
      </c>
      <c r="E114" s="119" t="str">
        <f ca="1">IF(OR(Tabelle5!AN113="weiß",Tabelle5!AN113="gr"),"",Tabelle5!AN113)</f>
        <v/>
      </c>
      <c r="F114" s="102" t="str">
        <f ca="1">IF(OR(Tabelle5!AO113="weiß",Tabelle5!AO113="gr"),"",Tabelle5!AO113)</f>
        <v/>
      </c>
      <c r="H114" s="52"/>
    </row>
    <row r="115" spans="1:8" ht="21" customHeight="1" x14ac:dyDescent="0.2">
      <c r="A115" s="52"/>
      <c r="C115" s="120" t="str">
        <f ca="1">IF(OR(Tabelle5!AL114="weiß",Tabelle5!AL114="gr"),"",Tabelle5!AL114)</f>
        <v/>
      </c>
      <c r="D115" s="118" t="str">
        <f ca="1">IF(OR(Tabelle5!AM114="weiß",Tabelle5!AM114="gr"),"",Tabelle5!AM114)</f>
        <v/>
      </c>
      <c r="E115" s="119" t="str">
        <f ca="1">IF(OR(Tabelle5!AN114="weiß",Tabelle5!AN114="gr"),"",Tabelle5!AN114)</f>
        <v/>
      </c>
      <c r="F115" s="102" t="str">
        <f ca="1">IF(OR(Tabelle5!AO114="weiß",Tabelle5!AO114="gr"),"",Tabelle5!AO114)</f>
        <v/>
      </c>
      <c r="H115" s="52"/>
    </row>
    <row r="116" spans="1:8" ht="21" customHeight="1" x14ac:dyDescent="0.2">
      <c r="A116" s="52"/>
      <c r="C116" s="120" t="str">
        <f ca="1">IF(OR(Tabelle5!AL115="weiß",Tabelle5!AL115="gr"),"",Tabelle5!AL115)</f>
        <v/>
      </c>
      <c r="D116" s="118" t="str">
        <f ca="1">IF(OR(Tabelle5!AM115="weiß",Tabelle5!AM115="gr"),"",Tabelle5!AM115)</f>
        <v/>
      </c>
      <c r="E116" s="119" t="str">
        <f ca="1">IF(OR(Tabelle5!AN115="weiß",Tabelle5!AN115="gr"),"",Tabelle5!AN115)</f>
        <v/>
      </c>
      <c r="F116" s="102" t="str">
        <f ca="1">IF(OR(Tabelle5!AO115="weiß",Tabelle5!AO115="gr"),"",Tabelle5!AO115)</f>
        <v/>
      </c>
      <c r="H116" s="52"/>
    </row>
    <row r="117" spans="1:8" ht="21" customHeight="1" x14ac:dyDescent="0.2">
      <c r="A117" s="52"/>
      <c r="C117" s="120" t="str">
        <f ca="1">IF(OR(Tabelle5!AL116="weiß",Tabelle5!AL116="gr"),"",Tabelle5!AL116)</f>
        <v/>
      </c>
      <c r="D117" s="118" t="str">
        <f ca="1">IF(OR(Tabelle5!AM116="weiß",Tabelle5!AM116="gr"),"",Tabelle5!AM116)</f>
        <v/>
      </c>
      <c r="E117" s="119" t="str">
        <f ca="1">IF(OR(Tabelle5!AN116="weiß",Tabelle5!AN116="gr"),"",Tabelle5!AN116)</f>
        <v/>
      </c>
      <c r="F117" s="102" t="str">
        <f ca="1">IF(OR(Tabelle5!AO116="weiß",Tabelle5!AO116="gr"),"",Tabelle5!AO116)</f>
        <v/>
      </c>
      <c r="H117" s="52"/>
    </row>
    <row r="118" spans="1:8" ht="21" customHeight="1" x14ac:dyDescent="0.2">
      <c r="A118" s="52"/>
      <c r="C118" s="120" t="str">
        <f ca="1">IF(OR(Tabelle5!AL117="weiß",Tabelle5!AL117="gr"),"",Tabelle5!AL117)</f>
        <v/>
      </c>
      <c r="D118" s="118" t="str">
        <f ca="1">IF(OR(Tabelle5!AM117="weiß",Tabelle5!AM117="gr"),"",Tabelle5!AM117)</f>
        <v/>
      </c>
      <c r="E118" s="119" t="str">
        <f ca="1">IF(OR(Tabelle5!AN117="weiß",Tabelle5!AN117="gr"),"",Tabelle5!AN117)</f>
        <v/>
      </c>
      <c r="F118" s="102" t="str">
        <f ca="1">IF(OR(Tabelle5!AO117="weiß",Tabelle5!AO117="gr"),"",Tabelle5!AO117)</f>
        <v/>
      </c>
      <c r="H118" s="52"/>
    </row>
    <row r="119" spans="1:8" ht="21" customHeight="1" x14ac:dyDescent="0.2">
      <c r="A119" s="52"/>
      <c r="C119" s="120" t="str">
        <f ca="1">IF(OR(Tabelle5!AL118="weiß",Tabelle5!AL118="gr"),"",Tabelle5!AL118)</f>
        <v/>
      </c>
      <c r="D119" s="118" t="str">
        <f ca="1">IF(OR(Tabelle5!AM118="weiß",Tabelle5!AM118="gr"),"",Tabelle5!AM118)</f>
        <v/>
      </c>
      <c r="E119" s="119" t="str">
        <f ca="1">IF(OR(Tabelle5!AN118="weiß",Tabelle5!AN118="gr"),"",Tabelle5!AN118)</f>
        <v/>
      </c>
      <c r="F119" s="102" t="str">
        <f ca="1">IF(OR(Tabelle5!AO118="weiß",Tabelle5!AO118="gr"),"",Tabelle5!AO118)</f>
        <v/>
      </c>
      <c r="H119" s="52"/>
    </row>
    <row r="120" spans="1:8" ht="21" customHeight="1" x14ac:dyDescent="0.2">
      <c r="A120" s="52"/>
      <c r="C120" s="120" t="str">
        <f ca="1">IF(OR(Tabelle5!AL119="weiß",Tabelle5!AL119="gr"),"",Tabelle5!AL119)</f>
        <v/>
      </c>
      <c r="D120" s="118" t="str">
        <f ca="1">IF(OR(Tabelle5!AM119="weiß",Tabelle5!AM119="gr"),"",Tabelle5!AM119)</f>
        <v/>
      </c>
      <c r="E120" s="119" t="str">
        <f ca="1">IF(OR(Tabelle5!AN119="weiß",Tabelle5!AN119="gr"),"",Tabelle5!AN119)</f>
        <v/>
      </c>
      <c r="F120" s="102" t="str">
        <f ca="1">IF(OR(Tabelle5!AO119="weiß",Tabelle5!AO119="gr"),"",Tabelle5!AO119)</f>
        <v/>
      </c>
      <c r="H120" s="52"/>
    </row>
    <row r="121" spans="1:8" ht="21" customHeight="1" x14ac:dyDescent="0.2">
      <c r="A121" s="52"/>
      <c r="C121" s="120" t="str">
        <f ca="1">IF(OR(Tabelle5!AL120="weiß",Tabelle5!AL120="gr"),"",Tabelle5!AL120)</f>
        <v/>
      </c>
      <c r="D121" s="118" t="str">
        <f ca="1">IF(OR(Tabelle5!AM120="weiß",Tabelle5!AM120="gr"),"",Tabelle5!AM120)</f>
        <v/>
      </c>
      <c r="E121" s="119" t="str">
        <f ca="1">IF(OR(Tabelle5!AN120="weiß",Tabelle5!AN120="gr"),"",Tabelle5!AN120)</f>
        <v/>
      </c>
      <c r="F121" s="102" t="str">
        <f ca="1">IF(OR(Tabelle5!AO120="weiß",Tabelle5!AO120="gr"),"",Tabelle5!AO120)</f>
        <v/>
      </c>
      <c r="H121" s="52"/>
    </row>
    <row r="122" spans="1:8" ht="21" customHeight="1" x14ac:dyDescent="0.2">
      <c r="A122" s="52"/>
      <c r="C122" s="120" t="str">
        <f ca="1">IF(OR(Tabelle5!AL121="weiß",Tabelle5!AL121="gr"),"",Tabelle5!AL121)</f>
        <v/>
      </c>
      <c r="D122" s="118" t="str">
        <f ca="1">IF(OR(Tabelle5!AM121="weiß",Tabelle5!AM121="gr"),"",Tabelle5!AM121)</f>
        <v/>
      </c>
      <c r="E122" s="119" t="str">
        <f ca="1">IF(OR(Tabelle5!AN121="weiß",Tabelle5!AN121="gr"),"",Tabelle5!AN121)</f>
        <v/>
      </c>
      <c r="F122" s="102" t="str">
        <f ca="1">IF(OR(Tabelle5!AO121="weiß",Tabelle5!AO121="gr"),"",Tabelle5!AO121)</f>
        <v/>
      </c>
      <c r="H122" s="52"/>
    </row>
    <row r="123" spans="1:8" ht="21" customHeight="1" x14ac:dyDescent="0.2">
      <c r="A123" s="52"/>
      <c r="C123" s="120" t="str">
        <f ca="1">IF(OR(Tabelle5!AL122="weiß",Tabelle5!AL122="gr"),"",Tabelle5!AL122)</f>
        <v/>
      </c>
      <c r="D123" s="118" t="str">
        <f ca="1">IF(OR(Tabelle5!AM122="weiß",Tabelle5!AM122="gr"),"",Tabelle5!AM122)</f>
        <v/>
      </c>
      <c r="E123" s="119" t="str">
        <f ca="1">IF(OR(Tabelle5!AN122="weiß",Tabelle5!AN122="gr"),"",Tabelle5!AN122)</f>
        <v/>
      </c>
      <c r="F123" s="102" t="str">
        <f ca="1">IF(OR(Tabelle5!AO122="weiß",Tabelle5!AO122="gr"),"",Tabelle5!AO122)</f>
        <v/>
      </c>
      <c r="H123" s="52"/>
    </row>
    <row r="124" spans="1:8" ht="21" customHeight="1" x14ac:dyDescent="0.2">
      <c r="A124" s="52"/>
      <c r="C124" s="120" t="str">
        <f ca="1">IF(OR(Tabelle5!AL123="weiß",Tabelle5!AL123="gr"),"",Tabelle5!AL123)</f>
        <v/>
      </c>
      <c r="D124" s="118" t="str">
        <f ca="1">IF(OR(Tabelle5!AM123="weiß",Tabelle5!AM123="gr"),"",Tabelle5!AM123)</f>
        <v/>
      </c>
      <c r="E124" s="119" t="str">
        <f ca="1">IF(OR(Tabelle5!AN123="weiß",Tabelle5!AN123="gr"),"",Tabelle5!AN123)</f>
        <v/>
      </c>
      <c r="F124" s="102" t="str">
        <f ca="1">IF(OR(Tabelle5!AO123="weiß",Tabelle5!AO123="gr"),"",Tabelle5!AO123)</f>
        <v/>
      </c>
      <c r="H124" s="52"/>
    </row>
    <row r="125" spans="1:8" ht="21" customHeight="1" x14ac:dyDescent="0.2">
      <c r="A125" s="52"/>
      <c r="C125" s="120" t="str">
        <f ca="1">IF(OR(Tabelle5!AL124="weiß",Tabelle5!AL124="gr"),"",Tabelle5!AL124)</f>
        <v/>
      </c>
      <c r="D125" s="118" t="str">
        <f ca="1">IF(OR(Tabelle5!AM124="weiß",Tabelle5!AM124="gr"),"",Tabelle5!AM124)</f>
        <v/>
      </c>
      <c r="E125" s="119" t="str">
        <f ca="1">IF(OR(Tabelle5!AN124="weiß",Tabelle5!AN124="gr"),"",Tabelle5!AN124)</f>
        <v/>
      </c>
      <c r="F125" s="102" t="str">
        <f ca="1">IF(OR(Tabelle5!AO124="weiß",Tabelle5!AO124="gr"),"",Tabelle5!AO124)</f>
        <v/>
      </c>
      <c r="H125" s="52"/>
    </row>
    <row r="126" spans="1:8" ht="21" customHeight="1" x14ac:dyDescent="0.2">
      <c r="A126" s="52"/>
      <c r="C126" s="120" t="str">
        <f ca="1">IF(OR(Tabelle5!AL125="weiß",Tabelle5!AL125="gr"),"",Tabelle5!AL125)</f>
        <v/>
      </c>
      <c r="D126" s="118" t="str">
        <f ca="1">IF(OR(Tabelle5!AM125="weiß",Tabelle5!AM125="gr"),"",Tabelle5!AM125)</f>
        <v/>
      </c>
      <c r="E126" s="119" t="str">
        <f ca="1">IF(OR(Tabelle5!AN125="weiß",Tabelle5!AN125="gr"),"",Tabelle5!AN125)</f>
        <v/>
      </c>
      <c r="F126" s="102" t="str">
        <f ca="1">IF(OR(Tabelle5!AO125="weiß",Tabelle5!AO125="gr"),"",Tabelle5!AO125)</f>
        <v/>
      </c>
      <c r="H126" s="52"/>
    </row>
    <row r="127" spans="1:8" ht="21" customHeight="1" x14ac:dyDescent="0.2">
      <c r="A127" s="52"/>
      <c r="C127" s="120" t="str">
        <f ca="1">IF(OR(Tabelle5!AL126="weiß",Tabelle5!AL126="gr"),"",Tabelle5!AL126)</f>
        <v/>
      </c>
      <c r="D127" s="118" t="str">
        <f ca="1">IF(OR(Tabelle5!AM126="weiß",Tabelle5!AM126="gr"),"",Tabelle5!AM126)</f>
        <v/>
      </c>
      <c r="E127" s="119" t="str">
        <f ca="1">IF(OR(Tabelle5!AN126="weiß",Tabelle5!AN126="gr"),"",Tabelle5!AN126)</f>
        <v/>
      </c>
      <c r="F127" s="102" t="str">
        <f ca="1">IF(OR(Tabelle5!AO126="weiß",Tabelle5!AO126="gr"),"",Tabelle5!AO126)</f>
        <v/>
      </c>
      <c r="H127" s="52"/>
    </row>
    <row r="128" spans="1:8" ht="21" customHeight="1" x14ac:dyDescent="0.2">
      <c r="A128" s="52"/>
      <c r="C128" s="120" t="str">
        <f ca="1">IF(OR(Tabelle5!AL127="weiß",Tabelle5!AL127="gr"),"",Tabelle5!AL127)</f>
        <v/>
      </c>
      <c r="D128" s="118" t="str">
        <f ca="1">IF(OR(Tabelle5!AM127="weiß",Tabelle5!AM127="gr"),"",Tabelle5!AM127)</f>
        <v/>
      </c>
      <c r="E128" s="119" t="str">
        <f ca="1">IF(OR(Tabelle5!AN127="weiß",Tabelle5!AN127="gr"),"",Tabelle5!AN127)</f>
        <v/>
      </c>
      <c r="F128" s="102" t="str">
        <f ca="1">IF(OR(Tabelle5!AO127="weiß",Tabelle5!AO127="gr"),"",Tabelle5!AO127)</f>
        <v/>
      </c>
      <c r="H128" s="52"/>
    </row>
    <row r="129" spans="1:8" ht="21" customHeight="1" x14ac:dyDescent="0.2">
      <c r="A129" s="52"/>
      <c r="C129" s="120" t="str">
        <f ca="1">IF(OR(Tabelle5!AL128="weiß",Tabelle5!AL128="gr"),"",Tabelle5!AL128)</f>
        <v/>
      </c>
      <c r="D129" s="118" t="str">
        <f ca="1">IF(OR(Tabelle5!AM128="weiß",Tabelle5!AM128="gr"),"",Tabelle5!AM128)</f>
        <v/>
      </c>
      <c r="E129" s="119" t="str">
        <f ca="1">IF(OR(Tabelle5!AN128="weiß",Tabelle5!AN128="gr"),"",Tabelle5!AN128)</f>
        <v/>
      </c>
      <c r="F129" s="102" t="str">
        <f ca="1">IF(OR(Tabelle5!AO128="weiß",Tabelle5!AO128="gr"),"",Tabelle5!AO128)</f>
        <v/>
      </c>
      <c r="H129" s="52"/>
    </row>
    <row r="130" spans="1:8" ht="21" customHeight="1" x14ac:dyDescent="0.2">
      <c r="A130" s="52"/>
      <c r="C130" s="120" t="str">
        <f ca="1">IF(OR(Tabelle5!AL129="weiß",Tabelle5!AL129="gr"),"",Tabelle5!AL129)</f>
        <v/>
      </c>
      <c r="D130" s="118" t="str">
        <f ca="1">IF(OR(Tabelle5!AM129="weiß",Tabelle5!AM129="gr"),"",Tabelle5!AM129)</f>
        <v/>
      </c>
      <c r="E130" s="119" t="str">
        <f ca="1">IF(OR(Tabelle5!AN129="weiß",Tabelle5!AN129="gr"),"",Tabelle5!AN129)</f>
        <v/>
      </c>
      <c r="F130" s="102" t="str">
        <f ca="1">IF(OR(Tabelle5!AO129="weiß",Tabelle5!AO129="gr"),"",Tabelle5!AO129)</f>
        <v/>
      </c>
      <c r="H130" s="52"/>
    </row>
    <row r="131" spans="1:8" ht="21" customHeight="1" x14ac:dyDescent="0.2">
      <c r="A131" s="52"/>
      <c r="C131" s="120" t="str">
        <f ca="1">IF(OR(Tabelle5!AL130="weiß",Tabelle5!AL130="gr"),"",Tabelle5!AL130)</f>
        <v/>
      </c>
      <c r="D131" s="118" t="str">
        <f ca="1">IF(OR(Tabelle5!AM130="weiß",Tabelle5!AM130="gr"),"",Tabelle5!AM130)</f>
        <v/>
      </c>
      <c r="E131" s="119" t="str">
        <f ca="1">IF(OR(Tabelle5!AN130="weiß",Tabelle5!AN130="gr"),"",Tabelle5!AN130)</f>
        <v/>
      </c>
      <c r="F131" s="102" t="str">
        <f ca="1">IF(OR(Tabelle5!AO130="weiß",Tabelle5!AO130="gr"),"",Tabelle5!AO130)</f>
        <v/>
      </c>
      <c r="H131" s="52"/>
    </row>
    <row r="132" spans="1:8" ht="21" customHeight="1" x14ac:dyDescent="0.2">
      <c r="A132" s="52"/>
      <c r="C132" s="120" t="str">
        <f ca="1">IF(OR(Tabelle5!AL131="weiß",Tabelle5!AL131="gr"),"",Tabelle5!AL131)</f>
        <v/>
      </c>
      <c r="D132" s="118" t="str">
        <f ca="1">IF(OR(Tabelle5!AM131="weiß",Tabelle5!AM131="gr"),"",Tabelle5!AM131)</f>
        <v/>
      </c>
      <c r="E132" s="119" t="str">
        <f ca="1">IF(OR(Tabelle5!AN131="weiß",Tabelle5!AN131="gr"),"",Tabelle5!AN131)</f>
        <v/>
      </c>
      <c r="F132" s="102" t="str">
        <f ca="1">IF(OR(Tabelle5!AO131="weiß",Tabelle5!AO131="gr"),"",Tabelle5!AO131)</f>
        <v/>
      </c>
      <c r="H132" s="52"/>
    </row>
    <row r="133" spans="1:8" ht="21" customHeight="1" x14ac:dyDescent="0.2">
      <c r="A133" s="52"/>
      <c r="C133" s="120" t="str">
        <f ca="1">IF(OR(Tabelle5!AL132="weiß",Tabelle5!AL132="gr"),"",Tabelle5!AL132)</f>
        <v/>
      </c>
      <c r="D133" s="118" t="str">
        <f ca="1">IF(OR(Tabelle5!AM132="weiß",Tabelle5!AM132="gr"),"",Tabelle5!AM132)</f>
        <v/>
      </c>
      <c r="E133" s="119" t="str">
        <f ca="1">IF(OR(Tabelle5!AN132="weiß",Tabelle5!AN132="gr"),"",Tabelle5!AN132)</f>
        <v/>
      </c>
      <c r="F133" s="102" t="str">
        <f ca="1">IF(OR(Tabelle5!AO132="weiß",Tabelle5!AO132="gr"),"",Tabelle5!AO132)</f>
        <v/>
      </c>
      <c r="H133" s="52"/>
    </row>
    <row r="134" spans="1:8" ht="21" customHeight="1" x14ac:dyDescent="0.2">
      <c r="A134" s="52"/>
      <c r="C134" s="120" t="str">
        <f ca="1">IF(OR(Tabelle5!AL133="weiß",Tabelle5!AL133="gr"),"",Tabelle5!AL133)</f>
        <v/>
      </c>
      <c r="D134" s="118" t="str">
        <f ca="1">IF(OR(Tabelle5!AM133="weiß",Tabelle5!AM133="gr"),"",Tabelle5!AM133)</f>
        <v/>
      </c>
      <c r="E134" s="119" t="str">
        <f ca="1">IF(OR(Tabelle5!AN133="weiß",Tabelle5!AN133="gr"),"",Tabelle5!AN133)</f>
        <v/>
      </c>
      <c r="F134" s="102" t="str">
        <f ca="1">IF(OR(Tabelle5!AO133="weiß",Tabelle5!AO133="gr"),"",Tabelle5!AO133)</f>
        <v/>
      </c>
      <c r="H134" s="52"/>
    </row>
    <row r="135" spans="1:8" ht="21" customHeight="1" x14ac:dyDescent="0.2">
      <c r="A135" s="52"/>
      <c r="C135" s="120" t="str">
        <f ca="1">IF(OR(Tabelle5!AL134="weiß",Tabelle5!AL134="gr"),"",Tabelle5!AL134)</f>
        <v/>
      </c>
      <c r="D135" s="118" t="str">
        <f ca="1">IF(OR(Tabelle5!AM134="weiß",Tabelle5!AM134="gr"),"",Tabelle5!AM134)</f>
        <v/>
      </c>
      <c r="E135" s="119" t="str">
        <f ca="1">IF(OR(Tabelle5!AN134="weiß",Tabelle5!AN134="gr"),"",Tabelle5!AN134)</f>
        <v/>
      </c>
      <c r="F135" s="102" t="str">
        <f ca="1">IF(OR(Tabelle5!AO134="weiß",Tabelle5!AO134="gr"),"",Tabelle5!AO134)</f>
        <v/>
      </c>
      <c r="H135" s="52"/>
    </row>
    <row r="136" spans="1:8" ht="21" customHeight="1" x14ac:dyDescent="0.2">
      <c r="A136" s="52"/>
      <c r="C136" s="120" t="str">
        <f ca="1">IF(OR(Tabelle5!AL135="weiß",Tabelle5!AL135="gr"),"",Tabelle5!AL135)</f>
        <v/>
      </c>
      <c r="D136" s="118" t="str">
        <f ca="1">IF(OR(Tabelle5!AM135="weiß",Tabelle5!AM135="gr"),"",Tabelle5!AM135)</f>
        <v/>
      </c>
      <c r="E136" s="119" t="str">
        <f ca="1">IF(OR(Tabelle5!AN135="weiß",Tabelle5!AN135="gr"),"",Tabelle5!AN135)</f>
        <v/>
      </c>
      <c r="F136" s="102" t="str">
        <f ca="1">IF(OR(Tabelle5!AO135="weiß",Tabelle5!AO135="gr"),"",Tabelle5!AO135)</f>
        <v/>
      </c>
      <c r="H136" s="52"/>
    </row>
    <row r="137" spans="1:8" ht="21" customHeight="1" x14ac:dyDescent="0.2">
      <c r="A137" s="52"/>
      <c r="C137" s="120" t="str">
        <f ca="1">IF(OR(Tabelle5!AL136="weiß",Tabelle5!AL136="gr"),"",Tabelle5!AL136)</f>
        <v/>
      </c>
      <c r="D137" s="118" t="str">
        <f ca="1">IF(OR(Tabelle5!AM136="weiß",Tabelle5!AM136="gr"),"",Tabelle5!AM136)</f>
        <v/>
      </c>
      <c r="E137" s="119" t="str">
        <f ca="1">IF(OR(Tabelle5!AN136="weiß",Tabelle5!AN136="gr"),"",Tabelle5!AN136)</f>
        <v/>
      </c>
      <c r="F137" s="102" t="str">
        <f ca="1">IF(OR(Tabelle5!AO136="weiß",Tabelle5!AO136="gr"),"",Tabelle5!AO136)</f>
        <v/>
      </c>
      <c r="H137" s="52"/>
    </row>
    <row r="138" spans="1:8" ht="21" customHeight="1" x14ac:dyDescent="0.2">
      <c r="A138" s="52"/>
      <c r="C138" s="120" t="str">
        <f ca="1">IF(OR(Tabelle5!AL137="weiß",Tabelle5!AL137="gr"),"",Tabelle5!AL137)</f>
        <v/>
      </c>
      <c r="D138" s="118" t="str">
        <f ca="1">IF(OR(Tabelle5!AM137="weiß",Tabelle5!AM137="gr"),"",Tabelle5!AM137)</f>
        <v/>
      </c>
      <c r="E138" s="119" t="str">
        <f ca="1">IF(OR(Tabelle5!AN137="weiß",Tabelle5!AN137="gr"),"",Tabelle5!AN137)</f>
        <v/>
      </c>
      <c r="F138" s="102" t="str">
        <f ca="1">IF(OR(Tabelle5!AO137="weiß",Tabelle5!AO137="gr"),"",Tabelle5!AO137)</f>
        <v/>
      </c>
      <c r="H138" s="52"/>
    </row>
    <row r="139" spans="1:8" ht="21" customHeight="1" x14ac:dyDescent="0.2">
      <c r="A139" s="52"/>
      <c r="C139" s="120" t="str">
        <f ca="1">IF(OR(Tabelle5!AL138="weiß",Tabelle5!AL138="gr"),"",Tabelle5!AL138)</f>
        <v/>
      </c>
      <c r="D139" s="118" t="str">
        <f ca="1">IF(OR(Tabelle5!AM138="weiß",Tabelle5!AM138="gr"),"",Tabelle5!AM138)</f>
        <v/>
      </c>
      <c r="E139" s="119" t="str">
        <f ca="1">IF(OR(Tabelle5!AN138="weiß",Tabelle5!AN138="gr"),"",Tabelle5!AN138)</f>
        <v/>
      </c>
      <c r="F139" s="102" t="str">
        <f ca="1">IF(OR(Tabelle5!AO138="weiß",Tabelle5!AO138="gr"),"",Tabelle5!AO138)</f>
        <v/>
      </c>
      <c r="H139" s="52"/>
    </row>
    <row r="140" spans="1:8" ht="21" customHeight="1" x14ac:dyDescent="0.2">
      <c r="A140" s="52"/>
      <c r="C140" s="120" t="str">
        <f ca="1">IF(OR(Tabelle5!AL139="weiß",Tabelle5!AL139="gr"),"",Tabelle5!AL139)</f>
        <v/>
      </c>
      <c r="D140" s="118" t="str">
        <f ca="1">IF(OR(Tabelle5!AM139="weiß",Tabelle5!AM139="gr"),"",Tabelle5!AM139)</f>
        <v/>
      </c>
      <c r="E140" s="119" t="str">
        <f ca="1">IF(OR(Tabelle5!AN139="weiß",Tabelle5!AN139="gr"),"",Tabelle5!AN139)</f>
        <v/>
      </c>
      <c r="F140" s="102" t="str">
        <f ca="1">IF(OR(Tabelle5!AO139="weiß",Tabelle5!AO139="gr"),"",Tabelle5!AO139)</f>
        <v/>
      </c>
      <c r="H140" s="52"/>
    </row>
    <row r="141" spans="1:8" ht="21" customHeight="1" x14ac:dyDescent="0.2">
      <c r="A141" s="52"/>
      <c r="C141" s="120" t="str">
        <f ca="1">IF(OR(Tabelle5!AL140="weiß",Tabelle5!AL140="gr"),"",Tabelle5!AL140)</f>
        <v/>
      </c>
      <c r="D141" s="118" t="str">
        <f ca="1">IF(OR(Tabelle5!AM140="weiß",Tabelle5!AM140="gr"),"",Tabelle5!AM140)</f>
        <v/>
      </c>
      <c r="E141" s="119" t="str">
        <f ca="1">IF(OR(Tabelle5!AN140="weiß",Tabelle5!AN140="gr"),"",Tabelle5!AN140)</f>
        <v/>
      </c>
      <c r="F141" s="102" t="str">
        <f ca="1">IF(OR(Tabelle5!AO140="weiß",Tabelle5!AO140="gr"),"",Tabelle5!AO140)</f>
        <v/>
      </c>
      <c r="H141" s="52"/>
    </row>
    <row r="142" spans="1:8" ht="21" customHeight="1" x14ac:dyDescent="0.2">
      <c r="A142" s="52"/>
      <c r="C142" s="120" t="str">
        <f ca="1">IF(OR(Tabelle5!AL141="weiß",Tabelle5!AL141="gr"),"",Tabelle5!AL141)</f>
        <v/>
      </c>
      <c r="D142" s="118" t="str">
        <f ca="1">IF(OR(Tabelle5!AM141="weiß",Tabelle5!AM141="gr"),"",Tabelle5!AM141)</f>
        <v/>
      </c>
      <c r="E142" s="119" t="str">
        <f ca="1">IF(OR(Tabelle5!AN141="weiß",Tabelle5!AN141="gr"),"",Tabelle5!AN141)</f>
        <v/>
      </c>
      <c r="F142" s="102" t="str">
        <f ca="1">IF(OR(Tabelle5!AO141="weiß",Tabelle5!AO141="gr"),"",Tabelle5!AO141)</f>
        <v/>
      </c>
      <c r="H142" s="52"/>
    </row>
    <row r="143" spans="1:8" ht="21" customHeight="1" x14ac:dyDescent="0.2">
      <c r="A143" s="52"/>
      <c r="C143" s="120" t="str">
        <f ca="1">IF(OR(Tabelle5!AL142="weiß",Tabelle5!AL142="gr"),"",Tabelle5!AL142)</f>
        <v/>
      </c>
      <c r="D143" s="118" t="str">
        <f ca="1">IF(OR(Tabelle5!AM142="weiß",Tabelle5!AM142="gr"),"",Tabelle5!AM142)</f>
        <v/>
      </c>
      <c r="E143" s="119" t="str">
        <f ca="1">IF(OR(Tabelle5!AN142="weiß",Tabelle5!AN142="gr"),"",Tabelle5!AN142)</f>
        <v/>
      </c>
      <c r="F143" s="102" t="str">
        <f ca="1">IF(OR(Tabelle5!AO142="weiß",Tabelle5!AO142="gr"),"",Tabelle5!AO142)</f>
        <v/>
      </c>
      <c r="H143" s="52"/>
    </row>
    <row r="144" spans="1:8" ht="21" customHeight="1" x14ac:dyDescent="0.2">
      <c r="A144" s="52"/>
      <c r="C144" s="120" t="str">
        <f ca="1">IF(OR(Tabelle5!AL143="weiß",Tabelle5!AL143="gr"),"",Tabelle5!AL143)</f>
        <v/>
      </c>
      <c r="D144" s="118" t="str">
        <f ca="1">IF(OR(Tabelle5!AM143="weiß",Tabelle5!AM143="gr"),"",Tabelle5!AM143)</f>
        <v/>
      </c>
      <c r="E144" s="119" t="str">
        <f ca="1">IF(OR(Tabelle5!AN143="weiß",Tabelle5!AN143="gr"),"",Tabelle5!AN143)</f>
        <v/>
      </c>
      <c r="F144" s="102" t="str">
        <f ca="1">IF(OR(Tabelle5!AO143="weiß",Tabelle5!AO143="gr"),"",Tabelle5!AO143)</f>
        <v/>
      </c>
      <c r="H144" s="52"/>
    </row>
    <row r="145" spans="1:8" ht="21" customHeight="1" x14ac:dyDescent="0.2">
      <c r="A145" s="52"/>
      <c r="C145" s="120" t="str">
        <f ca="1">IF(OR(Tabelle5!AL144="weiß",Tabelle5!AL144="gr"),"",Tabelle5!AL144)</f>
        <v/>
      </c>
      <c r="D145" s="118" t="str">
        <f ca="1">IF(OR(Tabelle5!AM144="weiß",Tabelle5!AM144="gr"),"",Tabelle5!AM144)</f>
        <v/>
      </c>
      <c r="E145" s="119" t="str">
        <f ca="1">IF(OR(Tabelle5!AN144="weiß",Tabelle5!AN144="gr"),"",Tabelle5!AN144)</f>
        <v/>
      </c>
      <c r="F145" s="102" t="str">
        <f ca="1">IF(OR(Tabelle5!AO144="weiß",Tabelle5!AO144="gr"),"",Tabelle5!AO144)</f>
        <v/>
      </c>
      <c r="H145" s="52"/>
    </row>
    <row r="146" spans="1:8" ht="21" customHeight="1" x14ac:dyDescent="0.2">
      <c r="A146" s="52"/>
      <c r="C146" s="120" t="str">
        <f ca="1">IF(OR(Tabelle5!AL145="weiß",Tabelle5!AL145="gr"),"",Tabelle5!AL145)</f>
        <v/>
      </c>
      <c r="D146" s="118" t="str">
        <f ca="1">IF(OR(Tabelle5!AM145="weiß",Tabelle5!AM145="gr"),"",Tabelle5!AM145)</f>
        <v/>
      </c>
      <c r="E146" s="119" t="str">
        <f ca="1">IF(OR(Tabelle5!AN145="weiß",Tabelle5!AN145="gr"),"",Tabelle5!AN145)</f>
        <v/>
      </c>
      <c r="F146" s="102" t="str">
        <f ca="1">IF(OR(Tabelle5!AO145="weiß",Tabelle5!AO145="gr"),"",Tabelle5!AO145)</f>
        <v/>
      </c>
      <c r="H146" s="52"/>
    </row>
    <row r="147" spans="1:8" ht="21" customHeight="1" x14ac:dyDescent="0.2">
      <c r="A147" s="52"/>
      <c r="C147" s="120" t="str">
        <f ca="1">IF(OR(Tabelle5!AL146="weiß",Tabelle5!AL146="gr"),"",Tabelle5!AL146)</f>
        <v/>
      </c>
      <c r="D147" s="118" t="str">
        <f ca="1">IF(OR(Tabelle5!AM146="weiß",Tabelle5!AM146="gr"),"",Tabelle5!AM146)</f>
        <v/>
      </c>
      <c r="E147" s="119" t="str">
        <f ca="1">IF(OR(Tabelle5!AN146="weiß",Tabelle5!AN146="gr"),"",Tabelle5!AN146)</f>
        <v/>
      </c>
      <c r="F147" s="102" t="str">
        <f ca="1">IF(OR(Tabelle5!AO146="weiß",Tabelle5!AO146="gr"),"",Tabelle5!AO146)</f>
        <v/>
      </c>
      <c r="H147" s="52"/>
    </row>
    <row r="148" spans="1:8" ht="21" customHeight="1" x14ac:dyDescent="0.2">
      <c r="A148" s="52"/>
      <c r="C148" s="120" t="str">
        <f ca="1">IF(OR(Tabelle5!AL147="weiß",Tabelle5!AL147="gr"),"",Tabelle5!AL147)</f>
        <v/>
      </c>
      <c r="D148" s="118" t="str">
        <f ca="1">IF(OR(Tabelle5!AM147="weiß",Tabelle5!AM147="gr"),"",Tabelle5!AM147)</f>
        <v/>
      </c>
      <c r="E148" s="119" t="str">
        <f ca="1">IF(OR(Tabelle5!AN147="weiß",Tabelle5!AN147="gr"),"",Tabelle5!AN147)</f>
        <v/>
      </c>
      <c r="F148" s="102" t="str">
        <f ca="1">IF(OR(Tabelle5!AO147="weiß",Tabelle5!AO147="gr"),"",Tabelle5!AO147)</f>
        <v/>
      </c>
      <c r="H148" s="52"/>
    </row>
    <row r="149" spans="1:8" ht="21" customHeight="1" x14ac:dyDescent="0.2">
      <c r="A149" s="52"/>
      <c r="C149" s="120" t="str">
        <f ca="1">IF(OR(Tabelle5!AL148="weiß",Tabelle5!AL148="gr"),"",Tabelle5!AL148)</f>
        <v/>
      </c>
      <c r="D149" s="118" t="str">
        <f ca="1">IF(OR(Tabelle5!AM148="weiß",Tabelle5!AM148="gr"),"",Tabelle5!AM148)</f>
        <v/>
      </c>
      <c r="E149" s="119" t="str">
        <f ca="1">IF(OR(Tabelle5!AN148="weiß",Tabelle5!AN148="gr"),"",Tabelle5!AN148)</f>
        <v/>
      </c>
      <c r="F149" s="102" t="str">
        <f ca="1">IF(OR(Tabelle5!AO148="weiß",Tabelle5!AO148="gr"),"",Tabelle5!AO148)</f>
        <v/>
      </c>
      <c r="H149" s="52"/>
    </row>
    <row r="150" spans="1:8" ht="21" customHeight="1" x14ac:dyDescent="0.2">
      <c r="A150" s="52"/>
      <c r="C150" s="120" t="str">
        <f ca="1">IF(OR(Tabelle5!AL149="weiß",Tabelle5!AL149="gr"),"",Tabelle5!AL149)</f>
        <v/>
      </c>
      <c r="D150" s="118" t="str">
        <f ca="1">IF(OR(Tabelle5!AM149="weiß",Tabelle5!AM149="gr"),"",Tabelle5!AM149)</f>
        <v/>
      </c>
      <c r="E150" s="119" t="str">
        <f ca="1">IF(OR(Tabelle5!AN149="weiß",Tabelle5!AN149="gr"),"",Tabelle5!AN149)</f>
        <v/>
      </c>
      <c r="F150" s="102" t="str">
        <f ca="1">IF(OR(Tabelle5!AO149="weiß",Tabelle5!AO149="gr"),"",Tabelle5!AO149)</f>
        <v/>
      </c>
      <c r="H150" s="52"/>
    </row>
    <row r="151" spans="1:8" ht="21" customHeight="1" x14ac:dyDescent="0.2">
      <c r="A151" s="52"/>
      <c r="C151" s="120" t="str">
        <f ca="1">IF(OR(Tabelle5!AL150="weiß",Tabelle5!AL150="gr"),"",Tabelle5!AL150)</f>
        <v/>
      </c>
      <c r="D151" s="118" t="str">
        <f ca="1">IF(OR(Tabelle5!AM150="weiß",Tabelle5!AM150="gr"),"",Tabelle5!AM150)</f>
        <v/>
      </c>
      <c r="E151" s="119" t="str">
        <f ca="1">IF(OR(Tabelle5!AN150="weiß",Tabelle5!AN150="gr"),"",Tabelle5!AN150)</f>
        <v/>
      </c>
      <c r="F151" s="102" t="str">
        <f ca="1">IF(OR(Tabelle5!AO150="weiß",Tabelle5!AO150="gr"),"",Tabelle5!AO150)</f>
        <v/>
      </c>
      <c r="H151" s="52"/>
    </row>
    <row r="152" spans="1:8" ht="21" customHeight="1" x14ac:dyDescent="0.2">
      <c r="A152" s="52"/>
      <c r="C152" s="120" t="str">
        <f ca="1">IF(OR(Tabelle5!AL151="weiß",Tabelle5!AL151="gr"),"",Tabelle5!AL151)</f>
        <v/>
      </c>
      <c r="D152" s="118" t="str">
        <f ca="1">IF(OR(Tabelle5!AM151="weiß",Tabelle5!AM151="gr"),"",Tabelle5!AM151)</f>
        <v/>
      </c>
      <c r="E152" s="119" t="str">
        <f ca="1">IF(OR(Tabelle5!AN151="weiß",Tabelle5!AN151="gr"),"",Tabelle5!AN151)</f>
        <v/>
      </c>
      <c r="F152" s="102" t="str">
        <f ca="1">IF(OR(Tabelle5!AO151="weiß",Tabelle5!AO151="gr"),"",Tabelle5!AO151)</f>
        <v/>
      </c>
      <c r="H152" s="52"/>
    </row>
    <row r="153" spans="1:8" ht="21" customHeight="1" x14ac:dyDescent="0.2">
      <c r="A153" s="52"/>
      <c r="C153" s="120" t="str">
        <f ca="1">IF(OR(Tabelle5!AL152="weiß",Tabelle5!AL152="gr"),"",Tabelle5!AL152)</f>
        <v/>
      </c>
      <c r="D153" s="118" t="str">
        <f ca="1">IF(OR(Tabelle5!AM152="weiß",Tabelle5!AM152="gr"),"",Tabelle5!AM152)</f>
        <v/>
      </c>
      <c r="E153" s="119" t="str">
        <f ca="1">IF(OR(Tabelle5!AN152="weiß",Tabelle5!AN152="gr"),"",Tabelle5!AN152)</f>
        <v/>
      </c>
      <c r="F153" s="102" t="str">
        <f ca="1">IF(OR(Tabelle5!AO152="weiß",Tabelle5!AO152="gr"),"",Tabelle5!AO152)</f>
        <v/>
      </c>
      <c r="H153" s="52"/>
    </row>
    <row r="154" spans="1:8" ht="21" customHeight="1" x14ac:dyDescent="0.2">
      <c r="A154" s="52"/>
      <c r="C154" s="120" t="str">
        <f ca="1">IF(OR(Tabelle5!AL153="weiß",Tabelle5!AL153="gr"),"",Tabelle5!AL153)</f>
        <v/>
      </c>
      <c r="D154" s="118" t="str">
        <f ca="1">IF(OR(Tabelle5!AM153="weiß",Tabelle5!AM153="gr"),"",Tabelle5!AM153)</f>
        <v/>
      </c>
      <c r="E154" s="119" t="str">
        <f ca="1">IF(OR(Tabelle5!AN153="weiß",Tabelle5!AN153="gr"),"",Tabelle5!AN153)</f>
        <v/>
      </c>
      <c r="F154" s="102" t="str">
        <f ca="1">IF(OR(Tabelle5!AO153="weiß",Tabelle5!AO153="gr"),"",Tabelle5!AO153)</f>
        <v/>
      </c>
      <c r="H154" s="52"/>
    </row>
    <row r="155" spans="1:8" ht="21" customHeight="1" x14ac:dyDescent="0.2">
      <c r="A155" s="52"/>
      <c r="C155" s="120" t="str">
        <f ca="1">IF(OR(Tabelle5!AL154="weiß",Tabelle5!AL154="gr"),"",Tabelle5!AL154)</f>
        <v/>
      </c>
      <c r="D155" s="118" t="str">
        <f ca="1">IF(OR(Tabelle5!AM154="weiß",Tabelle5!AM154="gr"),"",Tabelle5!AM154)</f>
        <v/>
      </c>
      <c r="E155" s="119" t="str">
        <f ca="1">IF(OR(Tabelle5!AN154="weiß",Tabelle5!AN154="gr"),"",Tabelle5!AN154)</f>
        <v/>
      </c>
      <c r="F155" s="102" t="str">
        <f ca="1">IF(OR(Tabelle5!AO154="weiß",Tabelle5!AO154="gr"),"",Tabelle5!AO154)</f>
        <v/>
      </c>
      <c r="H155" s="52"/>
    </row>
    <row r="156" spans="1:8" ht="21" customHeight="1" x14ac:dyDescent="0.2">
      <c r="A156" s="52"/>
      <c r="C156" s="120" t="str">
        <f ca="1">IF(OR(Tabelle5!AL155="weiß",Tabelle5!AL155="gr"),"",Tabelle5!AL155)</f>
        <v/>
      </c>
      <c r="D156" s="118" t="str">
        <f ca="1">IF(OR(Tabelle5!AM155="weiß",Tabelle5!AM155="gr"),"",Tabelle5!AM155)</f>
        <v/>
      </c>
      <c r="E156" s="119" t="str">
        <f ca="1">IF(OR(Tabelle5!AN155="weiß",Tabelle5!AN155="gr"),"",Tabelle5!AN155)</f>
        <v/>
      </c>
      <c r="F156" s="102" t="str">
        <f ca="1">IF(OR(Tabelle5!AO155="weiß",Tabelle5!AO155="gr"),"",Tabelle5!AO155)</f>
        <v/>
      </c>
      <c r="H156" s="52"/>
    </row>
    <row r="157" spans="1:8" ht="21" customHeight="1" x14ac:dyDescent="0.2">
      <c r="A157" s="52"/>
      <c r="C157" s="120" t="str">
        <f ca="1">IF(OR(Tabelle5!AL156="weiß",Tabelle5!AL156="gr"),"",Tabelle5!AL156)</f>
        <v/>
      </c>
      <c r="D157" s="118" t="str">
        <f ca="1">IF(OR(Tabelle5!AM156="weiß",Tabelle5!AM156="gr"),"",Tabelle5!AM156)</f>
        <v/>
      </c>
      <c r="E157" s="119" t="str">
        <f ca="1">IF(OR(Tabelle5!AN156="weiß",Tabelle5!AN156="gr"),"",Tabelle5!AN156)</f>
        <v/>
      </c>
      <c r="F157" s="102" t="str">
        <f ca="1">IF(OR(Tabelle5!AO156="weiß",Tabelle5!AO156="gr"),"",Tabelle5!AO156)</f>
        <v/>
      </c>
      <c r="H157" s="52"/>
    </row>
    <row r="158" spans="1:8" ht="21" customHeight="1" x14ac:dyDescent="0.2">
      <c r="A158" s="52"/>
      <c r="C158" s="120" t="str">
        <f ca="1">IF(OR(Tabelle5!AL157="weiß",Tabelle5!AL157="gr"),"",Tabelle5!AL157)</f>
        <v/>
      </c>
      <c r="D158" s="118" t="str">
        <f ca="1">IF(OR(Tabelle5!AM157="weiß",Tabelle5!AM157="gr"),"",Tabelle5!AM157)</f>
        <v/>
      </c>
      <c r="E158" s="119" t="str">
        <f ca="1">IF(OR(Tabelle5!AN157="weiß",Tabelle5!AN157="gr"),"",Tabelle5!AN157)</f>
        <v/>
      </c>
      <c r="F158" s="102" t="str">
        <f ca="1">IF(OR(Tabelle5!AO157="weiß",Tabelle5!AO157="gr"),"",Tabelle5!AO157)</f>
        <v/>
      </c>
      <c r="H158" s="52"/>
    </row>
    <row r="159" spans="1:8" ht="21" customHeight="1" x14ac:dyDescent="0.2">
      <c r="A159" s="52"/>
      <c r="C159" s="120" t="str">
        <f ca="1">IF(OR(Tabelle5!AL158="weiß",Tabelle5!AL158="gr"),"",Tabelle5!AL158)</f>
        <v/>
      </c>
      <c r="D159" s="118" t="str">
        <f ca="1">IF(OR(Tabelle5!AM158="weiß",Tabelle5!AM158="gr"),"",Tabelle5!AM158)</f>
        <v/>
      </c>
      <c r="E159" s="119" t="str">
        <f ca="1">IF(OR(Tabelle5!AN158="weiß",Tabelle5!AN158="gr"),"",Tabelle5!AN158)</f>
        <v/>
      </c>
      <c r="F159" s="102" t="str">
        <f ca="1">IF(OR(Tabelle5!AO158="weiß",Tabelle5!AO158="gr"),"",Tabelle5!AO158)</f>
        <v/>
      </c>
      <c r="H159" s="52"/>
    </row>
    <row r="160" spans="1:8" ht="21" customHeight="1" x14ac:dyDescent="0.2">
      <c r="A160" s="52"/>
      <c r="C160" s="120" t="str">
        <f ca="1">IF(OR(Tabelle5!AL159="weiß",Tabelle5!AL159="gr"),"",Tabelle5!AL159)</f>
        <v/>
      </c>
      <c r="D160" s="118" t="str">
        <f ca="1">IF(OR(Tabelle5!AM159="weiß",Tabelle5!AM159="gr"),"",Tabelle5!AM159)</f>
        <v/>
      </c>
      <c r="E160" s="119" t="str">
        <f ca="1">IF(OR(Tabelle5!AN159="weiß",Tabelle5!AN159="gr"),"",Tabelle5!AN159)</f>
        <v/>
      </c>
      <c r="F160" s="102" t="str">
        <f ca="1">IF(OR(Tabelle5!AO159="weiß",Tabelle5!AO159="gr"),"",Tabelle5!AO159)</f>
        <v/>
      </c>
      <c r="H160" s="52"/>
    </row>
    <row r="161" spans="1:8" ht="21" customHeight="1" x14ac:dyDescent="0.2">
      <c r="A161" s="52"/>
      <c r="C161" s="120" t="str">
        <f ca="1">IF(OR(Tabelle5!AL160="weiß",Tabelle5!AL160="gr"),"",Tabelle5!AL160)</f>
        <v/>
      </c>
      <c r="D161" s="118" t="str">
        <f ca="1">IF(OR(Tabelle5!AM160="weiß",Tabelle5!AM160="gr"),"",Tabelle5!AM160)</f>
        <v/>
      </c>
      <c r="E161" s="119" t="str">
        <f ca="1">IF(OR(Tabelle5!AN160="weiß",Tabelle5!AN160="gr"),"",Tabelle5!AN160)</f>
        <v/>
      </c>
      <c r="F161" s="102" t="str">
        <f ca="1">IF(OR(Tabelle5!AO160="weiß",Tabelle5!AO160="gr"),"",Tabelle5!AO160)</f>
        <v/>
      </c>
      <c r="H161" s="52"/>
    </row>
    <row r="162" spans="1:8" ht="21" customHeight="1" x14ac:dyDescent="0.2">
      <c r="A162" s="52"/>
      <c r="C162" s="120" t="str">
        <f ca="1">IF(OR(Tabelle5!AL161="weiß",Tabelle5!AL161="gr"),"",Tabelle5!AL161)</f>
        <v/>
      </c>
      <c r="D162" s="118" t="str">
        <f ca="1">IF(OR(Tabelle5!AM161="weiß",Tabelle5!AM161="gr"),"",Tabelle5!AM161)</f>
        <v/>
      </c>
      <c r="E162" s="119" t="str">
        <f ca="1">IF(OR(Tabelle5!AN161="weiß",Tabelle5!AN161="gr"),"",Tabelle5!AN161)</f>
        <v/>
      </c>
      <c r="F162" s="102" t="str">
        <f ca="1">IF(OR(Tabelle5!AO161="weiß",Tabelle5!AO161="gr"),"",Tabelle5!AO161)</f>
        <v/>
      </c>
      <c r="H162" s="52"/>
    </row>
    <row r="163" spans="1:8" ht="21" customHeight="1" x14ac:dyDescent="0.2">
      <c r="A163" s="52"/>
      <c r="C163" s="120" t="str">
        <f ca="1">IF(OR(Tabelle5!AL162="weiß",Tabelle5!AL162="gr"),"",Tabelle5!AL162)</f>
        <v/>
      </c>
      <c r="D163" s="118" t="str">
        <f ca="1">IF(OR(Tabelle5!AM162="weiß",Tabelle5!AM162="gr"),"",Tabelle5!AM162)</f>
        <v/>
      </c>
      <c r="E163" s="119" t="str">
        <f ca="1">IF(OR(Tabelle5!AN162="weiß",Tabelle5!AN162="gr"),"",Tabelle5!AN162)</f>
        <v/>
      </c>
      <c r="F163" s="102" t="str">
        <f ca="1">IF(OR(Tabelle5!AO162="weiß",Tabelle5!AO162="gr"),"",Tabelle5!AO162)</f>
        <v/>
      </c>
      <c r="H163" s="52"/>
    </row>
    <row r="164" spans="1:8" ht="21" customHeight="1" x14ac:dyDescent="0.2">
      <c r="A164" s="52"/>
      <c r="C164" s="120" t="str">
        <f ca="1">IF(OR(Tabelle5!AL163="weiß",Tabelle5!AL163="gr"),"",Tabelle5!AL163)</f>
        <v/>
      </c>
      <c r="D164" s="118" t="str">
        <f ca="1">IF(OR(Tabelle5!AM163="weiß",Tabelle5!AM163="gr"),"",Tabelle5!AM163)</f>
        <v/>
      </c>
      <c r="E164" s="119" t="str">
        <f ca="1">IF(OR(Tabelle5!AN163="weiß",Tabelle5!AN163="gr"),"",Tabelle5!AN163)</f>
        <v/>
      </c>
      <c r="F164" s="102" t="str">
        <f ca="1">IF(OR(Tabelle5!AO163="weiß",Tabelle5!AO163="gr"),"",Tabelle5!AO163)</f>
        <v/>
      </c>
      <c r="H164" s="52"/>
    </row>
    <row r="165" spans="1:8" ht="21" customHeight="1" x14ac:dyDescent="0.2">
      <c r="A165" s="52"/>
      <c r="C165" s="120" t="str">
        <f ca="1">IF(OR(Tabelle5!AL164="weiß",Tabelle5!AL164="gr"),"",Tabelle5!AL164)</f>
        <v/>
      </c>
      <c r="D165" s="118" t="str">
        <f ca="1">IF(OR(Tabelle5!AM164="weiß",Tabelle5!AM164="gr"),"",Tabelle5!AM164)</f>
        <v/>
      </c>
      <c r="E165" s="119" t="str">
        <f ca="1">IF(OR(Tabelle5!AN164="weiß",Tabelle5!AN164="gr"),"",Tabelle5!AN164)</f>
        <v/>
      </c>
      <c r="F165" s="102" t="str">
        <f ca="1">IF(OR(Tabelle5!AO164="weiß",Tabelle5!AO164="gr"),"",Tabelle5!AO164)</f>
        <v/>
      </c>
      <c r="H165" s="52"/>
    </row>
    <row r="166" spans="1:8" ht="21" customHeight="1" x14ac:dyDescent="0.2">
      <c r="A166" s="52"/>
      <c r="C166" s="120" t="str">
        <f ca="1">IF(OR(Tabelle5!AL165="weiß",Tabelle5!AL165="gr"),"",Tabelle5!AL165)</f>
        <v/>
      </c>
      <c r="D166" s="118" t="str">
        <f ca="1">IF(OR(Tabelle5!AM165="weiß",Tabelle5!AM165="gr"),"",Tabelle5!AM165)</f>
        <v/>
      </c>
      <c r="E166" s="119" t="str">
        <f ca="1">IF(OR(Tabelle5!AN165="weiß",Tabelle5!AN165="gr"),"",Tabelle5!AN165)</f>
        <v/>
      </c>
      <c r="F166" s="102" t="str">
        <f ca="1">IF(OR(Tabelle5!AO165="weiß",Tabelle5!AO165="gr"),"",Tabelle5!AO165)</f>
        <v/>
      </c>
      <c r="H166" s="52"/>
    </row>
    <row r="167" spans="1:8" ht="21" customHeight="1" x14ac:dyDescent="0.2">
      <c r="A167" s="52"/>
      <c r="C167" s="120" t="str">
        <f ca="1">IF(OR(Tabelle5!AL166="weiß",Tabelle5!AL166="gr"),"",Tabelle5!AL166)</f>
        <v/>
      </c>
      <c r="D167" s="118" t="str">
        <f ca="1">IF(OR(Tabelle5!AM166="weiß",Tabelle5!AM166="gr"),"",Tabelle5!AM166)</f>
        <v/>
      </c>
      <c r="E167" s="119" t="str">
        <f ca="1">IF(OR(Tabelle5!AN166="weiß",Tabelle5!AN166="gr"),"",Tabelle5!AN166)</f>
        <v/>
      </c>
      <c r="F167" s="102" t="str">
        <f ca="1">IF(OR(Tabelle5!AO166="weiß",Tabelle5!AO166="gr"),"",Tabelle5!AO166)</f>
        <v/>
      </c>
      <c r="H167" s="52"/>
    </row>
    <row r="168" spans="1:8" ht="21" customHeight="1" x14ac:dyDescent="0.2">
      <c r="A168" s="52"/>
      <c r="C168" s="120" t="str">
        <f ca="1">IF(OR(Tabelle5!AL167="weiß",Tabelle5!AL167="gr"),"",Tabelle5!AL167)</f>
        <v/>
      </c>
      <c r="D168" s="118" t="str">
        <f ca="1">IF(OR(Tabelle5!AM167="weiß",Tabelle5!AM167="gr"),"",Tabelle5!AM167)</f>
        <v/>
      </c>
      <c r="E168" s="119" t="str">
        <f ca="1">IF(OR(Tabelle5!AN167="weiß",Tabelle5!AN167="gr"),"",Tabelle5!AN167)</f>
        <v/>
      </c>
      <c r="F168" s="102" t="str">
        <f ca="1">IF(OR(Tabelle5!AO167="weiß",Tabelle5!AO167="gr"),"",Tabelle5!AO167)</f>
        <v/>
      </c>
      <c r="H168" s="52"/>
    </row>
    <row r="169" spans="1:8" ht="21" customHeight="1" x14ac:dyDescent="0.2">
      <c r="A169" s="52"/>
      <c r="C169" s="120" t="str">
        <f ca="1">IF(OR(Tabelle5!AL168="weiß",Tabelle5!AL168="gr"),"",Tabelle5!AL168)</f>
        <v/>
      </c>
      <c r="D169" s="118" t="str">
        <f ca="1">IF(OR(Tabelle5!AM168="weiß",Tabelle5!AM168="gr"),"",Tabelle5!AM168)</f>
        <v/>
      </c>
      <c r="E169" s="119" t="str">
        <f ca="1">IF(OR(Tabelle5!AN168="weiß",Tabelle5!AN168="gr"),"",Tabelle5!AN168)</f>
        <v/>
      </c>
      <c r="F169" s="102" t="str">
        <f ca="1">IF(OR(Tabelle5!AO168="weiß",Tabelle5!AO168="gr"),"",Tabelle5!AO168)</f>
        <v/>
      </c>
      <c r="H169" s="52"/>
    </row>
    <row r="170" spans="1:8" ht="21" customHeight="1" x14ac:dyDescent="0.2">
      <c r="A170" s="52"/>
      <c r="C170" s="120" t="str">
        <f ca="1">IF(OR(Tabelle5!AL169="weiß",Tabelle5!AL169="gr"),"",Tabelle5!AL169)</f>
        <v/>
      </c>
      <c r="D170" s="118" t="str">
        <f ca="1">IF(OR(Tabelle5!AM169="weiß",Tabelle5!AM169="gr"),"",Tabelle5!AM169)</f>
        <v/>
      </c>
      <c r="E170" s="119" t="str">
        <f ca="1">IF(OR(Tabelle5!AN169="weiß",Tabelle5!AN169="gr"),"",Tabelle5!AN169)</f>
        <v/>
      </c>
      <c r="F170" s="102" t="str">
        <f ca="1">IF(OR(Tabelle5!AO169="weiß",Tabelle5!AO169="gr"),"",Tabelle5!AO169)</f>
        <v/>
      </c>
      <c r="H170" s="52"/>
    </row>
    <row r="171" spans="1:8" ht="21" customHeight="1" x14ac:dyDescent="0.2">
      <c r="A171" s="52"/>
      <c r="C171" s="120" t="str">
        <f ca="1">IF(OR(Tabelle5!AL170="weiß",Tabelle5!AL170="gr"),"",Tabelle5!AL170)</f>
        <v/>
      </c>
      <c r="D171" s="118" t="str">
        <f ca="1">IF(OR(Tabelle5!AM170="weiß",Tabelle5!AM170="gr"),"",Tabelle5!AM170)</f>
        <v/>
      </c>
      <c r="E171" s="119" t="str">
        <f ca="1">IF(OR(Tabelle5!AN170="weiß",Tabelle5!AN170="gr"),"",Tabelle5!AN170)</f>
        <v/>
      </c>
      <c r="F171" s="102" t="str">
        <f ca="1">IF(OR(Tabelle5!AO170="weiß",Tabelle5!AO170="gr"),"",Tabelle5!AO170)</f>
        <v/>
      </c>
      <c r="H171" s="52"/>
    </row>
    <row r="172" spans="1:8" ht="21" customHeight="1" x14ac:dyDescent="0.2">
      <c r="A172" s="52"/>
      <c r="C172" s="120" t="str">
        <f ca="1">IF(OR(Tabelle5!AL171="weiß",Tabelle5!AL171="gr"),"",Tabelle5!AL171)</f>
        <v/>
      </c>
      <c r="D172" s="118" t="str">
        <f ca="1">IF(OR(Tabelle5!AM171="weiß",Tabelle5!AM171="gr"),"",Tabelle5!AM171)</f>
        <v/>
      </c>
      <c r="E172" s="119" t="str">
        <f ca="1">IF(OR(Tabelle5!AN171="weiß",Tabelle5!AN171="gr"),"",Tabelle5!AN171)</f>
        <v/>
      </c>
      <c r="F172" s="102" t="str">
        <f ca="1">IF(OR(Tabelle5!AO171="weiß",Tabelle5!AO171="gr"),"",Tabelle5!AO171)</f>
        <v/>
      </c>
      <c r="H172" s="52"/>
    </row>
    <row r="173" spans="1:8" ht="21" customHeight="1" x14ac:dyDescent="0.2">
      <c r="A173" s="52"/>
      <c r="C173" s="120" t="str">
        <f ca="1">IF(OR(Tabelle5!AL172="weiß",Tabelle5!AL172="gr"),"",Tabelle5!AL172)</f>
        <v/>
      </c>
      <c r="D173" s="118" t="str">
        <f ca="1">IF(OR(Tabelle5!AM172="weiß",Tabelle5!AM172="gr"),"",Tabelle5!AM172)</f>
        <v/>
      </c>
      <c r="E173" s="119" t="str">
        <f ca="1">IF(OR(Tabelle5!AN172="weiß",Tabelle5!AN172="gr"),"",Tabelle5!AN172)</f>
        <v/>
      </c>
      <c r="F173" s="102" t="str">
        <f ca="1">IF(OR(Tabelle5!AO172="weiß",Tabelle5!AO172="gr"),"",Tabelle5!AO172)</f>
        <v/>
      </c>
      <c r="H173" s="52"/>
    </row>
    <row r="174" spans="1:8" ht="21" customHeight="1" x14ac:dyDescent="0.2">
      <c r="A174" s="52"/>
      <c r="C174" s="120" t="str">
        <f ca="1">IF(OR(Tabelle5!AL173="weiß",Tabelle5!AL173="gr"),"",Tabelle5!AL173)</f>
        <v/>
      </c>
      <c r="D174" s="118" t="str">
        <f ca="1">IF(OR(Tabelle5!AM173="weiß",Tabelle5!AM173="gr"),"",Tabelle5!AM173)</f>
        <v/>
      </c>
      <c r="E174" s="119" t="str">
        <f ca="1">IF(OR(Tabelle5!AN173="weiß",Tabelle5!AN173="gr"),"",Tabelle5!AN173)</f>
        <v/>
      </c>
      <c r="F174" s="102" t="str">
        <f ca="1">IF(OR(Tabelle5!AO173="weiß",Tabelle5!AO173="gr"),"",Tabelle5!AO173)</f>
        <v/>
      </c>
      <c r="H174" s="52"/>
    </row>
    <row r="175" spans="1:8" ht="21" customHeight="1" x14ac:dyDescent="0.2">
      <c r="A175" s="52"/>
      <c r="C175" s="120" t="str">
        <f ca="1">IF(OR(Tabelle5!AL174="weiß",Tabelle5!AL174="gr"),"",Tabelle5!AL174)</f>
        <v/>
      </c>
      <c r="D175" s="118" t="str">
        <f ca="1">IF(OR(Tabelle5!AM174="weiß",Tabelle5!AM174="gr"),"",Tabelle5!AM174)</f>
        <v/>
      </c>
      <c r="E175" s="119" t="str">
        <f ca="1">IF(OR(Tabelle5!AN174="weiß",Tabelle5!AN174="gr"),"",Tabelle5!AN174)</f>
        <v/>
      </c>
      <c r="F175" s="102" t="str">
        <f ca="1">IF(OR(Tabelle5!AO174="weiß",Tabelle5!AO174="gr"),"",Tabelle5!AO174)</f>
        <v/>
      </c>
      <c r="H175" s="52"/>
    </row>
    <row r="176" spans="1:8" ht="21" customHeight="1" x14ac:dyDescent="0.2">
      <c r="A176" s="52"/>
      <c r="C176" s="120" t="str">
        <f ca="1">IF(OR(Tabelle5!AL175="weiß",Tabelle5!AL175="gr"),"",Tabelle5!AL175)</f>
        <v/>
      </c>
      <c r="D176" s="118" t="str">
        <f ca="1">IF(OR(Tabelle5!AM175="weiß",Tabelle5!AM175="gr"),"",Tabelle5!AM175)</f>
        <v/>
      </c>
      <c r="E176" s="119" t="str">
        <f ca="1">IF(OR(Tabelle5!AN175="weiß",Tabelle5!AN175="gr"),"",Tabelle5!AN175)</f>
        <v/>
      </c>
      <c r="F176" s="102" t="str">
        <f ca="1">IF(OR(Tabelle5!AO175="weiß",Tabelle5!AO175="gr"),"",Tabelle5!AO175)</f>
        <v/>
      </c>
      <c r="H176" s="52"/>
    </row>
    <row r="177" spans="1:8" ht="21" customHeight="1" x14ac:dyDescent="0.2">
      <c r="A177" s="52"/>
      <c r="C177" s="120" t="str">
        <f ca="1">IF(OR(Tabelle5!AL176="weiß",Tabelle5!AL176="gr"),"",Tabelle5!AL176)</f>
        <v/>
      </c>
      <c r="D177" s="118" t="str">
        <f ca="1">IF(OR(Tabelle5!AM176="weiß",Tabelle5!AM176="gr"),"",Tabelle5!AM176)</f>
        <v/>
      </c>
      <c r="E177" s="119" t="str">
        <f ca="1">IF(OR(Tabelle5!AN176="weiß",Tabelle5!AN176="gr"),"",Tabelle5!AN176)</f>
        <v/>
      </c>
      <c r="F177" s="102" t="str">
        <f ca="1">IF(OR(Tabelle5!AO176="weiß",Tabelle5!AO176="gr"),"",Tabelle5!AO176)</f>
        <v/>
      </c>
      <c r="H177" s="52"/>
    </row>
    <row r="178" spans="1:8" ht="21" customHeight="1" x14ac:dyDescent="0.2">
      <c r="A178" s="52"/>
      <c r="C178" s="120" t="str">
        <f ca="1">IF(OR(Tabelle5!AL177="weiß",Tabelle5!AL177="gr"),"",Tabelle5!AL177)</f>
        <v/>
      </c>
      <c r="D178" s="118" t="str">
        <f ca="1">IF(OR(Tabelle5!AM177="weiß",Tabelle5!AM177="gr"),"",Tabelle5!AM177)</f>
        <v/>
      </c>
      <c r="E178" s="119" t="str">
        <f ca="1">IF(OR(Tabelle5!AN177="weiß",Tabelle5!AN177="gr"),"",Tabelle5!AN177)</f>
        <v/>
      </c>
      <c r="F178" s="102" t="str">
        <f ca="1">IF(OR(Tabelle5!AO177="weiß",Tabelle5!AO177="gr"),"",Tabelle5!AO177)</f>
        <v/>
      </c>
      <c r="H178" s="52"/>
    </row>
    <row r="179" spans="1:8" ht="21" customHeight="1" x14ac:dyDescent="0.2">
      <c r="A179" s="52"/>
      <c r="C179" s="120" t="str">
        <f ca="1">IF(OR(Tabelle5!AL178="weiß",Tabelle5!AL178="gr"),"",Tabelle5!AL178)</f>
        <v/>
      </c>
      <c r="D179" s="118" t="str">
        <f ca="1">IF(OR(Tabelle5!AM178="weiß",Tabelle5!AM178="gr"),"",Tabelle5!AM178)</f>
        <v/>
      </c>
      <c r="E179" s="119" t="str">
        <f ca="1">IF(OR(Tabelle5!AN178="weiß",Tabelle5!AN178="gr"),"",Tabelle5!AN178)</f>
        <v/>
      </c>
      <c r="F179" s="102" t="str">
        <f ca="1">IF(OR(Tabelle5!AO178="weiß",Tabelle5!AO178="gr"),"",Tabelle5!AO178)</f>
        <v/>
      </c>
      <c r="H179" s="52"/>
    </row>
    <row r="180" spans="1:8" ht="21" customHeight="1" x14ac:dyDescent="0.2">
      <c r="A180" s="52"/>
      <c r="C180" s="120" t="str">
        <f ca="1">IF(OR(Tabelle5!AL179="weiß",Tabelle5!AL179="gr"),"",Tabelle5!AL179)</f>
        <v/>
      </c>
      <c r="D180" s="118" t="str">
        <f ca="1">IF(OR(Tabelle5!AM179="weiß",Tabelle5!AM179="gr"),"",Tabelle5!AM179)</f>
        <v/>
      </c>
      <c r="E180" s="119" t="str">
        <f ca="1">IF(OR(Tabelle5!AN179="weiß",Tabelle5!AN179="gr"),"",Tabelle5!AN179)</f>
        <v/>
      </c>
      <c r="F180" s="102" t="str">
        <f ca="1">IF(OR(Tabelle5!AO179="weiß",Tabelle5!AO179="gr"),"",Tabelle5!AO179)</f>
        <v/>
      </c>
      <c r="H180" s="52"/>
    </row>
    <row r="181" spans="1:8" ht="21" customHeight="1" x14ac:dyDescent="0.2">
      <c r="A181" s="52"/>
      <c r="C181" s="120" t="str">
        <f ca="1">IF(OR(Tabelle5!AL180="weiß",Tabelle5!AL180="gr"),"",Tabelle5!AL180)</f>
        <v/>
      </c>
      <c r="D181" s="118" t="str">
        <f ca="1">IF(OR(Tabelle5!AM180="weiß",Tabelle5!AM180="gr"),"",Tabelle5!AM180)</f>
        <v/>
      </c>
      <c r="E181" s="119" t="str">
        <f ca="1">IF(OR(Tabelle5!AN180="weiß",Tabelle5!AN180="gr"),"",Tabelle5!AN180)</f>
        <v/>
      </c>
      <c r="F181" s="102" t="str">
        <f ca="1">IF(OR(Tabelle5!AO180="weiß",Tabelle5!AO180="gr"),"",Tabelle5!AO180)</f>
        <v/>
      </c>
      <c r="H181" s="52"/>
    </row>
    <row r="182" spans="1:8" ht="21" customHeight="1" x14ac:dyDescent="0.2">
      <c r="A182" s="52"/>
      <c r="C182" s="120" t="str">
        <f ca="1">IF(OR(Tabelle5!AL181="weiß",Tabelle5!AL181="gr"),"",Tabelle5!AL181)</f>
        <v/>
      </c>
      <c r="D182" s="118" t="str">
        <f ca="1">IF(OR(Tabelle5!AM181="weiß",Tabelle5!AM181="gr"),"",Tabelle5!AM181)</f>
        <v/>
      </c>
      <c r="E182" s="119" t="str">
        <f ca="1">IF(OR(Tabelle5!AN181="weiß",Tabelle5!AN181="gr"),"",Tabelle5!AN181)</f>
        <v/>
      </c>
      <c r="F182" s="102" t="str">
        <f ca="1">IF(OR(Tabelle5!AO181="weiß",Tabelle5!AO181="gr"),"",Tabelle5!AO181)</f>
        <v/>
      </c>
      <c r="H182" s="52"/>
    </row>
    <row r="183" spans="1:8" ht="21" customHeight="1" x14ac:dyDescent="0.2">
      <c r="A183" s="52"/>
      <c r="C183" s="120" t="str">
        <f ca="1">IF(OR(Tabelle5!AL182="weiß",Tabelle5!AL182="gr"),"",Tabelle5!AL182)</f>
        <v/>
      </c>
      <c r="D183" s="118" t="str">
        <f ca="1">IF(OR(Tabelle5!AM182="weiß",Tabelle5!AM182="gr"),"",Tabelle5!AM182)</f>
        <v/>
      </c>
      <c r="E183" s="119" t="str">
        <f ca="1">IF(OR(Tabelle5!AN182="weiß",Tabelle5!AN182="gr"),"",Tabelle5!AN182)</f>
        <v/>
      </c>
      <c r="F183" s="102" t="str">
        <f ca="1">IF(OR(Tabelle5!AO182="weiß",Tabelle5!AO182="gr"),"",Tabelle5!AO182)</f>
        <v/>
      </c>
      <c r="H183" s="52"/>
    </row>
    <row r="184" spans="1:8" ht="21" customHeight="1" x14ac:dyDescent="0.2">
      <c r="A184" s="52"/>
      <c r="C184" s="120" t="str">
        <f ca="1">IF(OR(Tabelle5!AL183="weiß",Tabelle5!AL183="gr"),"",Tabelle5!AL183)</f>
        <v/>
      </c>
      <c r="D184" s="118" t="str">
        <f ca="1">IF(OR(Tabelle5!AM183="weiß",Tabelle5!AM183="gr"),"",Tabelle5!AM183)</f>
        <v/>
      </c>
      <c r="E184" s="119" t="str">
        <f ca="1">IF(OR(Tabelle5!AN183="weiß",Tabelle5!AN183="gr"),"",Tabelle5!AN183)</f>
        <v/>
      </c>
      <c r="F184" s="102" t="str">
        <f ca="1">IF(OR(Tabelle5!AO183="weiß",Tabelle5!AO183="gr"),"",Tabelle5!AO183)</f>
        <v/>
      </c>
      <c r="H184" s="52"/>
    </row>
    <row r="185" spans="1:8" ht="21" customHeight="1" x14ac:dyDescent="0.2">
      <c r="A185" s="52"/>
      <c r="C185" s="120" t="str">
        <f ca="1">IF(OR(Tabelle5!AL184="weiß",Tabelle5!AL184="gr"),"",Tabelle5!AL184)</f>
        <v/>
      </c>
      <c r="D185" s="118" t="str">
        <f ca="1">IF(OR(Tabelle5!AM184="weiß",Tabelle5!AM184="gr"),"",Tabelle5!AM184)</f>
        <v/>
      </c>
      <c r="E185" s="119" t="str">
        <f ca="1">IF(OR(Tabelle5!AN184="weiß",Tabelle5!AN184="gr"),"",Tabelle5!AN184)</f>
        <v/>
      </c>
      <c r="F185" s="102" t="str">
        <f ca="1">IF(OR(Tabelle5!AO184="weiß",Tabelle5!AO184="gr"),"",Tabelle5!AO184)</f>
        <v/>
      </c>
      <c r="H185" s="52"/>
    </row>
    <row r="186" spans="1:8" ht="21" customHeight="1" x14ac:dyDescent="0.2">
      <c r="A186" s="52"/>
      <c r="C186" s="120" t="str">
        <f ca="1">IF(OR(Tabelle5!AL185="weiß",Tabelle5!AL185="gr"),"",Tabelle5!AL185)</f>
        <v/>
      </c>
      <c r="D186" s="118" t="str">
        <f ca="1">IF(OR(Tabelle5!AM185="weiß",Tabelle5!AM185="gr"),"",Tabelle5!AM185)</f>
        <v/>
      </c>
      <c r="E186" s="119" t="str">
        <f ca="1">IF(OR(Tabelle5!AN185="weiß",Tabelle5!AN185="gr"),"",Tabelle5!AN185)</f>
        <v/>
      </c>
      <c r="F186" s="102" t="str">
        <f ca="1">IF(OR(Tabelle5!AO185="weiß",Tabelle5!AO185="gr"),"",Tabelle5!AO185)</f>
        <v/>
      </c>
      <c r="H186" s="52"/>
    </row>
    <row r="187" spans="1:8" ht="21" customHeight="1" x14ac:dyDescent="0.2">
      <c r="A187" s="52"/>
      <c r="C187" s="120" t="str">
        <f ca="1">IF(OR(Tabelle5!AL186="weiß",Tabelle5!AL186="gr"),"",Tabelle5!AL186)</f>
        <v/>
      </c>
      <c r="D187" s="118" t="str">
        <f ca="1">IF(OR(Tabelle5!AM186="weiß",Tabelle5!AM186="gr"),"",Tabelle5!AM186)</f>
        <v/>
      </c>
      <c r="E187" s="119" t="str">
        <f ca="1">IF(OR(Tabelle5!AN186="weiß",Tabelle5!AN186="gr"),"",Tabelle5!AN186)</f>
        <v/>
      </c>
      <c r="F187" s="102" t="str">
        <f ca="1">IF(OR(Tabelle5!AO186="weiß",Tabelle5!AO186="gr"),"",Tabelle5!AO186)</f>
        <v/>
      </c>
      <c r="H187" s="52"/>
    </row>
    <row r="188" spans="1:8" ht="21" customHeight="1" x14ac:dyDescent="0.2">
      <c r="A188" s="52"/>
      <c r="C188" s="120" t="str">
        <f ca="1">IF(OR(Tabelle5!AL187="weiß",Tabelle5!AL187="gr"),"",Tabelle5!AL187)</f>
        <v/>
      </c>
      <c r="D188" s="118" t="str">
        <f ca="1">IF(OR(Tabelle5!AM187="weiß",Tabelle5!AM187="gr"),"",Tabelle5!AM187)</f>
        <v/>
      </c>
      <c r="E188" s="119" t="str">
        <f ca="1">IF(OR(Tabelle5!AN187="weiß",Tabelle5!AN187="gr"),"",Tabelle5!AN187)</f>
        <v/>
      </c>
      <c r="F188" s="102" t="str">
        <f ca="1">IF(OR(Tabelle5!AO187="weiß",Tabelle5!AO187="gr"),"",Tabelle5!AO187)</f>
        <v/>
      </c>
      <c r="H188" s="52"/>
    </row>
    <row r="189" spans="1:8" ht="21" customHeight="1" x14ac:dyDescent="0.2">
      <c r="A189" s="52"/>
      <c r="C189" s="120" t="str">
        <f ca="1">IF(OR(Tabelle5!AL188="weiß",Tabelle5!AL188="gr"),"",Tabelle5!AL188)</f>
        <v/>
      </c>
      <c r="D189" s="118" t="str">
        <f ca="1">IF(OR(Tabelle5!AM188="weiß",Tabelle5!AM188="gr"),"",Tabelle5!AM188)</f>
        <v/>
      </c>
      <c r="E189" s="119" t="str">
        <f ca="1">IF(OR(Tabelle5!AN188="weiß",Tabelle5!AN188="gr"),"",Tabelle5!AN188)</f>
        <v/>
      </c>
      <c r="F189" s="102" t="str">
        <f ca="1">IF(OR(Tabelle5!AO188="weiß",Tabelle5!AO188="gr"),"",Tabelle5!AO188)</f>
        <v/>
      </c>
      <c r="H189" s="52"/>
    </row>
    <row r="190" spans="1:8" ht="21" customHeight="1" x14ac:dyDescent="0.2">
      <c r="A190" s="52"/>
      <c r="C190" s="120" t="str">
        <f ca="1">IF(OR(Tabelle5!AL189="weiß",Tabelle5!AL189="gr"),"",Tabelle5!AL189)</f>
        <v/>
      </c>
      <c r="D190" s="118" t="str">
        <f ca="1">IF(OR(Tabelle5!AM189="weiß",Tabelle5!AM189="gr"),"",Tabelle5!AM189)</f>
        <v/>
      </c>
      <c r="E190" s="119" t="str">
        <f ca="1">IF(OR(Tabelle5!AN189="weiß",Tabelle5!AN189="gr"),"",Tabelle5!AN189)</f>
        <v/>
      </c>
      <c r="F190" s="102" t="str">
        <f ca="1">IF(OR(Tabelle5!AO189="weiß",Tabelle5!AO189="gr"),"",Tabelle5!AO189)</f>
        <v/>
      </c>
      <c r="H190" s="52"/>
    </row>
    <row r="191" spans="1:8" ht="21" customHeight="1" x14ac:dyDescent="0.2">
      <c r="A191" s="52"/>
      <c r="C191" s="120" t="str">
        <f ca="1">IF(OR(Tabelle5!AL190="weiß",Tabelle5!AL190="gr"),"",Tabelle5!AL190)</f>
        <v/>
      </c>
      <c r="D191" s="118" t="str">
        <f ca="1">IF(OR(Tabelle5!AM190="weiß",Tabelle5!AM190="gr"),"",Tabelle5!AM190)</f>
        <v/>
      </c>
      <c r="E191" s="119" t="str">
        <f ca="1">IF(OR(Tabelle5!AN190="weiß",Tabelle5!AN190="gr"),"",Tabelle5!AN190)</f>
        <v/>
      </c>
      <c r="F191" s="102" t="str">
        <f ca="1">IF(OR(Tabelle5!AO190="weiß",Tabelle5!AO190="gr"),"",Tabelle5!AO190)</f>
        <v/>
      </c>
      <c r="H191" s="52"/>
    </row>
    <row r="192" spans="1:8" ht="21" customHeight="1" x14ac:dyDescent="0.2">
      <c r="A192" s="52"/>
      <c r="C192" s="120" t="str">
        <f ca="1">IF(OR(Tabelle5!AL191="weiß",Tabelle5!AL191="gr"),"",Tabelle5!AL191)</f>
        <v/>
      </c>
      <c r="D192" s="118" t="str">
        <f ca="1">IF(OR(Tabelle5!AM191="weiß",Tabelle5!AM191="gr"),"",Tabelle5!AM191)</f>
        <v/>
      </c>
      <c r="E192" s="119" t="str">
        <f ca="1">IF(OR(Tabelle5!AN191="weiß",Tabelle5!AN191="gr"),"",Tabelle5!AN191)</f>
        <v/>
      </c>
      <c r="F192" s="102" t="str">
        <f ca="1">IF(OR(Tabelle5!AO191="weiß",Tabelle5!AO191="gr"),"",Tabelle5!AO191)</f>
        <v/>
      </c>
      <c r="H192" s="52"/>
    </row>
    <row r="193" spans="1:8" ht="21" customHeight="1" x14ac:dyDescent="0.2">
      <c r="A193" s="52"/>
      <c r="C193" s="120" t="str">
        <f ca="1">IF(OR(Tabelle5!AL192="weiß",Tabelle5!AL192="gr"),"",Tabelle5!AL192)</f>
        <v/>
      </c>
      <c r="D193" s="118" t="str">
        <f ca="1">IF(OR(Tabelle5!AM192="weiß",Tabelle5!AM192="gr"),"",Tabelle5!AM192)</f>
        <v/>
      </c>
      <c r="E193" s="119" t="str">
        <f ca="1">IF(OR(Tabelle5!AN192="weiß",Tabelle5!AN192="gr"),"",Tabelle5!AN192)</f>
        <v/>
      </c>
      <c r="F193" s="102" t="str">
        <f ca="1">IF(OR(Tabelle5!AO192="weiß",Tabelle5!AO192="gr"),"",Tabelle5!AO192)</f>
        <v/>
      </c>
      <c r="H193" s="52"/>
    </row>
    <row r="194" spans="1:8" ht="21" customHeight="1" x14ac:dyDescent="0.2">
      <c r="A194" s="52"/>
      <c r="C194" s="120" t="str">
        <f ca="1">IF(OR(Tabelle5!AL193="weiß",Tabelle5!AL193="gr"),"",Tabelle5!AL193)</f>
        <v/>
      </c>
      <c r="D194" s="118" t="str">
        <f ca="1">IF(OR(Tabelle5!AM193="weiß",Tabelle5!AM193="gr"),"",Tabelle5!AM193)</f>
        <v/>
      </c>
      <c r="E194" s="119" t="str">
        <f ca="1">IF(OR(Tabelle5!AN193="weiß",Tabelle5!AN193="gr"),"",Tabelle5!AN193)</f>
        <v/>
      </c>
      <c r="F194" s="102" t="str">
        <f ca="1">IF(OR(Tabelle5!AO193="weiß",Tabelle5!AO193="gr"),"",Tabelle5!AO193)</f>
        <v/>
      </c>
      <c r="H194" s="52"/>
    </row>
    <row r="195" spans="1:8" ht="21" customHeight="1" x14ac:dyDescent="0.2">
      <c r="A195" s="52"/>
      <c r="C195" s="120" t="str">
        <f ca="1">IF(OR(Tabelle5!AL194="weiß",Tabelle5!AL194="gr"),"",Tabelle5!AL194)</f>
        <v/>
      </c>
      <c r="D195" s="118" t="str">
        <f ca="1">IF(OR(Tabelle5!AM194="weiß",Tabelle5!AM194="gr"),"",Tabelle5!AM194)</f>
        <v/>
      </c>
      <c r="E195" s="119" t="str">
        <f ca="1">IF(OR(Tabelle5!AN194="weiß",Tabelle5!AN194="gr"),"",Tabelle5!AN194)</f>
        <v/>
      </c>
      <c r="F195" s="102" t="str">
        <f ca="1">IF(OR(Tabelle5!AO194="weiß",Tabelle5!AO194="gr"),"",Tabelle5!AO194)</f>
        <v/>
      </c>
      <c r="H195" s="52"/>
    </row>
    <row r="196" spans="1:8" ht="21" customHeight="1" x14ac:dyDescent="0.2">
      <c r="A196" s="52"/>
      <c r="C196" s="120" t="str">
        <f ca="1">IF(OR(Tabelle5!AL195="weiß",Tabelle5!AL195="gr"),"",Tabelle5!AL195)</f>
        <v/>
      </c>
      <c r="D196" s="118" t="str">
        <f ca="1">IF(OR(Tabelle5!AM195="weiß",Tabelle5!AM195="gr"),"",Tabelle5!AM195)</f>
        <v/>
      </c>
      <c r="E196" s="119" t="str">
        <f ca="1">IF(OR(Tabelle5!AN195="weiß",Tabelle5!AN195="gr"),"",Tabelle5!AN195)</f>
        <v/>
      </c>
      <c r="F196" s="102" t="str">
        <f ca="1">IF(OR(Tabelle5!AO195="weiß",Tabelle5!AO195="gr"),"",Tabelle5!AO195)</f>
        <v/>
      </c>
      <c r="H196" s="52"/>
    </row>
    <row r="197" spans="1:8" ht="21" customHeight="1" x14ac:dyDescent="0.2">
      <c r="A197" s="52"/>
      <c r="C197" s="120" t="str">
        <f ca="1">IF(OR(Tabelle5!AL196="weiß",Tabelle5!AL196="gr"),"",Tabelle5!AL196)</f>
        <v/>
      </c>
      <c r="D197" s="118" t="str">
        <f ca="1">IF(OR(Tabelle5!AM196="weiß",Tabelle5!AM196="gr"),"",Tabelle5!AM196)</f>
        <v/>
      </c>
      <c r="E197" s="119" t="str">
        <f ca="1">IF(OR(Tabelle5!AN196="weiß",Tabelle5!AN196="gr"),"",Tabelle5!AN196)</f>
        <v/>
      </c>
      <c r="F197" s="102" t="str">
        <f ca="1">IF(OR(Tabelle5!AO196="weiß",Tabelle5!AO196="gr"),"",Tabelle5!AO196)</f>
        <v/>
      </c>
      <c r="H197" s="52"/>
    </row>
    <row r="198" spans="1:8" ht="21" customHeight="1" x14ac:dyDescent="0.2">
      <c r="A198" s="52"/>
      <c r="C198" s="120" t="str">
        <f ca="1">IF(OR(Tabelle5!AL197="weiß",Tabelle5!AL197="gr"),"",Tabelle5!AL197)</f>
        <v/>
      </c>
      <c r="D198" s="118" t="str">
        <f ca="1">IF(OR(Tabelle5!AM197="weiß",Tabelle5!AM197="gr"),"",Tabelle5!AM197)</f>
        <v/>
      </c>
      <c r="E198" s="119" t="str">
        <f ca="1">IF(OR(Tabelle5!AN197="weiß",Tabelle5!AN197="gr"),"",Tabelle5!AN197)</f>
        <v/>
      </c>
      <c r="F198" s="102" t="str">
        <f ca="1">IF(OR(Tabelle5!AO197="weiß",Tabelle5!AO197="gr"),"",Tabelle5!AO197)</f>
        <v/>
      </c>
      <c r="H198" s="52"/>
    </row>
    <row r="199" spans="1:8" ht="21" customHeight="1" x14ac:dyDescent="0.2">
      <c r="A199" s="52"/>
      <c r="C199" s="120" t="str">
        <f ca="1">IF(OR(Tabelle5!AL198="weiß",Tabelle5!AL198="gr"),"",Tabelle5!AL198)</f>
        <v/>
      </c>
      <c r="D199" s="118" t="str">
        <f ca="1">IF(OR(Tabelle5!AM198="weiß",Tabelle5!AM198="gr"),"",Tabelle5!AM198)</f>
        <v/>
      </c>
      <c r="E199" s="119" t="str">
        <f ca="1">IF(OR(Tabelle5!AN198="weiß",Tabelle5!AN198="gr"),"",Tabelle5!AN198)</f>
        <v/>
      </c>
      <c r="F199" s="102" t="str">
        <f ca="1">IF(OR(Tabelle5!AO198="weiß",Tabelle5!AO198="gr"),"",Tabelle5!AO198)</f>
        <v/>
      </c>
      <c r="H199" s="52"/>
    </row>
    <row r="200" spans="1:8" ht="21" customHeight="1" x14ac:dyDescent="0.2">
      <c r="A200" s="52"/>
      <c r="C200" s="120" t="str">
        <f ca="1">IF(OR(Tabelle5!AL199="weiß",Tabelle5!AL199="gr"),"",Tabelle5!AL199)</f>
        <v/>
      </c>
      <c r="D200" s="118" t="str">
        <f ca="1">IF(OR(Tabelle5!AM199="weiß",Tabelle5!AM199="gr"),"",Tabelle5!AM199)</f>
        <v/>
      </c>
      <c r="E200" s="119" t="str">
        <f ca="1">IF(OR(Tabelle5!AN199="weiß",Tabelle5!AN199="gr"),"",Tabelle5!AN199)</f>
        <v/>
      </c>
      <c r="F200" s="102" t="str">
        <f ca="1">IF(OR(Tabelle5!AO199="weiß",Tabelle5!AO199="gr"),"",Tabelle5!AO199)</f>
        <v/>
      </c>
      <c r="H200" s="52"/>
    </row>
    <row r="201" spans="1:8" ht="21" customHeight="1" x14ac:dyDescent="0.2">
      <c r="A201" s="52"/>
      <c r="C201" s="120" t="str">
        <f ca="1">IF(OR(Tabelle5!AL200="weiß",Tabelle5!AL200="gr"),"",Tabelle5!AL200)</f>
        <v/>
      </c>
      <c r="D201" s="118" t="str">
        <f ca="1">IF(OR(Tabelle5!AM200="weiß",Tabelle5!AM200="gr"),"",Tabelle5!AM200)</f>
        <v/>
      </c>
      <c r="E201" s="119" t="str">
        <f ca="1">IF(OR(Tabelle5!AN200="weiß",Tabelle5!AN200="gr"),"",Tabelle5!AN200)</f>
        <v/>
      </c>
      <c r="F201" s="102" t="str">
        <f ca="1">IF(OR(Tabelle5!AO200="weiß",Tabelle5!AO200="gr"),"",Tabelle5!AO200)</f>
        <v/>
      </c>
      <c r="H201" s="52"/>
    </row>
    <row r="202" spans="1:8" ht="21" customHeight="1" x14ac:dyDescent="0.2">
      <c r="A202" s="52"/>
      <c r="C202" s="120" t="str">
        <f ca="1">IF(OR(Tabelle5!AL201="weiß",Tabelle5!AL201="gr"),"",Tabelle5!AL201)</f>
        <v/>
      </c>
      <c r="D202" s="118" t="str">
        <f ca="1">IF(OR(Tabelle5!AM201="weiß",Tabelle5!AM201="gr"),"",Tabelle5!AM201)</f>
        <v/>
      </c>
      <c r="E202" s="119" t="str">
        <f ca="1">IF(OR(Tabelle5!AN201="weiß",Tabelle5!AN201="gr"),"",Tabelle5!AN201)</f>
        <v/>
      </c>
      <c r="F202" s="102" t="str">
        <f ca="1">IF(OR(Tabelle5!AO201="weiß",Tabelle5!AO201="gr"),"",Tabelle5!AO201)</f>
        <v/>
      </c>
      <c r="H202" s="52"/>
    </row>
    <row r="203" spans="1:8" ht="21" customHeight="1" x14ac:dyDescent="0.2">
      <c r="A203" s="52"/>
      <c r="C203" s="120" t="str">
        <f ca="1">IF(OR(Tabelle5!AL202="weiß",Tabelle5!AL202="gr"),"",Tabelle5!AL202)</f>
        <v/>
      </c>
      <c r="D203" s="118" t="str">
        <f ca="1">IF(OR(Tabelle5!AM202="weiß",Tabelle5!AM202="gr"),"",Tabelle5!AM202)</f>
        <v/>
      </c>
      <c r="E203" s="119" t="str">
        <f ca="1">IF(OR(Tabelle5!AN202="weiß",Tabelle5!AN202="gr"),"",Tabelle5!AN202)</f>
        <v/>
      </c>
      <c r="F203" s="102" t="str">
        <f ca="1">IF(OR(Tabelle5!AO202="weiß",Tabelle5!AO202="gr"),"",Tabelle5!AO202)</f>
        <v/>
      </c>
      <c r="H203" s="52"/>
    </row>
    <row r="204" spans="1:8" ht="21" customHeight="1" x14ac:dyDescent="0.2">
      <c r="A204" s="52"/>
      <c r="C204" s="120" t="str">
        <f ca="1">IF(OR(Tabelle5!AL203="weiß",Tabelle5!AL203="gr"),"",Tabelle5!AL203)</f>
        <v/>
      </c>
      <c r="D204" s="118" t="str">
        <f ca="1">IF(OR(Tabelle5!AM203="weiß",Tabelle5!AM203="gr"),"",Tabelle5!AM203)</f>
        <v/>
      </c>
      <c r="E204" s="119" t="str">
        <f ca="1">IF(OR(Tabelle5!AN203="weiß",Tabelle5!AN203="gr"),"",Tabelle5!AN203)</f>
        <v/>
      </c>
      <c r="F204" s="102" t="str">
        <f ca="1">IF(OR(Tabelle5!AO203="weiß",Tabelle5!AO203="gr"),"",Tabelle5!AO203)</f>
        <v/>
      </c>
      <c r="H204" s="52"/>
    </row>
    <row r="205" spans="1:8" ht="21" customHeight="1" x14ac:dyDescent="0.2">
      <c r="A205" s="52"/>
      <c r="C205" s="120" t="str">
        <f ca="1">IF(OR(Tabelle5!AL204="weiß",Tabelle5!AL204="gr"),"",Tabelle5!AL204)</f>
        <v/>
      </c>
      <c r="D205" s="118" t="str">
        <f ca="1">IF(OR(Tabelle5!AM204="weiß",Tabelle5!AM204="gr"),"",Tabelle5!AM204)</f>
        <v/>
      </c>
      <c r="E205" s="119" t="str">
        <f ca="1">IF(OR(Tabelle5!AN204="weiß",Tabelle5!AN204="gr"),"",Tabelle5!AN204)</f>
        <v/>
      </c>
      <c r="F205" s="102" t="str">
        <f ca="1">IF(OR(Tabelle5!AO204="weiß",Tabelle5!AO204="gr"),"",Tabelle5!AO204)</f>
        <v/>
      </c>
      <c r="H205" s="52"/>
    </row>
    <row r="206" spans="1:8" ht="21" customHeight="1" x14ac:dyDescent="0.2">
      <c r="A206" s="52"/>
      <c r="C206" s="120" t="str">
        <f ca="1">IF(OR(Tabelle5!AL205="weiß",Tabelle5!AL205="gr"),"",Tabelle5!AL205)</f>
        <v/>
      </c>
      <c r="D206" s="118" t="str">
        <f ca="1">IF(OR(Tabelle5!AM205="weiß",Tabelle5!AM205="gr"),"",Tabelle5!AM205)</f>
        <v/>
      </c>
      <c r="E206" s="119" t="str">
        <f ca="1">IF(OR(Tabelle5!AN205="weiß",Tabelle5!AN205="gr"),"",Tabelle5!AN205)</f>
        <v/>
      </c>
      <c r="F206" s="102" t="str">
        <f ca="1">IF(OR(Tabelle5!AO205="weiß",Tabelle5!AO205="gr"),"",Tabelle5!AO205)</f>
        <v/>
      </c>
      <c r="H206" s="52"/>
    </row>
    <row r="207" spans="1:8" ht="21" customHeight="1" x14ac:dyDescent="0.2">
      <c r="A207" s="52"/>
      <c r="C207" s="120" t="str">
        <f ca="1">IF(OR(Tabelle5!AL206="weiß",Tabelle5!AL206="gr"),"",Tabelle5!AL206)</f>
        <v/>
      </c>
      <c r="D207" s="118" t="str">
        <f ca="1">IF(OR(Tabelle5!AM206="weiß",Tabelle5!AM206="gr"),"",Tabelle5!AM206)</f>
        <v/>
      </c>
      <c r="E207" s="119" t="str">
        <f ca="1">IF(OR(Tabelle5!AN206="weiß",Tabelle5!AN206="gr"),"",Tabelle5!AN206)</f>
        <v/>
      </c>
      <c r="F207" s="102" t="str">
        <f ca="1">IF(OR(Tabelle5!AO206="weiß",Tabelle5!AO206="gr"),"",Tabelle5!AO206)</f>
        <v/>
      </c>
      <c r="H207" s="52"/>
    </row>
    <row r="208" spans="1:8" ht="21" customHeight="1" x14ac:dyDescent="0.2">
      <c r="A208" s="52"/>
      <c r="C208" s="120" t="str">
        <f ca="1">IF(OR(Tabelle5!AL207="weiß",Tabelle5!AL207="gr"),"",Tabelle5!AL207)</f>
        <v/>
      </c>
      <c r="D208" s="118" t="str">
        <f ca="1">IF(OR(Tabelle5!AM207="weiß",Tabelle5!AM207="gr"),"",Tabelle5!AM207)</f>
        <v/>
      </c>
      <c r="E208" s="119" t="str">
        <f ca="1">IF(OR(Tabelle5!AN207="weiß",Tabelle5!AN207="gr"),"",Tabelle5!AN207)</f>
        <v/>
      </c>
      <c r="F208" s="102" t="str">
        <f ca="1">IF(OR(Tabelle5!AO207="weiß",Tabelle5!AO207="gr"),"",Tabelle5!AO207)</f>
        <v/>
      </c>
      <c r="H208" s="52"/>
    </row>
    <row r="209" spans="1:8" ht="21" customHeight="1" x14ac:dyDescent="0.2">
      <c r="A209" s="52"/>
      <c r="C209" s="120" t="str">
        <f ca="1">IF(OR(Tabelle5!AL208="weiß",Tabelle5!AL208="gr"),"",Tabelle5!AL208)</f>
        <v/>
      </c>
      <c r="D209" s="118" t="str">
        <f ca="1">IF(OR(Tabelle5!AM208="weiß",Tabelle5!AM208="gr"),"",Tabelle5!AM208)</f>
        <v/>
      </c>
      <c r="E209" s="119" t="str">
        <f ca="1">IF(OR(Tabelle5!AN208="weiß",Tabelle5!AN208="gr"),"",Tabelle5!AN208)</f>
        <v/>
      </c>
      <c r="F209" s="102" t="str">
        <f ca="1">IF(OR(Tabelle5!AO208="weiß",Tabelle5!AO208="gr"),"",Tabelle5!AO208)</f>
        <v/>
      </c>
      <c r="H209" s="52"/>
    </row>
    <row r="210" spans="1:8" ht="21" customHeight="1" x14ac:dyDescent="0.2">
      <c r="A210" s="52"/>
      <c r="C210" s="120" t="str">
        <f ca="1">IF(OR(Tabelle5!AL209="weiß",Tabelle5!AL209="gr"),"",Tabelle5!AL209)</f>
        <v/>
      </c>
      <c r="D210" s="118" t="str">
        <f ca="1">IF(OR(Tabelle5!AM209="weiß",Tabelle5!AM209="gr"),"",Tabelle5!AM209)</f>
        <v/>
      </c>
      <c r="E210" s="119" t="str">
        <f ca="1">IF(OR(Tabelle5!AN209="weiß",Tabelle5!AN209="gr"),"",Tabelle5!AN209)</f>
        <v/>
      </c>
      <c r="F210" s="102" t="str">
        <f ca="1">IF(OR(Tabelle5!AO209="weiß",Tabelle5!AO209="gr"),"",Tabelle5!AO209)</f>
        <v/>
      </c>
      <c r="H210" s="52"/>
    </row>
    <row r="211" spans="1:8" ht="21" customHeight="1" x14ac:dyDescent="0.2">
      <c r="A211" s="52"/>
      <c r="C211" s="120" t="str">
        <f ca="1">IF(OR(Tabelle5!AL210="weiß",Tabelle5!AL210="gr"),"",Tabelle5!AL210)</f>
        <v/>
      </c>
      <c r="D211" s="118" t="str">
        <f ca="1">IF(OR(Tabelle5!AM210="weiß",Tabelle5!AM210="gr"),"",Tabelle5!AM210)</f>
        <v/>
      </c>
      <c r="E211" s="119" t="str">
        <f ca="1">IF(OR(Tabelle5!AN210="weiß",Tabelle5!AN210="gr"),"",Tabelle5!AN210)</f>
        <v/>
      </c>
      <c r="F211" s="102" t="str">
        <f ca="1">IF(OR(Tabelle5!AO210="weiß",Tabelle5!AO210="gr"),"",Tabelle5!AO210)</f>
        <v/>
      </c>
      <c r="H211" s="52"/>
    </row>
    <row r="212" spans="1:8" ht="21" customHeight="1" x14ac:dyDescent="0.2">
      <c r="A212" s="52"/>
      <c r="C212" s="120" t="str">
        <f ca="1">IF(OR(Tabelle5!AL211="weiß",Tabelle5!AL211="gr"),"",Tabelle5!AL211)</f>
        <v/>
      </c>
      <c r="D212" s="118" t="str">
        <f ca="1">IF(OR(Tabelle5!AM211="weiß",Tabelle5!AM211="gr"),"",Tabelle5!AM211)</f>
        <v/>
      </c>
      <c r="E212" s="119" t="str">
        <f ca="1">IF(OR(Tabelle5!AN211="weiß",Tabelle5!AN211="gr"),"",Tabelle5!AN211)</f>
        <v/>
      </c>
      <c r="F212" s="102" t="str">
        <f ca="1">IF(OR(Tabelle5!AO211="weiß",Tabelle5!AO211="gr"),"",Tabelle5!AO211)</f>
        <v/>
      </c>
      <c r="H212" s="52"/>
    </row>
    <row r="213" spans="1:8" ht="21" customHeight="1" x14ac:dyDescent="0.2">
      <c r="A213" s="52"/>
      <c r="C213" s="120" t="str">
        <f ca="1">IF(OR(Tabelle5!AL212="weiß",Tabelle5!AL212="gr"),"",Tabelle5!AL212)</f>
        <v/>
      </c>
      <c r="D213" s="118" t="str">
        <f ca="1">IF(OR(Tabelle5!AM212="weiß",Tabelle5!AM212="gr"),"",Tabelle5!AM212)</f>
        <v/>
      </c>
      <c r="E213" s="119" t="str">
        <f ca="1">IF(OR(Tabelle5!AN212="weiß",Tabelle5!AN212="gr"),"",Tabelle5!AN212)</f>
        <v/>
      </c>
      <c r="F213" s="102" t="str">
        <f ca="1">IF(OR(Tabelle5!AO212="weiß",Tabelle5!AO212="gr"),"",Tabelle5!AO212)</f>
        <v/>
      </c>
      <c r="H213" s="52"/>
    </row>
    <row r="214" spans="1:8" ht="21" customHeight="1" x14ac:dyDescent="0.2">
      <c r="A214" s="52"/>
      <c r="C214" s="120" t="str">
        <f ca="1">IF(OR(Tabelle5!AL213="weiß",Tabelle5!AL213="gr"),"",Tabelle5!AL213)</f>
        <v/>
      </c>
      <c r="D214" s="118" t="str">
        <f ca="1">IF(OR(Tabelle5!AM213="weiß",Tabelle5!AM213="gr"),"",Tabelle5!AM213)</f>
        <v/>
      </c>
      <c r="E214" s="119" t="str">
        <f ca="1">IF(OR(Tabelle5!AN213="weiß",Tabelle5!AN213="gr"),"",Tabelle5!AN213)</f>
        <v/>
      </c>
      <c r="F214" s="102" t="str">
        <f ca="1">IF(OR(Tabelle5!AO213="weiß",Tabelle5!AO213="gr"),"",Tabelle5!AO213)</f>
        <v/>
      </c>
      <c r="H214" s="52"/>
    </row>
    <row r="215" spans="1:8" ht="21" customHeight="1" x14ac:dyDescent="0.2">
      <c r="A215" s="52"/>
      <c r="C215" s="120" t="str">
        <f ca="1">IF(OR(Tabelle5!AL214="weiß",Tabelle5!AL214="gr"),"",Tabelle5!AL214)</f>
        <v/>
      </c>
      <c r="D215" s="118" t="str">
        <f ca="1">IF(OR(Tabelle5!AM214="weiß",Tabelle5!AM214="gr"),"",Tabelle5!AM214)</f>
        <v/>
      </c>
      <c r="E215" s="119" t="str">
        <f ca="1">IF(OR(Tabelle5!AN214="weiß",Tabelle5!AN214="gr"),"",Tabelle5!AN214)</f>
        <v/>
      </c>
      <c r="F215" s="102" t="str">
        <f ca="1">IF(OR(Tabelle5!AO214="weiß",Tabelle5!AO214="gr"),"",Tabelle5!AO214)</f>
        <v/>
      </c>
      <c r="H215" s="52"/>
    </row>
    <row r="216" spans="1:8" ht="21" customHeight="1" x14ac:dyDescent="0.2">
      <c r="A216" s="52"/>
      <c r="C216" s="120" t="str">
        <f ca="1">IF(OR(Tabelle5!AL215="weiß",Tabelle5!AL215="gr"),"",Tabelle5!AL215)</f>
        <v/>
      </c>
      <c r="D216" s="118" t="str">
        <f ca="1">IF(OR(Tabelle5!AM215="weiß",Tabelle5!AM215="gr"),"",Tabelle5!AM215)</f>
        <v/>
      </c>
      <c r="E216" s="119" t="str">
        <f ca="1">IF(OR(Tabelle5!AN215="weiß",Tabelle5!AN215="gr"),"",Tabelle5!AN215)</f>
        <v/>
      </c>
      <c r="F216" s="102" t="str">
        <f ca="1">IF(OR(Tabelle5!AO215="weiß",Tabelle5!AO215="gr"),"",Tabelle5!AO215)</f>
        <v/>
      </c>
      <c r="H216" s="52"/>
    </row>
    <row r="217" spans="1:8" ht="21" customHeight="1" x14ac:dyDescent="0.2">
      <c r="A217" s="52"/>
      <c r="C217" s="120" t="str">
        <f ca="1">IF(OR(Tabelle5!AL216="weiß",Tabelle5!AL216="gr"),"",Tabelle5!AL216)</f>
        <v/>
      </c>
      <c r="D217" s="118" t="str">
        <f ca="1">IF(OR(Tabelle5!AM216="weiß",Tabelle5!AM216="gr"),"",Tabelle5!AM216)</f>
        <v/>
      </c>
      <c r="E217" s="119" t="str">
        <f ca="1">IF(OR(Tabelle5!AN216="weiß",Tabelle5!AN216="gr"),"",Tabelle5!AN216)</f>
        <v/>
      </c>
      <c r="F217" s="102" t="str">
        <f ca="1">IF(OR(Tabelle5!AO216="weiß",Tabelle5!AO216="gr"),"",Tabelle5!AO216)</f>
        <v/>
      </c>
      <c r="H217" s="52"/>
    </row>
    <row r="218" spans="1:8" ht="21" customHeight="1" x14ac:dyDescent="0.2">
      <c r="A218" s="52"/>
      <c r="C218" s="120" t="str">
        <f ca="1">IF(OR(Tabelle5!AL217="weiß",Tabelle5!AL217="gr"),"",Tabelle5!AL217)</f>
        <v/>
      </c>
      <c r="D218" s="118" t="str">
        <f ca="1">IF(OR(Tabelle5!AM217="weiß",Tabelle5!AM217="gr"),"",Tabelle5!AM217)</f>
        <v/>
      </c>
      <c r="E218" s="119" t="str">
        <f ca="1">IF(OR(Tabelle5!AN217="weiß",Tabelle5!AN217="gr"),"",Tabelle5!AN217)</f>
        <v/>
      </c>
      <c r="F218" s="102" t="str">
        <f ca="1">IF(OR(Tabelle5!AO217="weiß",Tabelle5!AO217="gr"),"",Tabelle5!AO217)</f>
        <v/>
      </c>
      <c r="H218" s="52"/>
    </row>
    <row r="219" spans="1:8" ht="21" customHeight="1" x14ac:dyDescent="0.2">
      <c r="A219" s="52"/>
      <c r="C219" s="120" t="str">
        <f ca="1">IF(OR(Tabelle5!AL218="weiß",Tabelle5!AL218="gr"),"",Tabelle5!AL218)</f>
        <v/>
      </c>
      <c r="D219" s="118" t="str">
        <f ca="1">IF(OR(Tabelle5!AM218="weiß",Tabelle5!AM218="gr"),"",Tabelle5!AM218)</f>
        <v/>
      </c>
      <c r="E219" s="119" t="str">
        <f ca="1">IF(OR(Tabelle5!AN218="weiß",Tabelle5!AN218="gr"),"",Tabelle5!AN218)</f>
        <v/>
      </c>
      <c r="F219" s="102" t="str">
        <f ca="1">IF(OR(Tabelle5!AO218="weiß",Tabelle5!AO218="gr"),"",Tabelle5!AO218)</f>
        <v/>
      </c>
      <c r="H219" s="52"/>
    </row>
    <row r="220" spans="1:8" ht="21" customHeight="1" x14ac:dyDescent="0.2">
      <c r="A220" s="52"/>
      <c r="C220" s="120" t="str">
        <f ca="1">IF(OR(Tabelle5!AL219="weiß",Tabelle5!AL219="gr"),"",Tabelle5!AL219)</f>
        <v/>
      </c>
      <c r="D220" s="118" t="str">
        <f ca="1">IF(OR(Tabelle5!AM219="weiß",Tabelle5!AM219="gr"),"",Tabelle5!AM219)</f>
        <v/>
      </c>
      <c r="E220" s="119" t="str">
        <f ca="1">IF(OR(Tabelle5!AN219="weiß",Tabelle5!AN219="gr"),"",Tabelle5!AN219)</f>
        <v/>
      </c>
      <c r="F220" s="102" t="str">
        <f ca="1">IF(OR(Tabelle5!AO219="weiß",Tabelle5!AO219="gr"),"",Tabelle5!AO219)</f>
        <v/>
      </c>
      <c r="H220" s="52"/>
    </row>
    <row r="221" spans="1:8" ht="21" customHeight="1" x14ac:dyDescent="0.2">
      <c r="A221" s="52"/>
      <c r="C221" s="120" t="str">
        <f ca="1">IF(OR(Tabelle5!AL220="weiß",Tabelle5!AL220="gr"),"",Tabelle5!AL220)</f>
        <v/>
      </c>
      <c r="D221" s="118" t="str">
        <f ca="1">IF(OR(Tabelle5!AM220="weiß",Tabelle5!AM220="gr"),"",Tabelle5!AM220)</f>
        <v/>
      </c>
      <c r="E221" s="119" t="str">
        <f ca="1">IF(OR(Tabelle5!AN220="weiß",Tabelle5!AN220="gr"),"",Tabelle5!AN220)</f>
        <v/>
      </c>
      <c r="F221" s="102" t="str">
        <f ca="1">IF(OR(Tabelle5!AO220="weiß",Tabelle5!AO220="gr"),"",Tabelle5!AO220)</f>
        <v/>
      </c>
      <c r="H221" s="52"/>
    </row>
    <row r="222" spans="1:8" ht="21" customHeight="1" x14ac:dyDescent="0.2">
      <c r="A222" s="52"/>
      <c r="C222" s="120" t="str">
        <f ca="1">IF(OR(Tabelle5!AL221="weiß",Tabelle5!AL221="gr"),"",Tabelle5!AL221)</f>
        <v/>
      </c>
      <c r="D222" s="118" t="str">
        <f ca="1">IF(OR(Tabelle5!AM221="weiß",Tabelle5!AM221="gr"),"",Tabelle5!AM221)</f>
        <v/>
      </c>
      <c r="E222" s="119" t="str">
        <f ca="1">IF(OR(Tabelle5!AN221="weiß",Tabelle5!AN221="gr"),"",Tabelle5!AN221)</f>
        <v/>
      </c>
      <c r="F222" s="102" t="str">
        <f ca="1">IF(OR(Tabelle5!AO221="weiß",Tabelle5!AO221="gr"),"",Tabelle5!AO221)</f>
        <v/>
      </c>
      <c r="H222" s="52"/>
    </row>
    <row r="223" spans="1:8" ht="21" customHeight="1" x14ac:dyDescent="0.2">
      <c r="A223" s="52"/>
      <c r="C223" s="120" t="str">
        <f ca="1">IF(OR(Tabelle5!AL222="weiß",Tabelle5!AL222="gr"),"",Tabelle5!AL222)</f>
        <v/>
      </c>
      <c r="D223" s="118" t="str">
        <f ca="1">IF(OR(Tabelle5!AM222="weiß",Tabelle5!AM222="gr"),"",Tabelle5!AM222)</f>
        <v/>
      </c>
      <c r="E223" s="119" t="str">
        <f ca="1">IF(OR(Tabelle5!AN222="weiß",Tabelle5!AN222="gr"),"",Tabelle5!AN222)</f>
        <v/>
      </c>
      <c r="F223" s="102" t="str">
        <f ca="1">IF(OR(Tabelle5!AO222="weiß",Tabelle5!AO222="gr"),"",Tabelle5!AO222)</f>
        <v/>
      </c>
      <c r="H223" s="52"/>
    </row>
    <row r="224" spans="1:8" ht="21" customHeight="1" x14ac:dyDescent="0.2">
      <c r="A224" s="52"/>
      <c r="C224" s="120" t="str">
        <f ca="1">IF(OR(Tabelle5!AL223="weiß",Tabelle5!AL223="gr"),"",Tabelle5!AL223)</f>
        <v/>
      </c>
      <c r="D224" s="118" t="str">
        <f ca="1">IF(OR(Tabelle5!AM223="weiß",Tabelle5!AM223="gr"),"",Tabelle5!AM223)</f>
        <v/>
      </c>
      <c r="E224" s="119" t="str">
        <f ca="1">IF(OR(Tabelle5!AN223="weiß",Tabelle5!AN223="gr"),"",Tabelle5!AN223)</f>
        <v/>
      </c>
      <c r="F224" s="102" t="str">
        <f ca="1">IF(OR(Tabelle5!AO223="weiß",Tabelle5!AO223="gr"),"",Tabelle5!AO223)</f>
        <v/>
      </c>
      <c r="H224" s="52"/>
    </row>
    <row r="225" spans="1:8" ht="21" customHeight="1" x14ac:dyDescent="0.2">
      <c r="A225" s="52"/>
      <c r="C225" s="120" t="str">
        <f ca="1">IF(OR(Tabelle5!AL224="weiß",Tabelle5!AL224="gr"),"",Tabelle5!AL224)</f>
        <v/>
      </c>
      <c r="D225" s="118" t="str">
        <f ca="1">IF(OR(Tabelle5!AM224="weiß",Tabelle5!AM224="gr"),"",Tabelle5!AM224)</f>
        <v/>
      </c>
      <c r="E225" s="119" t="str">
        <f ca="1">IF(OR(Tabelle5!AN224="weiß",Tabelle5!AN224="gr"),"",Tabelle5!AN224)</f>
        <v/>
      </c>
      <c r="F225" s="102" t="str">
        <f ca="1">IF(OR(Tabelle5!AO224="weiß",Tabelle5!AO224="gr"),"",Tabelle5!AO224)</f>
        <v/>
      </c>
      <c r="H225" s="52"/>
    </row>
    <row r="226" spans="1:8" ht="21" customHeight="1" x14ac:dyDescent="0.2">
      <c r="A226" s="52"/>
      <c r="C226" s="120" t="str">
        <f ca="1">IF(OR(Tabelle5!AL225="weiß",Tabelle5!AL225="gr"),"",Tabelle5!AL225)</f>
        <v/>
      </c>
      <c r="D226" s="118" t="str">
        <f ca="1">IF(OR(Tabelle5!AM225="weiß",Tabelle5!AM225="gr"),"",Tabelle5!AM225)</f>
        <v/>
      </c>
      <c r="E226" s="119" t="str">
        <f ca="1">IF(OR(Tabelle5!AN225="weiß",Tabelle5!AN225="gr"),"",Tabelle5!AN225)</f>
        <v/>
      </c>
      <c r="F226" s="102" t="str">
        <f ca="1">IF(OR(Tabelle5!AO225="weiß",Tabelle5!AO225="gr"),"",Tabelle5!AO225)</f>
        <v/>
      </c>
      <c r="H226" s="52"/>
    </row>
    <row r="227" spans="1:8" ht="21" customHeight="1" x14ac:dyDescent="0.2">
      <c r="A227" s="52"/>
      <c r="C227" s="120" t="str">
        <f ca="1">IF(OR(Tabelle5!AL226="weiß",Tabelle5!AL226="gr"),"",Tabelle5!AL226)</f>
        <v/>
      </c>
      <c r="D227" s="118" t="str">
        <f ca="1">IF(OR(Tabelle5!AM226="weiß",Tabelle5!AM226="gr"),"",Tabelle5!AM226)</f>
        <v/>
      </c>
      <c r="E227" s="119" t="str">
        <f ca="1">IF(OR(Tabelle5!AN226="weiß",Tabelle5!AN226="gr"),"",Tabelle5!AN226)</f>
        <v/>
      </c>
      <c r="F227" s="102" t="str">
        <f ca="1">IF(OR(Tabelle5!AO226="weiß",Tabelle5!AO226="gr"),"",Tabelle5!AO226)</f>
        <v/>
      </c>
      <c r="H227" s="52"/>
    </row>
    <row r="228" spans="1:8" ht="21" customHeight="1" x14ac:dyDescent="0.2">
      <c r="A228" s="52"/>
      <c r="C228" s="120" t="str">
        <f ca="1">IF(OR(Tabelle5!AL227="weiß",Tabelle5!AL227="gr"),"",Tabelle5!AL227)</f>
        <v/>
      </c>
      <c r="D228" s="118" t="str">
        <f ca="1">IF(OR(Tabelle5!AM227="weiß",Tabelle5!AM227="gr"),"",Tabelle5!AM227)</f>
        <v/>
      </c>
      <c r="E228" s="119" t="str">
        <f ca="1">IF(OR(Tabelle5!AN227="weiß",Tabelle5!AN227="gr"),"",Tabelle5!AN227)</f>
        <v/>
      </c>
      <c r="F228" s="102" t="str">
        <f ca="1">IF(OR(Tabelle5!AO227="weiß",Tabelle5!AO227="gr"),"",Tabelle5!AO227)</f>
        <v/>
      </c>
      <c r="H228" s="52"/>
    </row>
    <row r="229" spans="1:8" ht="21" customHeight="1" x14ac:dyDescent="0.2">
      <c r="A229" s="52"/>
      <c r="C229" s="120" t="str">
        <f ca="1">IF(OR(Tabelle5!AL228="weiß",Tabelle5!AL228="gr"),"",Tabelle5!AL228)</f>
        <v/>
      </c>
      <c r="D229" s="118" t="str">
        <f ca="1">IF(OR(Tabelle5!AM228="weiß",Tabelle5!AM228="gr"),"",Tabelle5!AM228)</f>
        <v/>
      </c>
      <c r="E229" s="119" t="str">
        <f ca="1">IF(OR(Tabelle5!AN228="weiß",Tabelle5!AN228="gr"),"",Tabelle5!AN228)</f>
        <v/>
      </c>
      <c r="F229" s="102" t="str">
        <f ca="1">IF(OR(Tabelle5!AO228="weiß",Tabelle5!AO228="gr"),"",Tabelle5!AO228)</f>
        <v/>
      </c>
      <c r="H229" s="52"/>
    </row>
    <row r="230" spans="1:8" ht="21" customHeight="1" x14ac:dyDescent="0.2">
      <c r="A230" s="52"/>
      <c r="C230" s="120" t="str">
        <f ca="1">IF(OR(Tabelle5!AL229="weiß",Tabelle5!AL229="gr"),"",Tabelle5!AL229)</f>
        <v/>
      </c>
      <c r="D230" s="118" t="str">
        <f ca="1">IF(OR(Tabelle5!AM229="weiß",Tabelle5!AM229="gr"),"",Tabelle5!AM229)</f>
        <v/>
      </c>
      <c r="E230" s="119" t="str">
        <f ca="1">IF(OR(Tabelle5!AN229="weiß",Tabelle5!AN229="gr"),"",Tabelle5!AN229)</f>
        <v/>
      </c>
      <c r="F230" s="102" t="str">
        <f ca="1">IF(OR(Tabelle5!AO229="weiß",Tabelle5!AO229="gr"),"",Tabelle5!AO229)</f>
        <v/>
      </c>
      <c r="H230" s="52"/>
    </row>
    <row r="231" spans="1:8" ht="21" customHeight="1" x14ac:dyDescent="0.2">
      <c r="A231" s="52"/>
      <c r="C231" s="120" t="str">
        <f ca="1">IF(OR(Tabelle5!AL230="weiß",Tabelle5!AL230="gr"),"",Tabelle5!AL230)</f>
        <v/>
      </c>
      <c r="D231" s="118" t="str">
        <f ca="1">IF(OR(Tabelle5!AM230="weiß",Tabelle5!AM230="gr"),"",Tabelle5!AM230)</f>
        <v/>
      </c>
      <c r="E231" s="119" t="str">
        <f ca="1">IF(OR(Tabelle5!AN230="weiß",Tabelle5!AN230="gr"),"",Tabelle5!AN230)</f>
        <v/>
      </c>
      <c r="F231" s="102" t="str">
        <f ca="1">IF(OR(Tabelle5!AO230="weiß",Tabelle5!AO230="gr"),"",Tabelle5!AO230)</f>
        <v/>
      </c>
      <c r="H231" s="52"/>
    </row>
    <row r="232" spans="1:8" ht="21" customHeight="1" x14ac:dyDescent="0.2">
      <c r="A232" s="52"/>
      <c r="C232" s="120" t="str">
        <f ca="1">IF(OR(Tabelle5!AL231="weiß",Tabelle5!AL231="gr"),"",Tabelle5!AL231)</f>
        <v/>
      </c>
      <c r="D232" s="118" t="str">
        <f ca="1">IF(OR(Tabelle5!AM231="weiß",Tabelle5!AM231="gr"),"",Tabelle5!AM231)</f>
        <v/>
      </c>
      <c r="E232" s="119" t="str">
        <f ca="1">IF(OR(Tabelle5!AN231="weiß",Tabelle5!AN231="gr"),"",Tabelle5!AN231)</f>
        <v/>
      </c>
      <c r="F232" s="102" t="str">
        <f ca="1">IF(OR(Tabelle5!AO231="weiß",Tabelle5!AO231="gr"),"",Tabelle5!AO231)</f>
        <v/>
      </c>
      <c r="H232" s="52"/>
    </row>
    <row r="233" spans="1:8" ht="21" customHeight="1" x14ac:dyDescent="0.2">
      <c r="A233" s="52"/>
      <c r="C233" s="120" t="str">
        <f ca="1">IF(OR(Tabelle5!AL232="weiß",Tabelle5!AL232="gr"),"",Tabelle5!AL232)</f>
        <v/>
      </c>
      <c r="D233" s="118" t="str">
        <f ca="1">IF(OR(Tabelle5!AM232="weiß",Tabelle5!AM232="gr"),"",Tabelle5!AM232)</f>
        <v/>
      </c>
      <c r="E233" s="119" t="str">
        <f ca="1">IF(OR(Tabelle5!AN232="weiß",Tabelle5!AN232="gr"),"",Tabelle5!AN232)</f>
        <v/>
      </c>
      <c r="F233" s="102" t="str">
        <f ca="1">IF(OR(Tabelle5!AO232="weiß",Tabelle5!AO232="gr"),"",Tabelle5!AO232)</f>
        <v/>
      </c>
      <c r="H233" s="52"/>
    </row>
    <row r="234" spans="1:8" ht="21" customHeight="1" x14ac:dyDescent="0.2">
      <c r="A234" s="52"/>
      <c r="C234" s="120" t="str">
        <f ca="1">IF(OR(Tabelle5!AL233="weiß",Tabelle5!AL233="gr"),"",Tabelle5!AL233)</f>
        <v/>
      </c>
      <c r="D234" s="118" t="str">
        <f ca="1">IF(OR(Tabelle5!AM233="weiß",Tabelle5!AM233="gr"),"",Tabelle5!AM233)</f>
        <v/>
      </c>
      <c r="E234" s="119" t="str">
        <f ca="1">IF(OR(Tabelle5!AN233="weiß",Tabelle5!AN233="gr"),"",Tabelle5!AN233)</f>
        <v/>
      </c>
      <c r="F234" s="102" t="str">
        <f ca="1">IF(OR(Tabelle5!AO233="weiß",Tabelle5!AO233="gr"),"",Tabelle5!AO233)</f>
        <v/>
      </c>
      <c r="H234" s="52"/>
    </row>
    <row r="235" spans="1:8" ht="21" customHeight="1" x14ac:dyDescent="0.2">
      <c r="A235" s="52"/>
      <c r="C235" s="120" t="str">
        <f ca="1">IF(OR(Tabelle5!AL234="weiß",Tabelle5!AL234="gr"),"",Tabelle5!AL234)</f>
        <v/>
      </c>
      <c r="D235" s="118" t="str">
        <f ca="1">IF(OR(Tabelle5!AM234="weiß",Tabelle5!AM234="gr"),"",Tabelle5!AM234)</f>
        <v/>
      </c>
      <c r="E235" s="119" t="str">
        <f ca="1">IF(OR(Tabelle5!AN234="weiß",Tabelle5!AN234="gr"),"",Tabelle5!AN234)</f>
        <v/>
      </c>
      <c r="F235" s="102" t="str">
        <f ca="1">IF(OR(Tabelle5!AO234="weiß",Tabelle5!AO234="gr"),"",Tabelle5!AO234)</f>
        <v/>
      </c>
      <c r="H235" s="52"/>
    </row>
    <row r="236" spans="1:8" ht="21" customHeight="1" x14ac:dyDescent="0.2">
      <c r="A236" s="52"/>
      <c r="C236" s="120" t="str">
        <f ca="1">IF(OR(Tabelle5!AL235="weiß",Tabelle5!AL235="gr"),"",Tabelle5!AL235)</f>
        <v/>
      </c>
      <c r="D236" s="118" t="str">
        <f ca="1">IF(OR(Tabelle5!AM235="weiß",Tabelle5!AM235="gr"),"",Tabelle5!AM235)</f>
        <v/>
      </c>
      <c r="E236" s="119" t="str">
        <f ca="1">IF(OR(Tabelle5!AN235="weiß",Tabelle5!AN235="gr"),"",Tabelle5!AN235)</f>
        <v/>
      </c>
      <c r="F236" s="102" t="str">
        <f ca="1">IF(OR(Tabelle5!AO235="weiß",Tabelle5!AO235="gr"),"",Tabelle5!AO235)</f>
        <v/>
      </c>
      <c r="H236" s="52"/>
    </row>
    <row r="237" spans="1:8" ht="21" customHeight="1" x14ac:dyDescent="0.2">
      <c r="A237" s="52"/>
      <c r="C237" s="120" t="str">
        <f ca="1">IF(OR(Tabelle5!AL236="weiß",Tabelle5!AL236="gr"),"",Tabelle5!AL236)</f>
        <v/>
      </c>
      <c r="D237" s="118" t="str">
        <f ca="1">IF(OR(Tabelle5!AM236="weiß",Tabelle5!AM236="gr"),"",Tabelle5!AM236)</f>
        <v/>
      </c>
      <c r="E237" s="119" t="str">
        <f ca="1">IF(OR(Tabelle5!AN236="weiß",Tabelle5!AN236="gr"),"",Tabelle5!AN236)</f>
        <v/>
      </c>
      <c r="F237" s="102" t="str">
        <f ca="1">IF(OR(Tabelle5!AO236="weiß",Tabelle5!AO236="gr"),"",Tabelle5!AO236)</f>
        <v/>
      </c>
      <c r="H237" s="52"/>
    </row>
    <row r="238" spans="1:8" ht="21" customHeight="1" x14ac:dyDescent="0.2">
      <c r="A238" s="52"/>
      <c r="C238" s="120" t="str">
        <f ca="1">IF(OR(Tabelle5!AL237="weiß",Tabelle5!AL237="gr"),"",Tabelle5!AL237)</f>
        <v/>
      </c>
      <c r="D238" s="118" t="str">
        <f ca="1">IF(OR(Tabelle5!AM237="weiß",Tabelle5!AM237="gr"),"",Tabelle5!AM237)</f>
        <v/>
      </c>
      <c r="E238" s="119" t="str">
        <f ca="1">IF(OR(Tabelle5!AN237="weiß",Tabelle5!AN237="gr"),"",Tabelle5!AN237)</f>
        <v/>
      </c>
      <c r="F238" s="102" t="str">
        <f ca="1">IF(OR(Tabelle5!AO237="weiß",Tabelle5!AO237="gr"),"",Tabelle5!AO237)</f>
        <v/>
      </c>
      <c r="H238" s="52"/>
    </row>
    <row r="239" spans="1:8" ht="21" customHeight="1" x14ac:dyDescent="0.2">
      <c r="A239" s="52"/>
      <c r="C239" s="120" t="str">
        <f ca="1">IF(OR(Tabelle5!AL238="weiß",Tabelle5!AL238="gr"),"",Tabelle5!AL238)</f>
        <v/>
      </c>
      <c r="D239" s="118" t="str">
        <f ca="1">IF(OR(Tabelle5!AM238="weiß",Tabelle5!AM238="gr"),"",Tabelle5!AM238)</f>
        <v/>
      </c>
      <c r="E239" s="119" t="str">
        <f ca="1">IF(OR(Tabelle5!AN238="weiß",Tabelle5!AN238="gr"),"",Tabelle5!AN238)</f>
        <v/>
      </c>
      <c r="F239" s="102" t="str">
        <f ca="1">IF(OR(Tabelle5!AO238="weiß",Tabelle5!AO238="gr"),"",Tabelle5!AO238)</f>
        <v/>
      </c>
      <c r="H239" s="52"/>
    </row>
    <row r="240" spans="1:8" ht="21" customHeight="1" x14ac:dyDescent="0.2">
      <c r="A240" s="52"/>
      <c r="C240" s="120" t="str">
        <f ca="1">IF(OR(Tabelle5!AL239="weiß",Tabelle5!AL239="gr"),"",Tabelle5!AL239)</f>
        <v/>
      </c>
      <c r="D240" s="118" t="str">
        <f ca="1">IF(OR(Tabelle5!AM239="weiß",Tabelle5!AM239="gr"),"",Tabelle5!AM239)</f>
        <v/>
      </c>
      <c r="E240" s="119" t="str">
        <f ca="1">IF(OR(Tabelle5!AN239="weiß",Tabelle5!AN239="gr"),"",Tabelle5!AN239)</f>
        <v/>
      </c>
      <c r="F240" s="102" t="str">
        <f ca="1">IF(OR(Tabelle5!AO239="weiß",Tabelle5!AO239="gr"),"",Tabelle5!AO239)</f>
        <v/>
      </c>
      <c r="H240" s="52"/>
    </row>
    <row r="241" spans="1:64" ht="21" customHeight="1" x14ac:dyDescent="0.2">
      <c r="A241" s="52"/>
      <c r="C241" s="120" t="str">
        <f ca="1">IF(OR(Tabelle5!AL240="weiß",Tabelle5!AL240="gr"),"",Tabelle5!AL240)</f>
        <v/>
      </c>
      <c r="D241" s="118" t="str">
        <f ca="1">IF(OR(Tabelle5!AM240="weiß",Tabelle5!AM240="gr"),"",Tabelle5!AM240)</f>
        <v/>
      </c>
      <c r="E241" s="119" t="str">
        <f ca="1">IF(OR(Tabelle5!AN240="weiß",Tabelle5!AN240="gr"),"",Tabelle5!AN240)</f>
        <v/>
      </c>
      <c r="F241" s="102" t="str">
        <f ca="1">IF(OR(Tabelle5!AO240="weiß",Tabelle5!AO240="gr"),"",Tabelle5!AO240)</f>
        <v/>
      </c>
      <c r="H241" s="52"/>
    </row>
    <row r="242" spans="1:64" ht="21" customHeight="1" x14ac:dyDescent="0.2">
      <c r="A242" s="52"/>
      <c r="C242" s="120" t="str">
        <f ca="1">IF(OR(Tabelle5!AL241="weiß",Tabelle5!AL241="gr"),"",Tabelle5!AL241)</f>
        <v/>
      </c>
      <c r="D242" s="118" t="str">
        <f ca="1">IF(OR(Tabelle5!AM241="weiß",Tabelle5!AM241="gr"),"",Tabelle5!AM241)</f>
        <v/>
      </c>
      <c r="E242" s="119" t="str">
        <f ca="1">IF(OR(Tabelle5!AN241="weiß",Tabelle5!AN241="gr"),"",Tabelle5!AN241)</f>
        <v/>
      </c>
      <c r="F242" s="102" t="str">
        <f ca="1">IF(OR(Tabelle5!AO241="weiß",Tabelle5!AO241="gr"),"",Tabelle5!AO241)</f>
        <v/>
      </c>
      <c r="H242" s="52"/>
    </row>
    <row r="243" spans="1:64" ht="21" customHeight="1" x14ac:dyDescent="0.2">
      <c r="A243" s="52"/>
      <c r="C243" s="120" t="str">
        <f ca="1">IF(OR(Tabelle5!AL242="weiß",Tabelle5!AL242="gr"),"",Tabelle5!AL242)</f>
        <v/>
      </c>
      <c r="D243" s="118" t="str">
        <f ca="1">IF(OR(Tabelle5!AM242="weiß",Tabelle5!AM242="gr"),"",Tabelle5!AM242)</f>
        <v/>
      </c>
      <c r="E243" s="119" t="str">
        <f ca="1">IF(OR(Tabelle5!AN242="weiß",Tabelle5!AN242="gr"),"",Tabelle5!AN242)</f>
        <v/>
      </c>
      <c r="F243" s="102" t="str">
        <f ca="1">IF(OR(Tabelle5!AO242="weiß",Tabelle5!AO242="gr"),"",Tabelle5!AO242)</f>
        <v/>
      </c>
      <c r="H243" s="52"/>
    </row>
    <row r="244" spans="1:64" ht="21" customHeight="1" x14ac:dyDescent="0.2">
      <c r="A244" s="52"/>
      <c r="C244" s="120" t="str">
        <f ca="1">IF(OR(Tabelle5!AL243="weiß",Tabelle5!AL243="gr"),"",Tabelle5!AL243)</f>
        <v/>
      </c>
      <c r="D244" s="118" t="str">
        <f ca="1">IF(OR(Tabelle5!AM243="weiß",Tabelle5!AM243="gr"),"",Tabelle5!AM243)</f>
        <v/>
      </c>
      <c r="E244" s="119" t="str">
        <f ca="1">IF(OR(Tabelle5!AN243="weiß",Tabelle5!AN243="gr"),"",Tabelle5!AN243)</f>
        <v/>
      </c>
      <c r="F244" s="102" t="str">
        <f ca="1">IF(OR(Tabelle5!AO243="weiß",Tabelle5!AO243="gr"),"",Tabelle5!AO243)</f>
        <v/>
      </c>
      <c r="H244" s="52"/>
    </row>
    <row r="245" spans="1:64" ht="21" customHeight="1" x14ac:dyDescent="0.2">
      <c r="A245" s="52"/>
      <c r="C245" s="120" t="str">
        <f ca="1">IF(OR(Tabelle5!AL244="weiß",Tabelle5!AL244="gr"),"",Tabelle5!AL244)</f>
        <v/>
      </c>
      <c r="D245" s="118" t="str">
        <f ca="1">IF(OR(Tabelle5!AM244="weiß",Tabelle5!AM244="gr"),"",Tabelle5!AM244)</f>
        <v/>
      </c>
      <c r="E245" s="119" t="str">
        <f ca="1">IF(OR(Tabelle5!AN244="weiß",Tabelle5!AN244="gr"),"",Tabelle5!AN244)</f>
        <v/>
      </c>
      <c r="F245" s="102" t="str">
        <f ca="1">IF(OR(Tabelle5!AO244="weiß",Tabelle5!AO244="gr"),"",Tabelle5!AO244)</f>
        <v/>
      </c>
      <c r="H245" s="52"/>
    </row>
    <row r="246" spans="1:64" ht="21" customHeight="1" x14ac:dyDescent="0.2">
      <c r="A246" s="52"/>
      <c r="C246" s="120" t="str">
        <f ca="1">IF(OR(Tabelle5!AL245="weiß",Tabelle5!AL245="gr"),"",Tabelle5!AL245)</f>
        <v/>
      </c>
      <c r="D246" s="118" t="str">
        <f ca="1">IF(OR(Tabelle5!AM245="weiß",Tabelle5!AM245="gr"),"",Tabelle5!AM245)</f>
        <v/>
      </c>
      <c r="E246" s="119" t="str">
        <f ca="1">IF(OR(Tabelle5!AN245="weiß",Tabelle5!AN245="gr"),"",Tabelle5!AN245)</f>
        <v/>
      </c>
      <c r="F246" s="102" t="str">
        <f ca="1">IF(OR(Tabelle5!AO245="weiß",Tabelle5!AO245="gr"),"",Tabelle5!AO245)</f>
        <v/>
      </c>
      <c r="H246" s="52"/>
    </row>
    <row r="247" spans="1:64" ht="21" customHeight="1" x14ac:dyDescent="0.2">
      <c r="A247" s="52"/>
      <c r="C247" s="120" t="str">
        <f ca="1">IF(OR(Tabelle5!AL246="weiß",Tabelle5!AL246="gr"),"",Tabelle5!AL246)</f>
        <v/>
      </c>
      <c r="D247" s="118" t="str">
        <f ca="1">IF(OR(Tabelle5!AM246="weiß",Tabelle5!AM246="gr"),"",Tabelle5!AM246)</f>
        <v/>
      </c>
      <c r="E247" s="119" t="str">
        <f ca="1">IF(OR(Tabelle5!AN246="weiß",Tabelle5!AN246="gr"),"",Tabelle5!AN246)</f>
        <v/>
      </c>
      <c r="F247" s="102" t="str">
        <f ca="1">IF(OR(Tabelle5!AO246="weiß",Tabelle5!AO246="gr"),"",Tabelle5!AO246)</f>
        <v/>
      </c>
      <c r="H247" s="52"/>
    </row>
    <row r="248" spans="1:64" ht="21" customHeight="1" x14ac:dyDescent="0.2">
      <c r="A248" s="52"/>
      <c r="C248" s="120" t="str">
        <f ca="1">IF(OR(Tabelle5!AL247="weiß",Tabelle5!AL247="gr"),"",Tabelle5!AL247)</f>
        <v/>
      </c>
      <c r="D248" s="118" t="str">
        <f ca="1">IF(OR(Tabelle5!AM247="weiß",Tabelle5!AM247="gr"),"",Tabelle5!AM247)</f>
        <v/>
      </c>
      <c r="E248" s="119" t="str">
        <f ca="1">IF(OR(Tabelle5!AN247="weiß",Tabelle5!AN247="gr"),"",Tabelle5!AN247)</f>
        <v/>
      </c>
      <c r="F248" s="102" t="str">
        <f ca="1">IF(OR(Tabelle5!AO247="weiß",Tabelle5!AO247="gr"),"",Tabelle5!AO247)</f>
        <v/>
      </c>
      <c r="H248" s="52"/>
    </row>
    <row r="249" spans="1:64" ht="21" customHeight="1" x14ac:dyDescent="0.2">
      <c r="A249" s="52"/>
      <c r="C249" s="120" t="str">
        <f ca="1">IF(OR(Tabelle5!AL248="weiß",Tabelle5!AL248="gr"),"",Tabelle5!AL248)</f>
        <v/>
      </c>
      <c r="D249" s="118" t="str">
        <f ca="1">IF(OR(Tabelle5!AM248="weiß",Tabelle5!AM248="gr"),"",Tabelle5!AM248)</f>
        <v/>
      </c>
      <c r="E249" s="119" t="str">
        <f ca="1">IF(OR(Tabelle5!AN248="weiß",Tabelle5!AN248="gr"),"",Tabelle5!AN248)</f>
        <v/>
      </c>
      <c r="F249" s="102" t="str">
        <f ca="1">IF(OR(Tabelle5!AO248="weiß",Tabelle5!AO248="gr"),"",Tabelle5!AO248)</f>
        <v/>
      </c>
      <c r="H249" s="52"/>
    </row>
    <row r="250" spans="1:64" ht="21" customHeight="1" x14ac:dyDescent="0.2">
      <c r="A250" s="52"/>
      <c r="C250" s="120" t="str">
        <f ca="1">IF(OR(Tabelle5!AL249="weiß",Tabelle5!AL249="gr"),"",Tabelle5!AL249)</f>
        <v/>
      </c>
      <c r="D250" s="118" t="str">
        <f ca="1">IF(OR(Tabelle5!AM249="weiß",Tabelle5!AM249="gr"),"",Tabelle5!AM249)</f>
        <v/>
      </c>
      <c r="E250" s="119" t="str">
        <f ca="1">IF(OR(Tabelle5!AN249="weiß",Tabelle5!AN249="gr"),"",Tabelle5!AN249)</f>
        <v/>
      </c>
      <c r="F250" s="102" t="str">
        <f ca="1">IF(OR(Tabelle5!AO249="weiß",Tabelle5!AO249="gr"),"",Tabelle5!AO249)</f>
        <v/>
      </c>
      <c r="H250" s="52"/>
    </row>
    <row r="251" spans="1:64" ht="21" customHeight="1" x14ac:dyDescent="0.2">
      <c r="A251" s="58"/>
      <c r="B251" s="59"/>
      <c r="C251" s="60"/>
      <c r="D251" s="61"/>
      <c r="E251" s="62"/>
      <c r="F251" s="62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</row>
    <row r="252" spans="1:64" ht="21" hidden="1" customHeight="1" x14ac:dyDescent="0.2">
      <c r="C252" s="63"/>
      <c r="D252" s="64"/>
      <c r="E252" s="65"/>
      <c r="F252" s="65"/>
    </row>
    <row r="253" spans="1:64" ht="21" hidden="1" customHeight="1" x14ac:dyDescent="0.2">
      <c r="C253" s="63"/>
      <c r="D253" s="64"/>
      <c r="E253" s="65"/>
      <c r="F253" s="65"/>
    </row>
    <row r="1048576" ht="12.75" hidden="1" customHeight="1" x14ac:dyDescent="0.2"/>
  </sheetData>
  <sheetProtection algorithmName="SHA-512" hashValue="vwPfb0iq6X+iW+8d3ZWAUyDHOOm5Blpgp3LMZ+qHRdPjqIMstatMXzfB3CPadf60JhPZ2yn6+C+8ZYqZ+68TyQ==" saltValue="Uf9FMPe3kfqG4HHbt2ldBQ==" spinCount="100000" sheet="1" objects="1" scenarios="1" selectLockedCells="1" selectUnlockedCells="1"/>
  <mergeCells count="4">
    <mergeCell ref="C1:E2"/>
    <mergeCell ref="F1:F4"/>
    <mergeCell ref="C3:E3"/>
    <mergeCell ref="C4:E4"/>
  </mergeCells>
  <printOptions horizontalCentered="1"/>
  <pageMargins left="0.43333333333333302" right="0.43333333333333302" top="0.43333333333333302" bottom="0.43333333333333302" header="0.51180555555555496" footer="0.51180555555555496"/>
  <pageSetup paperSize="9" scale="75" firstPageNumber="0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0000000-000E-0000-0300-000003000000}">
            <xm:f>Tabelle5!AK5=2</xm:f>
            <x14:dxf>
              <font>
                <sz val="12"/>
                <color rgb="FFFFFFFF"/>
                <name val="Arial"/>
                <family val="2"/>
              </font>
              <fill>
                <patternFill>
                  <bgColor rgb="FFA2AF92"/>
                </patternFill>
              </fill>
              <border diagonalUp="0" diagonalDown="0">
                <left style="thin">
                  <color theme="9" tint="-0.499984740745262"/>
                </left>
                <right/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14:cfRule type="expression" priority="5" id="{00000000-000E-0000-0300-000004000000}">
            <xm:f>MOD(Tabelle5!AQ6,2)=1</xm:f>
            <x14:dxf>
              <font>
                <b val="0"/>
                <i val="0"/>
                <strike val="0"/>
                <outline val="0"/>
                <shadow/>
                <u val="none"/>
                <sz val="11"/>
                <color rgb="FF000000"/>
                <name val="Arial"/>
                <family val="2"/>
              </font>
              <fill>
                <patternFill>
                  <bgColor rgb="FFFFFFFF"/>
                </patternFill>
              </fill>
              <border diagonalUp="0" diagonalDown="0"/>
            </x14:dxf>
          </x14:cfRule>
          <x14:cfRule type="expression" priority="1" id="{DC753A37-1D62-4169-8864-E3EEE2DE541D}">
            <xm:f>Tabelle5!AK5=1</xm:f>
            <x14:dxf>
              <fill>
                <patternFill patternType="solid"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C6:C250</xm:sqref>
        </x14:conditionalFormatting>
        <x14:conditionalFormatting xmlns:xm="http://schemas.microsoft.com/office/excel/2006/main">
          <x14:cfRule type="expression" priority="6" id="{00000000-000E-0000-0300-000005000000}">
            <xm:f>Tabelle5!AK5=1</xm:f>
            <x14:dxf>
              <font>
                <b val="0"/>
                <i val="0"/>
                <strike val="0"/>
                <outline val="0"/>
                <shadow val="0"/>
                <u val="none"/>
                <sz val="10"/>
                <color rgb="FFFFFFFF"/>
                <name val="Arial"/>
                <family val="2"/>
              </font>
              <fill>
                <patternFill>
                  <bgColor rgb="FFFFFFFF"/>
                </patternFill>
              </fill>
              <alignment horizontal="left" vertical="center" textRotation="0" wrapText="0" indent="0" shrinkToFit="0"/>
              <border diagonalUp="0" diagonalDown="0">
                <left/>
                <right/>
                <bottom/>
              </border>
              <protection locked="1" hidden="1"/>
            </x14:dxf>
          </x14:cfRule>
          <x14:cfRule type="expression" priority="7" id="{00000000-000E-0000-0300-000006000000}">
            <xm:f>Tabelle5!AK5=2</xm:f>
            <x14:dxf>
              <font>
                <b/>
                <i val="0"/>
                <strike val="0"/>
                <outline/>
                <shadow/>
                <u val="none"/>
                <sz val="12"/>
                <color rgb="FF323829"/>
                <name val="Verdana"/>
                <family val="2"/>
              </font>
              <fill>
                <patternFill>
                  <bgColor rgb="FFA2AF92"/>
                </patternFill>
              </fill>
              <alignment horizontal="left" vertical="center" textRotation="0" wrapText="1" indent="1" shrinkToFit="0"/>
              <border diagonalUp="0" diagonalDown="0">
                <left/>
                <right/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  <protection locked="0" hidden="1"/>
            </x14:dxf>
          </x14:cfRule>
          <x14:cfRule type="expression" priority="8" id="{00000000-000E-0000-0300-000007000000}">
            <xm:f>MOD(Tabelle5!AQ6,2)=1</xm:f>
            <x14:dxf>
              <font>
                <b val="0"/>
                <i val="0"/>
                <strike val="0"/>
                <outline val="0"/>
                <shadow val="0"/>
                <u val="none"/>
                <sz val="11"/>
                <color rgb="FF000000"/>
                <name val="Arial"/>
                <family val="2"/>
              </font>
              <fill>
                <patternFill>
                  <bgColor rgb="FFFFFFFF"/>
                </patternFill>
              </fill>
              <alignment horizontal="right" vertical="center" textRotation="0" wrapText="0" indent="0" shrinkToFit="0"/>
              <border diagonalUp="0" diagonalDown="0"/>
            </x14:dxf>
          </x14:cfRule>
          <xm:sqref>D6:D250</xm:sqref>
        </x14:conditionalFormatting>
        <x14:conditionalFormatting xmlns:xm="http://schemas.microsoft.com/office/excel/2006/main">
          <x14:cfRule type="expression" priority="9" id="{00000000-000E-0000-0300-000008000000}">
            <xm:f>Tabelle5!AK5=1</xm:f>
            <x14:dxf>
              <font>
                <b val="0"/>
                <i val="0"/>
                <strike val="0"/>
                <outline val="0"/>
                <shadow val="0"/>
                <u val="none"/>
                <sz val="10"/>
                <color rgb="FFFFFFFF"/>
                <name val="Arial"/>
                <family val="2"/>
              </font>
              <fill>
                <patternFill>
                  <bgColor rgb="FFFFFFFF"/>
                </patternFill>
              </fill>
              <alignment horizontal="left" vertical="center" textRotation="0" wrapText="0" indent="0" shrinkToFit="0"/>
              <border diagonalUp="0" diagonalDown="0">
                <left/>
                <right/>
                <bottom/>
              </border>
              <protection locked="1" hidden="1"/>
            </x14:dxf>
          </x14:cfRule>
          <x14:cfRule type="expression" priority="10" id="{00000000-000E-0000-0300-000009000000}">
            <xm:f>Tabelle5!AK5=2</xm:f>
            <x14:dxf>
              <font>
                <b/>
                <i val="0"/>
                <strike val="0"/>
                <outline/>
                <shadow/>
                <u val="none"/>
                <sz val="12"/>
                <color rgb="FF323829"/>
                <name val="Verdana"/>
                <family val="2"/>
              </font>
              <fill>
                <patternFill>
                  <bgColor rgb="FFA2AF92"/>
                </patternFill>
              </fill>
              <alignment horizontal="left" vertical="center" textRotation="0" wrapText="1" indent="1" shrinkToFit="0"/>
              <border diagonalUp="0" diagonalDown="0">
                <left/>
                <right/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  <protection locked="0" hidden="1"/>
            </x14:dxf>
          </x14:cfRule>
          <x14:cfRule type="expression" priority="11" id="{00000000-000E-0000-0300-00000A000000}">
            <xm:f>MOD(Tabelle5!AQ6,2)=1</xm:f>
            <x14:dxf>
              <font>
                <b val="0"/>
                <i val="0"/>
                <strike val="0"/>
                <outline val="0"/>
                <shadow/>
                <u val="none"/>
                <sz val="11"/>
                <color rgb="FF000000"/>
                <name val="Arial"/>
                <family val="2"/>
              </font>
              <fill>
                <patternFill>
                  <bgColor rgb="FFFFFFFF"/>
                </patternFill>
              </fill>
              <border diagonalUp="0" diagonalDown="0"/>
            </x14:dxf>
          </x14:cfRule>
          <xm:sqref>E6:E250</xm:sqref>
        </x14:conditionalFormatting>
        <x14:conditionalFormatting xmlns:xm="http://schemas.microsoft.com/office/excel/2006/main">
          <x14:cfRule type="expression" priority="12" id="{00000000-000E-0000-0300-00000B000000}">
            <xm:f>Tabelle5!AK5=1</xm:f>
            <x14:dxf>
              <font>
                <b val="0"/>
                <i val="0"/>
                <strike val="0"/>
                <outline val="0"/>
                <shadow val="0"/>
                <u val="none"/>
                <sz val="10"/>
                <color rgb="FFFFFFFF"/>
                <name val="Arial"/>
                <family val="2"/>
              </font>
              <fill>
                <patternFill>
                  <bgColor rgb="FFFFFFFF"/>
                </patternFill>
              </fill>
              <alignment horizontal="left" vertical="center" textRotation="0" wrapText="0" indent="0" shrinkToFit="0"/>
              <border diagonalUp="0" diagonalDown="0">
                <left/>
                <right/>
                <bottom/>
              </border>
              <protection locked="1" hidden="1"/>
            </x14:dxf>
          </x14:cfRule>
          <x14:cfRule type="expression" priority="13" id="{00000000-000E-0000-0300-00000C000000}">
            <xm:f>Tabelle5!AK5=2</xm:f>
            <x14:dxf>
              <font>
                <sz val="12"/>
                <color rgb="FFFFFFFF"/>
                <name val="Arial"/>
                <family val="2"/>
              </font>
              <fill>
                <patternFill>
                  <bgColor rgb="FFA2AF92"/>
                </patternFill>
              </fill>
              <border diagonalUp="0" diagonalDown="0">
                <left/>
                <right style="thin">
                  <color theme="9" tint="-0.499984740745262"/>
                </right>
                <top style="thin">
                  <color theme="9" tint="-0.499984740745262"/>
                </top>
                <bottom style="thin">
                  <color theme="9" tint="-0.499984740745262"/>
                </bottom>
              </border>
            </x14:dxf>
          </x14:cfRule>
          <x14:cfRule type="expression" priority="14" id="{00000000-000E-0000-0300-00000D000000}">
            <xm:f>MOD(Tabelle5!AQ6,2)=1</xm:f>
            <x14:dxf>
              <font>
                <b val="0"/>
                <i val="0"/>
                <strike val="0"/>
                <outline val="0"/>
                <shadow val="0"/>
                <u val="none"/>
                <sz val="11"/>
                <color rgb="FF000000"/>
                <name val="Arial"/>
                <family val="2"/>
              </font>
              <fill>
                <patternFill>
                  <bgColor rgb="FFFFFFFF"/>
                </patternFill>
              </fill>
              <alignment horizontal="left" vertical="center" textRotation="0" wrapText="0" indent="1" shrinkToFit="0"/>
              <border diagonalUp="0" diagonalDown="0"/>
            </x14:dxf>
          </x14:cfRule>
          <xm:sqref>F6:F250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BL501"/>
  <sheetViews>
    <sheetView topLeftCell="E1" zoomScaleNormal="100" workbookViewId="0">
      <pane ySplit="5" topLeftCell="A6" activePane="bottomLeft" state="frozen"/>
      <selection pane="bottomLeft" activeCell="H6" sqref="H6"/>
    </sheetView>
  </sheetViews>
  <sheetFormatPr baseColWidth="10" defaultColWidth="10.5" defaultRowHeight="14.25" x14ac:dyDescent="0.2"/>
  <cols>
    <col min="1" max="1" width="40.375" style="70" customWidth="1"/>
    <col min="2" max="2" width="61.625" style="70" customWidth="1"/>
    <col min="3" max="3" width="47.25" style="70" customWidth="1"/>
    <col min="4" max="4" width="28.625" style="70" customWidth="1"/>
    <col min="5" max="5" width="29.625" style="70" customWidth="1"/>
    <col min="6" max="6" width="10.5" style="70"/>
    <col min="7" max="9" width="10.5" style="71"/>
    <col min="10" max="10" width="11.25" style="71" customWidth="1"/>
    <col min="11" max="13" width="4.625" style="70" customWidth="1"/>
    <col min="14" max="14" width="5.375" style="69" customWidth="1"/>
    <col min="15" max="15" width="11.5" style="71" customWidth="1"/>
    <col min="16" max="16" width="6.75" style="71" customWidth="1"/>
    <col min="17" max="17" width="9.25" style="71" customWidth="1"/>
    <col min="18" max="18" width="12.5" style="71" customWidth="1"/>
    <col min="19" max="19" width="12" style="84" customWidth="1"/>
    <col min="20" max="20" width="12" style="71" customWidth="1"/>
    <col min="21" max="21" width="11.5" style="71" customWidth="1"/>
    <col min="22" max="22" width="17.125" style="71" customWidth="1"/>
    <col min="23" max="23" width="12" style="71" customWidth="1"/>
    <col min="24" max="24" width="16" style="71" customWidth="1"/>
    <col min="25" max="25" width="18.375" style="71" customWidth="1"/>
    <col min="26" max="26" width="16.875" style="71" customWidth="1"/>
    <col min="27" max="32" width="10.5" style="71"/>
    <col min="33" max="33" width="19.375" style="71" customWidth="1"/>
    <col min="34" max="34" width="26.75" style="70" customWidth="1"/>
    <col min="35" max="35" width="10.5" style="70" customWidth="1"/>
    <col min="36" max="36" width="23.125" style="70" customWidth="1"/>
    <col min="37" max="37" width="16.5" style="70" customWidth="1"/>
    <col min="38" max="256" width="9.75" style="70" customWidth="1"/>
    <col min="257" max="16384" width="10.5" style="70"/>
  </cols>
  <sheetData>
    <row r="4" spans="1:34" ht="18.600000000000001" customHeight="1" x14ac:dyDescent="0.2">
      <c r="O4" s="71" t="s">
        <v>122</v>
      </c>
      <c r="P4" s="71" t="s">
        <v>123</v>
      </c>
      <c r="Q4" s="71" t="s">
        <v>124</v>
      </c>
      <c r="R4" s="71" t="s">
        <v>125</v>
      </c>
      <c r="S4" s="84" t="s">
        <v>126</v>
      </c>
      <c r="T4" s="71" t="s">
        <v>127</v>
      </c>
      <c r="U4" s="71" t="s">
        <v>128</v>
      </c>
      <c r="V4" s="71" t="s">
        <v>129</v>
      </c>
      <c r="W4" s="71" t="s">
        <v>130</v>
      </c>
    </row>
    <row r="5" spans="1:34" ht="18.600000000000001" customHeight="1" x14ac:dyDescent="0.2">
      <c r="A5" s="123" t="s">
        <v>131</v>
      </c>
      <c r="B5" s="123" t="s">
        <v>132</v>
      </c>
      <c r="C5" s="123" t="s">
        <v>133</v>
      </c>
      <c r="D5" s="124" t="s">
        <v>134</v>
      </c>
      <c r="E5" s="124" t="s">
        <v>134</v>
      </c>
      <c r="G5" s="123" t="s">
        <v>135</v>
      </c>
      <c r="H5" s="123" t="s">
        <v>136</v>
      </c>
      <c r="I5" s="123" t="s">
        <v>137</v>
      </c>
      <c r="J5" s="123" t="s">
        <v>138</v>
      </c>
      <c r="K5" s="123"/>
      <c r="L5" s="123"/>
      <c r="M5" s="123"/>
      <c r="N5" s="123" t="s">
        <v>99</v>
      </c>
      <c r="O5" s="123" t="s">
        <v>139</v>
      </c>
      <c r="P5" s="123" t="s">
        <v>118</v>
      </c>
      <c r="Q5" s="123" t="s">
        <v>140</v>
      </c>
      <c r="R5" s="123" t="s">
        <v>141</v>
      </c>
      <c r="S5" s="182" t="s">
        <v>142</v>
      </c>
      <c r="T5" s="123" t="s">
        <v>143</v>
      </c>
      <c r="U5" s="123" t="s">
        <v>144</v>
      </c>
      <c r="V5" s="123" t="s">
        <v>145</v>
      </c>
      <c r="W5" s="123" t="s">
        <v>146</v>
      </c>
      <c r="X5" s="123" t="s">
        <v>147</v>
      </c>
      <c r="Y5" s="123" t="s">
        <v>148</v>
      </c>
      <c r="Z5" s="123"/>
      <c r="AA5" s="123"/>
      <c r="AB5" s="123"/>
      <c r="AC5" s="123"/>
      <c r="AD5" s="123"/>
      <c r="AE5" s="123"/>
      <c r="AF5" s="123"/>
      <c r="AG5" s="123" t="s">
        <v>149</v>
      </c>
    </row>
    <row r="6" spans="1:34" ht="18.600000000000001" customHeight="1" x14ac:dyDescent="0.2">
      <c r="A6" s="70" t="str">
        <f>IF(AND(Ausstellungen!C6&lt;"a",Ausstellungen!D6&lt;"a",Ausstellungen!F6&lt;"a",Ausstellungen!G6&lt;" "),"",SUBSTITUTE(SUBSTITUTE(SUBSTITUTE(SUBSTITUTE(IF(AND(ISERROR(SEARCH(",",Ausstellungen!G6,1)),ISERROR(SEARCH(".",Ausstellungen!G6,1))),CONCATENATE(Ausstellungen!D6,Ausstellungen!E6,Ausstellungen!F6,Ausstellungen!G6),IF(ISERROR(SEARCH(",",Ausstellungen!G6,1)),CONCATENATE(Ausstellungen!D6,Ausstellungen!E6,Ausstellungen!F6,MID(Ausstellungen!G6,SEARCH(".",Ausstellungen!G6,1)-1,1)),CONCATENATE(Ausstellungen!D6,Ausstellungen!E6,Ausstellungen!F6,MID(Ausstellungen!G6,SEARCH(",",Ausstellungen!G6,1)-1,1)))),"vv",ROW()),"v",ROW()),"Sg",""),"V",""))</f>
        <v>ClubsiegerschauRüJüngstenklasse61</v>
      </c>
      <c r="B6" s="70" t="str">
        <f>IF(OR(Ausstellungen!C6&lt;"a",Ausstellungen!D6&lt;"a",Ausstellungen!F6&lt;"a"),"",IF(AND(Ausstellungen!D6=Tabelle2!$C$19,Ausstellungen!F6=Tabelle2!$E$19),Ausstellungen!C6&amp;Ausstellungen!D6&amp;"yy",IF(AND(Ausstellungen!D6=Tabelle2!$C$19,Ausstellungen!F6&lt;&gt;Tabelle2!$E$19),Ausstellungen!C6&amp;Ausstellungen!D6&amp;"zz",Ausstellungen!C6&amp;Ausstellungen!D6)))</f>
        <v>LIGHTNING MCQUEEN FAITHFUL DIAMONDSClubsiegerschau</v>
      </c>
      <c r="C6" s="70" t="str">
        <f>IF(Ausstellungen!H6&lt;"a","",IF(Ausstellungen!F6=Tabelle2!$E$4,Ausstellungen!D6&amp;Ausstellungen!E6&amp;Ausstellungen!F6&amp;Ausstellungen!H6,IF(Ausstellungen!F6=Tabelle2!$E$3,Ausstellungen!D6&amp;Ausstellungen!F6&amp;Ausstellungen!H6,Ausstellungen!D6&amp;Ausstellungen!E6&amp;Ausstellungen!H6)))</f>
        <v/>
      </c>
      <c r="D6" s="70" t="str">
        <f>IF(AND(Ausstellungen!C6&gt;"a",Ausstellungen!D6&gt;"a",Ausstellungen!F6&gt;"a",Ausstellungen!I6&gt;"a"),Ausstellungen!D6&amp;Ausstellungen!E6&amp;MID(Ausstellungen!I6,1,2),"")</f>
        <v/>
      </c>
      <c r="E6" s="70" t="str">
        <f>IF(AND(Ausstellungen!C6&gt;"a",Ausstellungen!D6&gt;"a",Ausstellungen!F6&gt;"a",Ausstellungen!I6&gt;"a"),Ausstellungen!D6&amp;MID(Ausstellungen!I6,1,3),"")</f>
        <v/>
      </c>
      <c r="F6" s="70" t="str">
        <f>IF(Ausstellungen!T6&lt;&gt;"leer",CONCATENATE(Ausstellungen!T6,"P"),"")</f>
        <v>JüNP</v>
      </c>
      <c r="G6" s="71">
        <f ca="1">IF(Ausstellungen!G6&gt;" ",VLOOKUP(Ausstellungen!G6,INDIRECT(F6),2,0),0)</f>
        <v>6</v>
      </c>
      <c r="H6" s="71">
        <f>IF(ISERROR(VLOOKUP(Ausstellungen!H6,Tabelle2!$AG$3:$AH$29,2,0)),0,VLOOKUP(Ausstellungen!H6,Tabelle2!$AG$3:$AH$29,2,0))</f>
        <v>0</v>
      </c>
      <c r="I6" s="71">
        <f>IF(ISERROR(VLOOKUP(Ausstellungen!I6,Tabelle2!$X$3:$Y$8,2,0)),0,VLOOKUP(Ausstellungen!I6,Tabelle2!$X$3:$Y$8,2,0))</f>
        <v>0</v>
      </c>
      <c r="J6" s="71">
        <f t="shared" ref="J6:J69" ca="1" si="0">IF(OR(N6="?",O6=0,AND(R6&gt;1,R6&lt;500),S6=1,T6=1,AND(U6&gt;1,U6&lt;500),AND(V6&gt;1,V6&lt;500),AND(W6&gt;1,W6&lt;500),X6=1,Y6=1,AND(AG6&gt;0,AG6&lt;500)),0,G6+H6+I6)</f>
        <v>6</v>
      </c>
      <c r="N6" s="69" t="str">
        <f>IF(AND(Ausstellungen!$C6&gt;"a",ISERROR(VLOOKUP(Ausstellungen!$C6,Tabelle3!$A$6:$B$300,2,0))),"??",IF(ISERROR(VLOOKUP(Ausstellungen!$C6,Tabelle3!$A$6:$B$300,2,0)),"",VLOOKUP(Ausstellungen!$C6,Tabelle3!$A$6:$B$300,2,0)))</f>
        <v>Rü</v>
      </c>
      <c r="O6" s="125">
        <f ca="1">IF(AND(Ausstellungen!G6&gt;"a",ISERROR(MATCH(Ausstellungen!G6,INDIRECT(Ausstellungen!T6),0))),0,1)</f>
        <v>1</v>
      </c>
      <c r="P6" s="71" t="str">
        <f>IF(Ausstellungen!$C6="","",IF(ISERROR(MATCH(Ausstellungen!$I6,Tabelle2!$X$4:$X$8,0)),"",MATCH(Ausstellungen!$I6,Tabelle2!$X$4:$X$8,0)))</f>
        <v/>
      </c>
      <c r="Q6" s="71" t="str">
        <f>IF(Ausstellungen!$C6="","",IF(OR(P6="",ISERROR(INDEX(Tabelle2!$X$14:$Y$18,P6,2))),"",INDEX(Tabelle2!$X$14:$Y$18,P6,2)))</f>
        <v/>
      </c>
      <c r="R6" s="71" t="str">
        <f t="shared" ref="R6:R69" si="1">IF(D6&gt;"a",COUNTIF(D$5:D$500,D6)+COUNTIF(E$5:E$500,E6)-1,"")</f>
        <v/>
      </c>
      <c r="S6" s="84" t="str">
        <f>IF(Ausstellungen!H6&lt;"a","",IF(AND(Ausstellungen!H6&gt;"a",ISERROR(MATCH(Ausstellungen!D6&amp;Ausstellungen!G6,Tabelle2!$T$2:$T$17,0))),1,IF(AND(Ausstellungen!H6&gt;"a",INDEX(Tabelle2!$V$2:$V$17,MATCH(Ausstellungen!D6&amp;Ausstellungen!G6,Tabelle2!$T$2:$T$17,0))&lt;&gt;Ausstellungen!H6),1,"")))</f>
        <v/>
      </c>
      <c r="T6" s="71" t="str">
        <f>IF(AND(Ausstellungen!I6&gt;"a",ISERROR(MATCH(Ausstellungen!G6,Tabelle2!$Z$2:$Z$7,0))),1,"")</f>
        <v/>
      </c>
      <c r="U6" s="71">
        <f>IF(AND(A6&gt;"a",Ausstellungen!G6&gt;" "),COUNTIF(A$5:A$500,A6),"")</f>
        <v>1</v>
      </c>
      <c r="V6" s="71">
        <f t="shared" ref="V6:V69" si="2">IF(B6&gt;"a",COUNTIF(B$5:B$500,B6),"")</f>
        <v>1</v>
      </c>
      <c r="W6" s="71" t="str">
        <f t="shared" ref="W6:W69" si="3">IF(C6&gt;"a",COUNTIF(C$5:C$500,C6),"")</f>
        <v/>
      </c>
      <c r="X6" s="71" t="str">
        <f>IF(AND(Ausstellungen!D6&lt;&gt;Tabelle2!$C$19,Ausstellungen!F6=Tabelle2!$E$19),1,"")</f>
        <v/>
      </c>
      <c r="Y6" s="71" t="str">
        <f ca="1">IF(AND(Ausstellungen!G6&gt;"a",ISERROR(MATCH(Ausstellungen!G6,INDIRECT(Ausstellungen!T6),0))),0,"")</f>
        <v/>
      </c>
      <c r="Z6" s="71" t="str">
        <f>IF(ISERROR(SEARCH(",",Ausstellungen!G6,1)),Ausstellungen!G6,SUBSTITUTE(MID(Ausstellungen!G6,1,SEARCH(",",Ausstellungen!G6,1)-1),"vv","z"))</f>
        <v>vv1</v>
      </c>
      <c r="AA6" s="71">
        <f t="shared" ref="AA6:AA69" ca="1" si="4">IF(ISERROR(MATCH(SUBSTITUTE(A6,RIGHT(A6,1),RIGHT(A6,1)-1),A$6:A$500,0)+5),0,IF(AND(RIGHT(A6,1)&gt;"1",RIGHT(A6,1)&lt;"5",LEFT(Z6,1)="z",LEFT(INDIRECT("Z"&amp;MATCH(SUBSTITUTE(A6,RIGHT(A6,1),RIGHT(A6,1)-1),A$6:A$500,0)+5),1)="v"),1,IF(AND(RIGHT(A6,1)&gt;"1",RIGHT(A6,1)&lt;"5",LEFT(Z6,1)="V",LEFT(INDIRECT("Z"&amp;MATCH(SUBSTITUTE(A6,RIGHT(A6,1),RIGHT(A6,1)-1),A$6:A$500,0)+5),2)="Sg"),1,0)))</f>
        <v>0</v>
      </c>
      <c r="AB6" s="71">
        <f t="shared" ref="AB6:AB69" ca="1" si="5">IF(ISERROR(MATCH(SUBSTITUTE(A6,RIGHT(A6,1),RIGHT(A6,1)+1),A$6:A$500,0)+5),0,IF(AND(RIGHT(A6,1)&gt;"0",RIGHT(A6,1)&lt;"4",LEFT(Z6,1)="v",LEFT(INDIRECT("Z"&amp;MATCH(SUBSTITUTE(A6,RIGHT(A6,1),RIGHT(A6,1)+1),A$6:A$500,0)+5),1)="z"),1,IF(AND(RIGHT(A6,1)&gt;"0",RIGHT(A6,1)&lt;"4",LEFT(Z6,2)="Sg",LEFT(INDIRECT("Z"&amp;MATCH(SUBSTITUTE(A6,RIGHT(A6,1),RIGHT(A6,1)+1),A$6:A$500,0)+5),1)="V"),1,0)))</f>
        <v>0</v>
      </c>
      <c r="AC6" s="71">
        <f t="shared" ref="AC6:AC69" ca="1" si="6">IF(ISERROR(MATCH(SUBSTITUTE(A6,RIGHT(A6,1),RIGHT(A6,1)-2),A$6:A$500,0)+5),0,IF(AND(RIGHT(A6,1)&gt;"2",RIGHT(A6,1)&lt;"5",LEFT(Z6,1)="z",LEFT(INDIRECT("Z"&amp;MATCH(SUBSTITUTE(A6,RIGHT(A6,1),RIGHT(A6,1)-2),A$6:A$500,0)+5),1)="v"),1,IF(AND(RIGHT(A6,1)&gt;"2",RIGHT(A6,1)&lt;"5",LEFT(Z6,1)="V",LEFT(INDIRECT("Z"&amp;MATCH(SUBSTITUTE(A6,RIGHT(A6,1),RIGHT(A6,1)-2),A$6:A$500,0)+5),2)="Sg"),1,0)))</f>
        <v>0</v>
      </c>
      <c r="AD6" s="71">
        <f t="shared" ref="AD6:AD69" ca="1" si="7">IF(ISERROR(MATCH(SUBSTITUTE(A6,RIGHT(A6,1),RIGHT(A6,1)+2),A$6:A$500,0)+5),0,IF(AND(RIGHT(A6,1)&gt;"0",RIGHT(A6,1)&lt;"3",LEFT(Z6,1)="v",LEFT(INDIRECT("Z"&amp;MATCH(SUBSTITUTE(A6,RIGHT(A6,1),RIGHT(A6,1)+2),A$6:A$500,0)+5),1)="z"),1,IF(AND(RIGHT(A6,1)&gt;"0",RIGHT(A6,1)&lt;"3",LEFT(Z6,2)="Sg",LEFT(INDIRECT("Z"&amp;MATCH(SUBSTITUTE(A6,RIGHT(A6,1),RIGHT(A6,1)+2),A$6:A$500,0)+5),1)="V"),1,0)))</f>
        <v>0</v>
      </c>
      <c r="AE6" s="71">
        <f t="shared" ref="AE6:AE69" ca="1" si="8">IF(ISERROR(MATCH(SUBSTITUTE(A6,RIGHT(A6,1),RIGHT(A6,1)-3),A$6:A$500,0)+5),0,IF(AND(RIGHT(A6,1)&gt;"3",RIGHT(A6,1)&lt;"5",LEFT(Z6,1)="z",LEFT(INDIRECT("Z"&amp;MATCH(SUBSTITUTE(A6,RIGHT(A6,1),RIGHT(A6,1)-3),A$6:A$500,0)+5),1)="v"),1,IF(AND(RIGHT(A6,1)&gt;"3",RIGHT(A6,1)&lt;"5",LEFT(Z6,1)="V",LEFT(INDIRECT("Z"&amp;MATCH(SUBSTITUTE(A6,RIGHT(A6,1),RIGHT(A6,1)-3),A$6:A$500,0)+5),2)="Sg"),1,0)))</f>
        <v>0</v>
      </c>
      <c r="AF6" s="71">
        <f t="shared" ref="AF6:AF69" ca="1" si="9">IF(ISERROR(MATCH(SUBSTITUTE(A6,RIGHT(A6,1),RIGHT(A6,1)+3),A$6:A$500,0)+5),0,IF(AND(RIGHT(A6,1)&gt;"0",RIGHT(A6,1)&lt;"2",LEFT(Z6,1)="v",LEFT(INDIRECT("Z"&amp;MATCH(SUBSTITUTE(A6,RIGHT(A6,1),RIGHT(A6,1)+3),A$6:A$500,0)+5),1)="z"),1,IF(AND(RIGHT(A6,1)&gt;"0",RIGHT(A6,1)&lt;"2",LEFT(Z6,2)="Sg",LEFT(INDIRECT("Z"&amp;MATCH(SUBSTITUTE(A6,RIGHT(A6,1),RIGHT(A6,1)+3),A$6:A$500,0)+5),1)="V"),1,0)))</f>
        <v>0</v>
      </c>
      <c r="AG6" s="71">
        <f t="shared" ref="AG6:AG69" ca="1" si="10">AA6+AB6+AC6+AD6+AE6+AF6</f>
        <v>0</v>
      </c>
      <c r="AH6" s="71"/>
    </row>
    <row r="7" spans="1:34" ht="18.600000000000001" customHeight="1" x14ac:dyDescent="0.2">
      <c r="A7" s="70" t="str">
        <f>IF(AND(Ausstellungen!C7&lt;"a",Ausstellungen!D7&lt;"a",Ausstellungen!F7&lt;"a",Ausstellungen!G7&lt;" "),"",SUBSTITUTE(SUBSTITUTE(SUBSTITUTE(SUBSTITUTE(IF(AND(ISERROR(SEARCH(",",Ausstellungen!G7,1)),ISERROR(SEARCH(".",Ausstellungen!G7,1))),CONCATENATE(Ausstellungen!D7,Ausstellungen!E7,Ausstellungen!F7,Ausstellungen!G7),IF(ISERROR(SEARCH(",",Ausstellungen!G7,1)),CONCATENATE(Ausstellungen!D7,Ausstellungen!E7,Ausstellungen!F7,MID(Ausstellungen!G7,SEARCH(".",Ausstellungen!G7,1)-1,1)),CONCATENATE(Ausstellungen!D7,Ausstellungen!E7,Ausstellungen!F7,MID(Ausstellungen!G7,SEARCH(",",Ausstellungen!G7,1)-1,1)))),"vv",ROW()),"v",ROW()),"Sg",""),"V",""))</f>
        <v>ClubsiegerschauRüJüngstenklasse72</v>
      </c>
      <c r="B7" s="70" t="str">
        <f>IF(OR(Ausstellungen!C7&lt;"a",Ausstellungen!D7&lt;"a",Ausstellungen!F7&lt;"a"),"",IF(AND(Ausstellungen!D7=Tabelle2!$C$19,Ausstellungen!F7=Tabelle2!$E$19),Ausstellungen!C7&amp;Ausstellungen!D7&amp;"yy",IF(AND(Ausstellungen!D7=Tabelle2!$C$19,Ausstellungen!F7&lt;&gt;Tabelle2!$E$19),Ausstellungen!C7&amp;Ausstellungen!D7&amp;"zz",Ausstellungen!C7&amp;Ausstellungen!D7)))</f>
        <v>WIZARD OF CELTIC STAFF′SClubsiegerschau</v>
      </c>
      <c r="C7" s="70" t="str">
        <f>IF(Ausstellungen!H7&lt;"a","",IF(Ausstellungen!F7=Tabelle2!$E$4,Ausstellungen!D7&amp;Ausstellungen!E7&amp;Ausstellungen!F7&amp;Ausstellungen!H7,IF(Ausstellungen!F7=Tabelle2!$E$3,Ausstellungen!D7&amp;Ausstellungen!F7&amp;Ausstellungen!H7,Ausstellungen!D7&amp;Ausstellungen!E7&amp;Ausstellungen!H7)))</f>
        <v/>
      </c>
      <c r="D7" s="70" t="str">
        <f>IF(AND(Ausstellungen!C7&gt;"a",Ausstellungen!D7&gt;"a",Ausstellungen!F7&gt;"a",Ausstellungen!I7&gt;"a"),Ausstellungen!D7&amp;Ausstellungen!E7&amp;MID(Ausstellungen!I7,1,2),"")</f>
        <v/>
      </c>
      <c r="E7" s="70" t="str">
        <f>IF(AND(Ausstellungen!C7&gt;"a",Ausstellungen!D7&gt;"a",Ausstellungen!F7&gt;"a",Ausstellungen!I7&gt;"a"),Ausstellungen!D7&amp;MID(Ausstellungen!I7,1,3),"")</f>
        <v/>
      </c>
      <c r="F7" s="70" t="str">
        <f>IF(Ausstellungen!T7&lt;&gt;"leer",CONCATENATE(Ausstellungen!T7,"P"),"")</f>
        <v>JüNP</v>
      </c>
      <c r="G7" s="71">
        <f ca="1">IF(Ausstellungen!G7&gt;" ",VLOOKUP(Ausstellungen!G7,INDIRECT(F7),2,0),0)</f>
        <v>3</v>
      </c>
      <c r="H7" s="71">
        <f>IF(ISERROR(VLOOKUP(Ausstellungen!H7,Tabelle2!$AG$3:$AH$29,2,0)),0,VLOOKUP(Ausstellungen!H7,Tabelle2!$AG$3:$AH$29,2,0))</f>
        <v>0</v>
      </c>
      <c r="I7" s="71">
        <f>IF(ISERROR(VLOOKUP(Ausstellungen!I7,Tabelle2!$X$3:$Y$8,2,0)),0,VLOOKUP(Ausstellungen!I7,Tabelle2!$X$3:$Y$8,2,0))</f>
        <v>0</v>
      </c>
      <c r="J7" s="71">
        <f t="shared" ca="1" si="0"/>
        <v>3</v>
      </c>
      <c r="N7" s="69" t="str">
        <f>IF(AND(Ausstellungen!$C7&gt;"a",ISERROR(VLOOKUP(Ausstellungen!$C7,Tabelle3!$A$6:$B$300,2,0))),"??",IF(ISERROR(VLOOKUP(Ausstellungen!$C7,Tabelle3!$A$6:$B$300,2,0)),"",VLOOKUP(Ausstellungen!$C7,Tabelle3!$A$6:$B$300,2,0)))</f>
        <v>Rü</v>
      </c>
      <c r="O7" s="125">
        <f ca="1">IF(AND(Ausstellungen!G7&gt;"a",ISERROR(MATCH(Ausstellungen!G7,INDIRECT(Ausstellungen!T7),0))),0,1)</f>
        <v>1</v>
      </c>
      <c r="P7" s="71" t="str">
        <f>IF(Ausstellungen!$C7="","",IF(ISERROR(MATCH(Ausstellungen!$I7,Tabelle2!$X$4:$X$8,0)),"",MATCH(Ausstellungen!$I7,Tabelle2!$X$4:$X$8,0)))</f>
        <v/>
      </c>
      <c r="Q7" s="71" t="str">
        <f>IF(Ausstellungen!$C7="","",IF(OR(P7="",ISERROR(INDEX(Tabelle2!$X$14:$Y$18,P7,2))),"",INDEX(Tabelle2!$X$14:$Y$18,P7,2)))</f>
        <v/>
      </c>
      <c r="R7" s="71" t="str">
        <f t="shared" si="1"/>
        <v/>
      </c>
      <c r="S7" s="84" t="str">
        <f>IF(Ausstellungen!H7&lt;"a","",IF(AND(Ausstellungen!H7&gt;"a",ISERROR(MATCH(Ausstellungen!D7&amp;Ausstellungen!G7,Tabelle2!$T$2:$T$17,0))),1,IF(AND(Ausstellungen!H7&gt;"a",INDEX(Tabelle2!$V$2:$V$17,MATCH(Ausstellungen!D7&amp;Ausstellungen!G7,Tabelle2!$T$2:$T$17,0))&lt;&gt;Ausstellungen!H7),1,"")))</f>
        <v/>
      </c>
      <c r="T7" s="71" t="str">
        <f>IF(AND(Ausstellungen!I7&gt;"a",ISERROR(MATCH(Ausstellungen!G7,Tabelle2!$Z$2:$Z$7,0))),1,"")</f>
        <v/>
      </c>
      <c r="U7" s="71">
        <f>IF(AND(A7&gt;"a",Ausstellungen!G7&gt;" "),COUNTIF(A$5:A$500,A7),"")</f>
        <v>1</v>
      </c>
      <c r="V7" s="71">
        <f t="shared" si="2"/>
        <v>1</v>
      </c>
      <c r="W7" s="71" t="str">
        <f t="shared" si="3"/>
        <v/>
      </c>
      <c r="X7" s="71" t="str">
        <f>IF(AND(Ausstellungen!D7&lt;&gt;Tabelle2!$C$19,Ausstellungen!F7=Tabelle2!$E$19),1,"")</f>
        <v/>
      </c>
      <c r="Y7" s="71" t="str">
        <f ca="1">IF(AND(Ausstellungen!G7&gt;"a",ISERROR(MATCH(Ausstellungen!G7,INDIRECT(Ausstellungen!T7),0))),0,"")</f>
        <v/>
      </c>
      <c r="Z7" s="71" t="str">
        <f>IF(ISERROR(SEARCH(",",Ausstellungen!G7,1)),Ausstellungen!G7,SUBSTITUTE(MID(Ausstellungen!G7,1,SEARCH(",",Ausstellungen!G7,1)-1),"vv","z"))</f>
        <v>v2</v>
      </c>
      <c r="AA7" s="71">
        <f t="shared" ca="1" si="4"/>
        <v>0</v>
      </c>
      <c r="AB7" s="71">
        <f t="shared" ca="1" si="5"/>
        <v>0</v>
      </c>
      <c r="AC7" s="71">
        <f t="shared" ca="1" si="6"/>
        <v>0</v>
      </c>
      <c r="AD7" s="71">
        <f t="shared" ca="1" si="7"/>
        <v>0</v>
      </c>
      <c r="AE7" s="71">
        <f t="shared" ca="1" si="8"/>
        <v>0</v>
      </c>
      <c r="AF7" s="71">
        <f t="shared" ca="1" si="9"/>
        <v>0</v>
      </c>
      <c r="AG7" s="71">
        <f t="shared" ca="1" si="10"/>
        <v>0</v>
      </c>
      <c r="AH7" s="71"/>
    </row>
    <row r="8" spans="1:34" ht="18.600000000000001" customHeight="1" x14ac:dyDescent="0.2">
      <c r="A8" s="70" t="str">
        <f>IF(AND(Ausstellungen!C8&lt;"a",Ausstellungen!D8&lt;"a",Ausstellungen!F8&lt;"a",Ausstellungen!G8&lt;" "),"",SUBSTITUTE(SUBSTITUTE(SUBSTITUTE(SUBSTITUTE(IF(AND(ISERROR(SEARCH(",",Ausstellungen!G8,1)),ISERROR(SEARCH(".",Ausstellungen!G8,1))),CONCATENATE(Ausstellungen!D8,Ausstellungen!E8,Ausstellungen!F8,Ausstellungen!G8),IF(ISERROR(SEARCH(",",Ausstellungen!G8,1)),CONCATENATE(Ausstellungen!D8,Ausstellungen!E8,Ausstellungen!F8,MID(Ausstellungen!G8,SEARCH(".",Ausstellungen!G8,1)-1,1)),CONCATENATE(Ausstellungen!D8,Ausstellungen!E8,Ausstellungen!F8,MID(Ausstellungen!G8,SEARCH(",",Ausstellungen!G8,1)-1,1)))),"vv",ROW()),"v",ROW()),"Sg",""),"V",""))</f>
        <v>ClubsiegerschauRüJugendklasse1</v>
      </c>
      <c r="B8" s="70" t="str">
        <f>IF(OR(Ausstellungen!C8&lt;"a",Ausstellungen!D8&lt;"a",Ausstellungen!F8&lt;"a"),"",IF(AND(Ausstellungen!D8=Tabelle2!$C$19,Ausstellungen!F8=Tabelle2!$E$19),Ausstellungen!C8&amp;Ausstellungen!D8&amp;"yy",IF(AND(Ausstellungen!D8=Tabelle2!$C$19,Ausstellungen!F8&lt;&gt;Tabelle2!$E$19),Ausstellungen!C8&amp;Ausstellungen!D8&amp;"zz",Ausstellungen!C8&amp;Ausstellungen!D8)))</f>
        <v>EASY RAIDER OF-STYRIAVALLEYClubsiegerschau</v>
      </c>
      <c r="C8" s="70" t="str">
        <f>IF(Ausstellungen!H8&lt;"a","",IF(Ausstellungen!F8=Tabelle2!$E$4,Ausstellungen!D8&amp;Ausstellungen!E8&amp;Ausstellungen!F8&amp;Ausstellungen!H8,IF(Ausstellungen!F8=Tabelle2!$E$3,Ausstellungen!D8&amp;Ausstellungen!F8&amp;Ausstellungen!H8,Ausstellungen!D8&amp;Ausstellungen!E8&amp;Ausstellungen!H8)))</f>
        <v>ClubsiegerschauRüJugendklasseClubjugendsieger</v>
      </c>
      <c r="D8" s="70" t="str">
        <f>IF(AND(Ausstellungen!C8&gt;"a",Ausstellungen!D8&gt;"a",Ausstellungen!F8&gt;"a",Ausstellungen!I8&gt;"a"),Ausstellungen!D8&amp;Ausstellungen!E8&amp;MID(Ausstellungen!I8,1,2),"")</f>
        <v/>
      </c>
      <c r="E8" s="70" t="str">
        <f>IF(AND(Ausstellungen!C8&gt;"a",Ausstellungen!D8&gt;"a",Ausstellungen!F8&gt;"a",Ausstellungen!I8&gt;"a"),Ausstellungen!D8&amp;MID(Ausstellungen!I8,1,3),"")</f>
        <v/>
      </c>
      <c r="F8" s="70" t="str">
        <f>IF(Ausstellungen!T8&lt;&gt;"leer",CONCATENATE(Ausstellungen!T8,"P"),"")</f>
        <v>JuNP</v>
      </c>
      <c r="G8" s="71">
        <f ca="1">IF(Ausstellungen!G8&gt;" ",VLOOKUP(Ausstellungen!G8,INDIRECT(F8),2,0),0)</f>
        <v>16</v>
      </c>
      <c r="H8" s="71">
        <f>IF(ISERROR(VLOOKUP(Ausstellungen!H8,Tabelle2!$AG$3:$AH$29,2,0)),0,VLOOKUP(Ausstellungen!H8,Tabelle2!$AG$3:$AH$29,2,0))</f>
        <v>4</v>
      </c>
      <c r="I8" s="71">
        <f>IF(ISERROR(VLOOKUP(Ausstellungen!I8,Tabelle2!$X$3:$Y$8,2,0)),0,VLOOKUP(Ausstellungen!I8,Tabelle2!$X$3:$Y$8,2,0))</f>
        <v>0</v>
      </c>
      <c r="J8" s="71">
        <f t="shared" ca="1" si="0"/>
        <v>20</v>
      </c>
      <c r="N8" s="69" t="str">
        <f>IF(AND(Ausstellungen!$C8&gt;"a",ISERROR(VLOOKUP(Ausstellungen!$C8,Tabelle3!$A$6:$B$300,2,0))),"??",IF(ISERROR(VLOOKUP(Ausstellungen!$C8,Tabelle3!$A$6:$B$300,2,0)),"",VLOOKUP(Ausstellungen!$C8,Tabelle3!$A$6:$B$300,2,0)))</f>
        <v>Rü</v>
      </c>
      <c r="O8" s="125">
        <f ca="1">IF(AND(Ausstellungen!G8&gt;"a",ISERROR(MATCH(Ausstellungen!G8,INDIRECT(Ausstellungen!T8),0))),0,1)</f>
        <v>1</v>
      </c>
      <c r="P8" s="71" t="str">
        <f>IF(Ausstellungen!$C8="","",IF(ISERROR(MATCH(Ausstellungen!$I8,Tabelle2!$X$4:$X$8,0)),"",MATCH(Ausstellungen!$I8,Tabelle2!$X$4:$X$8,0)))</f>
        <v/>
      </c>
      <c r="Q8" s="71" t="str">
        <f>IF(Ausstellungen!$C8="","",IF(OR(P8="",ISERROR(INDEX(Tabelle2!$X$14:$Y$18,P8,2))),"",INDEX(Tabelle2!$X$14:$Y$18,P8,2)))</f>
        <v/>
      </c>
      <c r="R8" s="71" t="str">
        <f t="shared" si="1"/>
        <v/>
      </c>
      <c r="S8" s="84" t="str">
        <f>IF(Ausstellungen!H8&lt;"a","",IF(AND(Ausstellungen!H8&gt;"a",ISERROR(MATCH(Ausstellungen!D8&amp;Ausstellungen!G8,Tabelle2!$T$2:$T$17,0))),1,IF(AND(Ausstellungen!H8&gt;"a",INDEX(Tabelle2!$V$2:$V$17,MATCH(Ausstellungen!D8&amp;Ausstellungen!G8,Tabelle2!$T$2:$T$17,0))&lt;&gt;Ausstellungen!H8),1,"")))</f>
        <v/>
      </c>
      <c r="T8" s="71" t="str">
        <f>IF(AND(Ausstellungen!I8&gt;"a",ISERROR(MATCH(Ausstellungen!G8,Tabelle2!$Z$2:$Z$7,0))),1,"")</f>
        <v/>
      </c>
      <c r="U8" s="71">
        <f>IF(AND(A8&gt;"a",Ausstellungen!G8&gt;" "),COUNTIF(A$5:A$500,A8),"")</f>
        <v>1</v>
      </c>
      <c r="V8" s="71">
        <f t="shared" si="2"/>
        <v>1</v>
      </c>
      <c r="W8" s="71">
        <f t="shared" si="3"/>
        <v>1</v>
      </c>
      <c r="X8" s="71" t="str">
        <f>IF(AND(Ausstellungen!D8&lt;&gt;Tabelle2!$C$19,Ausstellungen!F8=Tabelle2!$E$19),1,"")</f>
        <v/>
      </c>
      <c r="Y8" s="71" t="str">
        <f ca="1">IF(AND(Ausstellungen!G8&gt;"a",ISERROR(MATCH(Ausstellungen!G8,INDIRECT(Ausstellungen!T8),0))),0,"")</f>
        <v/>
      </c>
      <c r="Z8" s="71" t="str">
        <f>IF(ISERROR(SEARCH(",",Ausstellungen!G8,1)),Ausstellungen!G8,SUBSTITUTE(MID(Ausstellungen!G8,1,SEARCH(",",Ausstellungen!G8,1)-1),"vv","z"))</f>
        <v>V1</v>
      </c>
      <c r="AA8" s="71">
        <f t="shared" ca="1" si="4"/>
        <v>0</v>
      </c>
      <c r="AB8" s="71">
        <f t="shared" ca="1" si="5"/>
        <v>0</v>
      </c>
      <c r="AC8" s="71">
        <f t="shared" ca="1" si="6"/>
        <v>0</v>
      </c>
      <c r="AD8" s="71">
        <f t="shared" ca="1" si="7"/>
        <v>0</v>
      </c>
      <c r="AE8" s="71">
        <f t="shared" ca="1" si="8"/>
        <v>0</v>
      </c>
      <c r="AF8" s="71">
        <f t="shared" ca="1" si="9"/>
        <v>0</v>
      </c>
      <c r="AG8" s="71">
        <f t="shared" ca="1" si="10"/>
        <v>0</v>
      </c>
      <c r="AH8" s="71"/>
    </row>
    <row r="9" spans="1:34" ht="18.600000000000001" customHeight="1" x14ac:dyDescent="0.2">
      <c r="A9" s="70" t="str">
        <f>IF(AND(Ausstellungen!C9&lt;"a",Ausstellungen!D9&lt;"a",Ausstellungen!F9&lt;"a",Ausstellungen!G9&lt;" "),"",SUBSTITUTE(SUBSTITUTE(SUBSTITUTE(SUBSTITUTE(IF(AND(ISERROR(SEARCH(",",Ausstellungen!G9,1)),ISERROR(SEARCH(".",Ausstellungen!G9,1))),CONCATENATE(Ausstellungen!D9,Ausstellungen!E9,Ausstellungen!F9,Ausstellungen!G9),IF(ISERROR(SEARCH(",",Ausstellungen!G9,1)),CONCATENATE(Ausstellungen!D9,Ausstellungen!E9,Ausstellungen!F9,MID(Ausstellungen!G9,SEARCH(".",Ausstellungen!G9,1)-1,1)),CONCATENATE(Ausstellungen!D9,Ausstellungen!E9,Ausstellungen!F9,MID(Ausstellungen!G9,SEARCH(",",Ausstellungen!G9,1)-1,1)))),"vv",ROW()),"v",ROW()),"Sg",""),"V",""))</f>
        <v>ClubsiegerschauRüJugendklasse2</v>
      </c>
      <c r="B9" s="70" t="str">
        <f>IF(OR(Ausstellungen!C9&lt;"a",Ausstellungen!D9&lt;"a",Ausstellungen!F9&lt;"a"),"",IF(AND(Ausstellungen!D9=Tabelle2!$C$19,Ausstellungen!F9=Tabelle2!$E$19),Ausstellungen!C9&amp;Ausstellungen!D9&amp;"yy",IF(AND(Ausstellungen!D9=Tabelle2!$C$19,Ausstellungen!F9&lt;&gt;Tabelle2!$E$19),Ausstellungen!C9&amp;Ausstellungen!D9&amp;"zz",Ausstellungen!C9&amp;Ausstellungen!D9)))</f>
        <v>XABY BUDDY OF CANTERBURYClubsiegerschau</v>
      </c>
      <c r="C9" s="70" t="str">
        <f>IF(Ausstellungen!H9&lt;"a","",IF(Ausstellungen!F9=Tabelle2!$E$4,Ausstellungen!D9&amp;Ausstellungen!E9&amp;Ausstellungen!F9&amp;Ausstellungen!H9,IF(Ausstellungen!F9=Tabelle2!$E$3,Ausstellungen!D9&amp;Ausstellungen!F9&amp;Ausstellungen!H9,Ausstellungen!D9&amp;Ausstellungen!E9&amp;Ausstellungen!H9)))</f>
        <v/>
      </c>
      <c r="D9" s="70" t="str">
        <f>IF(AND(Ausstellungen!C9&gt;"a",Ausstellungen!D9&gt;"a",Ausstellungen!F9&gt;"a",Ausstellungen!I9&gt;"a"),Ausstellungen!D9&amp;Ausstellungen!E9&amp;MID(Ausstellungen!I9,1,2),"")</f>
        <v/>
      </c>
      <c r="E9" s="70" t="str">
        <f>IF(AND(Ausstellungen!C9&gt;"a",Ausstellungen!D9&gt;"a",Ausstellungen!F9&gt;"a",Ausstellungen!I9&gt;"a"),Ausstellungen!D9&amp;MID(Ausstellungen!I9,1,3),"")</f>
        <v/>
      </c>
      <c r="F9" s="70" t="str">
        <f>IF(Ausstellungen!T9&lt;&gt;"leer",CONCATENATE(Ausstellungen!T9,"P"),"")</f>
        <v>JuNP</v>
      </c>
      <c r="G9" s="71">
        <f ca="1">IF(Ausstellungen!G9&gt;" ",VLOOKUP(Ausstellungen!G9,INDIRECT(F9),2,0),0)</f>
        <v>12</v>
      </c>
      <c r="H9" s="71">
        <f>IF(ISERROR(VLOOKUP(Ausstellungen!H9,Tabelle2!$AG$3:$AH$29,2,0)),0,VLOOKUP(Ausstellungen!H9,Tabelle2!$AG$3:$AH$29,2,0))</f>
        <v>0</v>
      </c>
      <c r="I9" s="71">
        <f>IF(ISERROR(VLOOKUP(Ausstellungen!I9,Tabelle2!$X$3:$Y$8,2,0)),0,VLOOKUP(Ausstellungen!I9,Tabelle2!$X$3:$Y$8,2,0))</f>
        <v>0</v>
      </c>
      <c r="J9" s="71">
        <f t="shared" ca="1" si="0"/>
        <v>12</v>
      </c>
      <c r="N9" s="69" t="str">
        <f>IF(AND(Ausstellungen!$C9&gt;"a",ISERROR(VLOOKUP(Ausstellungen!$C9,Tabelle3!$A$6:$B$300,2,0))),"??",IF(ISERROR(VLOOKUP(Ausstellungen!$C9,Tabelle3!$A$6:$B$300,2,0)),"",VLOOKUP(Ausstellungen!$C9,Tabelle3!$A$6:$B$300,2,0)))</f>
        <v>Rü</v>
      </c>
      <c r="O9" s="125">
        <f ca="1">IF(AND(Ausstellungen!G9&gt;"a",ISERROR(MATCH(Ausstellungen!G9,INDIRECT(Ausstellungen!T9),0))),0,1)</f>
        <v>1</v>
      </c>
      <c r="P9" s="71" t="str">
        <f>IF(Ausstellungen!$C9="","",IF(ISERROR(MATCH(Ausstellungen!$I9,Tabelle2!$X$4:$X$8,0)),"",MATCH(Ausstellungen!$I9,Tabelle2!$X$4:$X$8,0)))</f>
        <v/>
      </c>
      <c r="Q9" s="71" t="str">
        <f>IF(Ausstellungen!$C9="","",IF(OR(P9="",ISERROR(INDEX(Tabelle2!$X$14:$Y$18,P9,2))),"",INDEX(Tabelle2!$X$14:$Y$18,P9,2)))</f>
        <v/>
      </c>
      <c r="R9" s="71" t="str">
        <f t="shared" si="1"/>
        <v/>
      </c>
      <c r="S9" s="84" t="str">
        <f>IF(Ausstellungen!H9&lt;"a","",IF(AND(Ausstellungen!H9&gt;"a",ISERROR(MATCH(Ausstellungen!D9&amp;Ausstellungen!G9,Tabelle2!$T$2:$T$17,0))),1,IF(AND(Ausstellungen!H9&gt;"a",INDEX(Tabelle2!$V$2:$V$17,MATCH(Ausstellungen!D9&amp;Ausstellungen!G9,Tabelle2!$T$2:$T$17,0))&lt;&gt;Ausstellungen!H9),1,"")))</f>
        <v/>
      </c>
      <c r="T9" s="71" t="str">
        <f>IF(AND(Ausstellungen!I9&gt;"a",ISERROR(MATCH(Ausstellungen!G9,Tabelle2!$Z$2:$Z$7,0))),1,"")</f>
        <v/>
      </c>
      <c r="U9" s="71">
        <f>IF(AND(A9&gt;"a",Ausstellungen!G9&gt;" "),COUNTIF(A$5:A$500,A9),"")</f>
        <v>1</v>
      </c>
      <c r="V9" s="71">
        <f t="shared" si="2"/>
        <v>1</v>
      </c>
      <c r="W9" s="71" t="str">
        <f t="shared" si="3"/>
        <v/>
      </c>
      <c r="X9" s="71" t="str">
        <f>IF(AND(Ausstellungen!D9&lt;&gt;Tabelle2!$C$19,Ausstellungen!F9=Tabelle2!$E$19),1,"")</f>
        <v/>
      </c>
      <c r="Y9" s="71" t="str">
        <f ca="1">IF(AND(Ausstellungen!G9&gt;"a",ISERROR(MATCH(Ausstellungen!G9,INDIRECT(Ausstellungen!T9),0))),0,"")</f>
        <v/>
      </c>
      <c r="Z9" s="71" t="str">
        <f>IF(ISERROR(SEARCH(",",Ausstellungen!G9,1)),Ausstellungen!G9,SUBSTITUTE(MID(Ausstellungen!G9,1,SEARCH(",",Ausstellungen!G9,1)-1),"vv","z"))</f>
        <v>V2</v>
      </c>
      <c r="AA9" s="71">
        <f t="shared" ca="1" si="4"/>
        <v>0</v>
      </c>
      <c r="AB9" s="71">
        <f t="shared" ca="1" si="5"/>
        <v>0</v>
      </c>
      <c r="AC9" s="71">
        <f t="shared" ca="1" si="6"/>
        <v>0</v>
      </c>
      <c r="AD9" s="71">
        <f t="shared" ca="1" si="7"/>
        <v>0</v>
      </c>
      <c r="AE9" s="71">
        <f t="shared" ca="1" si="8"/>
        <v>0</v>
      </c>
      <c r="AF9" s="71">
        <f t="shared" ca="1" si="9"/>
        <v>0</v>
      </c>
      <c r="AG9" s="71">
        <f t="shared" ca="1" si="10"/>
        <v>0</v>
      </c>
      <c r="AH9" s="71"/>
    </row>
    <row r="10" spans="1:34" ht="18.600000000000001" customHeight="1" x14ac:dyDescent="0.2">
      <c r="A10" s="70" t="str">
        <f>IF(AND(Ausstellungen!C10&lt;"a",Ausstellungen!D10&lt;"a",Ausstellungen!F10&lt;"a",Ausstellungen!G10&lt;" "),"",SUBSTITUTE(SUBSTITUTE(SUBSTITUTE(SUBSTITUTE(IF(AND(ISERROR(SEARCH(",",Ausstellungen!G10,1)),ISERROR(SEARCH(".",Ausstellungen!G10,1))),CONCATENATE(Ausstellungen!D10,Ausstellungen!E10,Ausstellungen!F10,Ausstellungen!G10),IF(ISERROR(SEARCH(",",Ausstellungen!G10,1)),CONCATENATE(Ausstellungen!D10,Ausstellungen!E10,Ausstellungen!F10,MID(Ausstellungen!G10,SEARCH(".",Ausstellungen!G10,1)-1,1)),CONCATENATE(Ausstellungen!D10,Ausstellungen!E10,Ausstellungen!F10,MID(Ausstellungen!G10,SEARCH(",",Ausstellungen!G10,1)-1,1)))),"vv",ROW()),"v",ROW()),"Sg",""),"V",""))</f>
        <v>ClubsiegerschauRüJugendklasse3</v>
      </c>
      <c r="B10" s="70" t="str">
        <f>IF(OR(Ausstellungen!C10&lt;"a",Ausstellungen!D10&lt;"a",Ausstellungen!F10&lt;"a"),"",IF(AND(Ausstellungen!D10=Tabelle2!$C$19,Ausstellungen!F10=Tabelle2!$E$19),Ausstellungen!C10&amp;Ausstellungen!D10&amp;"yy",IF(AND(Ausstellungen!D10=Tabelle2!$C$19,Ausstellungen!F10&lt;&gt;Tabelle2!$E$19),Ausstellungen!C10&amp;Ausstellungen!D10&amp;"zz",Ausstellungen!C10&amp;Ausstellungen!D10)))</f>
        <v>KAY ONE OF ANGLE BULLSClubsiegerschau</v>
      </c>
      <c r="C10" s="70" t="str">
        <f>IF(Ausstellungen!H10&lt;"a","",IF(Ausstellungen!F10=Tabelle2!$E$4,Ausstellungen!D10&amp;Ausstellungen!E10&amp;Ausstellungen!F10&amp;Ausstellungen!H10,IF(Ausstellungen!F10=Tabelle2!$E$3,Ausstellungen!D10&amp;Ausstellungen!F10&amp;Ausstellungen!H10,Ausstellungen!D10&amp;Ausstellungen!E10&amp;Ausstellungen!H10)))</f>
        <v/>
      </c>
      <c r="D10" s="70" t="str">
        <f>IF(AND(Ausstellungen!C10&gt;"a",Ausstellungen!D10&gt;"a",Ausstellungen!F10&gt;"a",Ausstellungen!I10&gt;"a"),Ausstellungen!D10&amp;Ausstellungen!E10&amp;MID(Ausstellungen!I10,1,2),"")</f>
        <v/>
      </c>
      <c r="E10" s="70" t="str">
        <f>IF(AND(Ausstellungen!C10&gt;"a",Ausstellungen!D10&gt;"a",Ausstellungen!F10&gt;"a",Ausstellungen!I10&gt;"a"),Ausstellungen!D10&amp;MID(Ausstellungen!I10,1,3),"")</f>
        <v/>
      </c>
      <c r="F10" s="70" t="str">
        <f>IF(Ausstellungen!T10&lt;&gt;"leer",CONCATENATE(Ausstellungen!T10,"P"),"")</f>
        <v>JuNP</v>
      </c>
      <c r="G10" s="71">
        <f ca="1">IF(Ausstellungen!G10&gt;" ",VLOOKUP(Ausstellungen!G10,INDIRECT(F10),2,0),0)</f>
        <v>4</v>
      </c>
      <c r="H10" s="71">
        <f>IF(ISERROR(VLOOKUP(Ausstellungen!H10,Tabelle2!$AG$3:$AH$29,2,0)),0,VLOOKUP(Ausstellungen!H10,Tabelle2!$AG$3:$AH$29,2,0))</f>
        <v>0</v>
      </c>
      <c r="I10" s="71">
        <f>IF(ISERROR(VLOOKUP(Ausstellungen!I10,Tabelle2!$X$3:$Y$8,2,0)),0,VLOOKUP(Ausstellungen!I10,Tabelle2!$X$3:$Y$8,2,0))</f>
        <v>0</v>
      </c>
      <c r="J10" s="71">
        <f t="shared" ca="1" si="0"/>
        <v>4</v>
      </c>
      <c r="N10" s="69" t="str">
        <f>IF(AND(Ausstellungen!$C10&gt;"a",ISERROR(VLOOKUP(Ausstellungen!$C10,Tabelle3!$A$6:$B$300,2,0))),"??",IF(ISERROR(VLOOKUP(Ausstellungen!$C10,Tabelle3!$A$6:$B$300,2,0)),"",VLOOKUP(Ausstellungen!$C10,Tabelle3!$A$6:$B$300,2,0)))</f>
        <v>Rü</v>
      </c>
      <c r="O10" s="125">
        <f ca="1">IF(AND(Ausstellungen!G10&gt;"a",ISERROR(MATCH(Ausstellungen!G10,INDIRECT(Ausstellungen!T10),0))),0,1)</f>
        <v>1</v>
      </c>
      <c r="P10" s="71" t="str">
        <f>IF(Ausstellungen!$C10="","",IF(ISERROR(MATCH(Ausstellungen!$I10,Tabelle2!$X$4:$X$8,0)),"",MATCH(Ausstellungen!$I10,Tabelle2!$X$4:$X$8,0)))</f>
        <v/>
      </c>
      <c r="Q10" s="71" t="str">
        <f>IF(Ausstellungen!$C10="","",IF(OR(P10="",ISERROR(INDEX(Tabelle2!$X$14:$Y$18,P10,2))),"",INDEX(Tabelle2!$X$14:$Y$18,P10,2)))</f>
        <v/>
      </c>
      <c r="R10" s="71" t="str">
        <f t="shared" si="1"/>
        <v/>
      </c>
      <c r="S10" s="84" t="str">
        <f>IF(Ausstellungen!H10&lt;"a","",IF(AND(Ausstellungen!H10&gt;"a",ISERROR(MATCH(Ausstellungen!D10&amp;Ausstellungen!G10,Tabelle2!$T$2:$T$17,0))),1,IF(AND(Ausstellungen!H10&gt;"a",INDEX(Tabelle2!$V$2:$V$17,MATCH(Ausstellungen!D10&amp;Ausstellungen!G10,Tabelle2!$T$2:$T$17,0))&lt;&gt;Ausstellungen!H10),1,"")))</f>
        <v/>
      </c>
      <c r="T10" s="71" t="str">
        <f>IF(AND(Ausstellungen!I10&gt;"a",ISERROR(MATCH(Ausstellungen!G10,Tabelle2!$Z$2:$Z$7,0))),1,"")</f>
        <v/>
      </c>
      <c r="U10" s="71">
        <f>IF(AND(A10&gt;"a",Ausstellungen!G10&gt;" "),COUNTIF(A$5:A$500,A10),"")</f>
        <v>1</v>
      </c>
      <c r="V10" s="71">
        <f t="shared" si="2"/>
        <v>1</v>
      </c>
      <c r="W10" s="71" t="str">
        <f t="shared" si="3"/>
        <v/>
      </c>
      <c r="X10" s="71" t="str">
        <f>IF(AND(Ausstellungen!D10&lt;&gt;Tabelle2!$C$19,Ausstellungen!F10=Tabelle2!$E$19),1,"")</f>
        <v/>
      </c>
      <c r="Y10" s="71" t="str">
        <f ca="1">IF(AND(Ausstellungen!G10&gt;"a",ISERROR(MATCH(Ausstellungen!G10,INDIRECT(Ausstellungen!T10),0))),0,"")</f>
        <v/>
      </c>
      <c r="Z10" s="71" t="str">
        <f>IF(ISERROR(SEARCH(",",Ausstellungen!G10,1)),Ausstellungen!G10,SUBSTITUTE(MID(Ausstellungen!G10,1,SEARCH(",",Ausstellungen!G10,1)-1),"vv","z"))</f>
        <v>Sg3</v>
      </c>
      <c r="AA10" s="71">
        <f t="shared" ca="1" si="4"/>
        <v>0</v>
      </c>
      <c r="AB10" s="71">
        <f t="shared" ca="1" si="5"/>
        <v>0</v>
      </c>
      <c r="AC10" s="71">
        <f t="shared" ca="1" si="6"/>
        <v>0</v>
      </c>
      <c r="AD10" s="71">
        <f t="shared" ca="1" si="7"/>
        <v>0</v>
      </c>
      <c r="AE10" s="71">
        <f t="shared" ca="1" si="8"/>
        <v>0</v>
      </c>
      <c r="AF10" s="71">
        <f t="shared" ca="1" si="9"/>
        <v>0</v>
      </c>
      <c r="AG10" s="71">
        <f t="shared" ca="1" si="10"/>
        <v>0</v>
      </c>
      <c r="AH10" s="71"/>
    </row>
    <row r="11" spans="1:34" ht="18.600000000000001" customHeight="1" x14ac:dyDescent="0.2">
      <c r="A11" s="70" t="str">
        <f>IF(AND(Ausstellungen!C11&lt;"a",Ausstellungen!D11&lt;"a",Ausstellungen!F11&lt;"a",Ausstellungen!G11&lt;" "),"",SUBSTITUTE(SUBSTITUTE(SUBSTITUTE(SUBSTITUTE(IF(AND(ISERROR(SEARCH(",",Ausstellungen!G11,1)),ISERROR(SEARCH(".",Ausstellungen!G11,1))),CONCATENATE(Ausstellungen!D11,Ausstellungen!E11,Ausstellungen!F11,Ausstellungen!G11),IF(ISERROR(SEARCH(",",Ausstellungen!G11,1)),CONCATENATE(Ausstellungen!D11,Ausstellungen!E11,Ausstellungen!F11,MID(Ausstellungen!G11,SEARCH(".",Ausstellungen!G11,1)-1,1)),CONCATENATE(Ausstellungen!D11,Ausstellungen!E11,Ausstellungen!F11,MID(Ausstellungen!G11,SEARCH(",",Ausstellungen!G11,1)-1,1)))),"vv",ROW()),"v",ROW()),"Sg",""),"V",""))</f>
        <v>ClubsiegerschauRüZwischenklasse1</v>
      </c>
      <c r="B11" s="70" t="str">
        <f>IF(OR(Ausstellungen!C11&lt;"a",Ausstellungen!D11&lt;"a",Ausstellungen!F11&lt;"a"),"",IF(AND(Ausstellungen!D11=Tabelle2!$C$19,Ausstellungen!F11=Tabelle2!$E$19),Ausstellungen!C11&amp;Ausstellungen!D11&amp;"yy",IF(AND(Ausstellungen!D11=Tabelle2!$C$19,Ausstellungen!F11&lt;&gt;Tabelle2!$E$19),Ausstellungen!C11&amp;Ausstellungen!D11&amp;"zz",Ausstellungen!C11&amp;Ausstellungen!D11)))</f>
        <v>KING ARTHUR FAITHFUL DIAMONDSClubsiegerschau</v>
      </c>
      <c r="C11" s="70" t="str">
        <f>IF(Ausstellungen!H11&lt;"a","",IF(Ausstellungen!F11=Tabelle2!$E$4,Ausstellungen!D11&amp;Ausstellungen!E11&amp;Ausstellungen!F11&amp;Ausstellungen!H11,IF(Ausstellungen!F11=Tabelle2!$E$3,Ausstellungen!D11&amp;Ausstellungen!F11&amp;Ausstellungen!H11,Ausstellungen!D11&amp;Ausstellungen!E11&amp;Ausstellungen!H11)))</f>
        <v/>
      </c>
      <c r="D11" s="70" t="str">
        <f>IF(AND(Ausstellungen!C11&gt;"a",Ausstellungen!D11&gt;"a",Ausstellungen!F11&gt;"a",Ausstellungen!I11&gt;"a"),Ausstellungen!D11&amp;Ausstellungen!E11&amp;MID(Ausstellungen!I11,1,2),"")</f>
        <v/>
      </c>
      <c r="E11" s="70" t="str">
        <f>IF(AND(Ausstellungen!C11&gt;"a",Ausstellungen!D11&gt;"a",Ausstellungen!F11&gt;"a",Ausstellungen!I11&gt;"a"),Ausstellungen!D11&amp;MID(Ausstellungen!I11,1,3),"")</f>
        <v/>
      </c>
      <c r="F11" s="70" t="str">
        <f>IF(Ausstellungen!T11&lt;&gt;"leer",CONCATENATE(Ausstellungen!T11,"P"),"")</f>
        <v>ZwNP</v>
      </c>
      <c r="G11" s="71">
        <f ca="1">IF(Ausstellungen!G11&gt;" ",VLOOKUP(Ausstellungen!G11,INDIRECT(F11),2,0),0)</f>
        <v>16</v>
      </c>
      <c r="H11" s="71">
        <f>IF(ISERROR(VLOOKUP(Ausstellungen!H11,Tabelle2!$AG$3:$AH$29,2,0)),0,VLOOKUP(Ausstellungen!H11,Tabelle2!$AG$3:$AH$29,2,0))</f>
        <v>0</v>
      </c>
      <c r="I11" s="71">
        <f>IF(ISERROR(VLOOKUP(Ausstellungen!I11,Tabelle2!$X$3:$Y$8,2,0)),0,VLOOKUP(Ausstellungen!I11,Tabelle2!$X$3:$Y$8,2,0))</f>
        <v>0</v>
      </c>
      <c r="J11" s="71">
        <f t="shared" ca="1" si="0"/>
        <v>16</v>
      </c>
      <c r="N11" s="69" t="str">
        <f>IF(AND(Ausstellungen!$C11&gt;"a",ISERROR(VLOOKUP(Ausstellungen!$C11,Tabelle3!$A$6:$B$300,2,0))),"??",IF(ISERROR(VLOOKUP(Ausstellungen!$C11,Tabelle3!$A$6:$B$300,2,0)),"",VLOOKUP(Ausstellungen!$C11,Tabelle3!$A$6:$B$300,2,0)))</f>
        <v>Rü</v>
      </c>
      <c r="O11" s="125">
        <f ca="1">IF(AND(Ausstellungen!G11&gt;"a",ISERROR(MATCH(Ausstellungen!G11,INDIRECT(Ausstellungen!T11),0))),0,1)</f>
        <v>1</v>
      </c>
      <c r="P11" s="71" t="str">
        <f>IF(Ausstellungen!$C11="","",IF(ISERROR(MATCH(Ausstellungen!$I11,Tabelle2!$X$4:$X$8,0)),"",MATCH(Ausstellungen!$I11,Tabelle2!$X$4:$X$8,0)))</f>
        <v/>
      </c>
      <c r="Q11" s="71" t="str">
        <f>IF(Ausstellungen!$C11="","",IF(OR(P11="",ISERROR(INDEX(Tabelle2!$X$14:$Y$18,P11,2))),"",INDEX(Tabelle2!$X$14:$Y$18,P11,2)))</f>
        <v/>
      </c>
      <c r="R11" s="71" t="str">
        <f t="shared" si="1"/>
        <v/>
      </c>
      <c r="S11" s="84" t="str">
        <f>IF(Ausstellungen!H11&lt;"a","",IF(AND(Ausstellungen!H11&gt;"a",ISERROR(MATCH(Ausstellungen!D11&amp;Ausstellungen!G11,Tabelle2!$T$2:$T$17,0))),1,IF(AND(Ausstellungen!H11&gt;"a",INDEX(Tabelle2!$V$2:$V$17,MATCH(Ausstellungen!D11&amp;Ausstellungen!G11,Tabelle2!$T$2:$T$17,0))&lt;&gt;Ausstellungen!H11),1,"")))</f>
        <v/>
      </c>
      <c r="T11" s="71" t="str">
        <f>IF(AND(Ausstellungen!I11&gt;"a",ISERROR(MATCH(Ausstellungen!G11,Tabelle2!$Z$2:$Z$7,0))),1,"")</f>
        <v/>
      </c>
      <c r="U11" s="71">
        <f>IF(AND(A11&gt;"a",Ausstellungen!G11&gt;" "),COUNTIF(A$5:A$500,A11),"")</f>
        <v>1</v>
      </c>
      <c r="V11" s="71">
        <f t="shared" si="2"/>
        <v>1</v>
      </c>
      <c r="W11" s="71" t="str">
        <f t="shared" si="3"/>
        <v/>
      </c>
      <c r="X11" s="71" t="str">
        <f>IF(AND(Ausstellungen!D11&lt;&gt;Tabelle2!$C$19,Ausstellungen!F11=Tabelle2!$E$19),1,"")</f>
        <v/>
      </c>
      <c r="Y11" s="71" t="str">
        <f ca="1">IF(AND(Ausstellungen!G11&gt;"a",ISERROR(MATCH(Ausstellungen!G11,INDIRECT(Ausstellungen!T11),0))),0,"")</f>
        <v/>
      </c>
      <c r="Z11" s="71" t="str">
        <f>IF(ISERROR(SEARCH(",",Ausstellungen!G11,1)),Ausstellungen!G11,SUBSTITUTE(MID(Ausstellungen!G11,1,SEARCH(",",Ausstellungen!G11,1)-1),"vv","z"))</f>
        <v>V1</v>
      </c>
      <c r="AA11" s="71">
        <f t="shared" ca="1" si="4"/>
        <v>0</v>
      </c>
      <c r="AB11" s="71">
        <f t="shared" ca="1" si="5"/>
        <v>0</v>
      </c>
      <c r="AC11" s="71">
        <f t="shared" ca="1" si="6"/>
        <v>0</v>
      </c>
      <c r="AD11" s="71">
        <f t="shared" ca="1" si="7"/>
        <v>0</v>
      </c>
      <c r="AE11" s="71">
        <f t="shared" ca="1" si="8"/>
        <v>0</v>
      </c>
      <c r="AF11" s="71">
        <f t="shared" ca="1" si="9"/>
        <v>0</v>
      </c>
      <c r="AG11" s="71">
        <f t="shared" ca="1" si="10"/>
        <v>0</v>
      </c>
      <c r="AH11" s="71"/>
    </row>
    <row r="12" spans="1:34" ht="18.600000000000001" customHeight="1" x14ac:dyDescent="0.2">
      <c r="A12" s="70" t="str">
        <f>IF(AND(Ausstellungen!C12&lt;"a",Ausstellungen!D12&lt;"a",Ausstellungen!F12&lt;"a",Ausstellungen!G12&lt;" "),"",SUBSTITUTE(SUBSTITUTE(SUBSTITUTE(SUBSTITUTE(IF(AND(ISERROR(SEARCH(",",Ausstellungen!G12,1)),ISERROR(SEARCH(".",Ausstellungen!G12,1))),CONCATENATE(Ausstellungen!D12,Ausstellungen!E12,Ausstellungen!F12,Ausstellungen!G12),IF(ISERROR(SEARCH(",",Ausstellungen!G12,1)),CONCATENATE(Ausstellungen!D12,Ausstellungen!E12,Ausstellungen!F12,MID(Ausstellungen!G12,SEARCH(".",Ausstellungen!G12,1)-1,1)),CONCATENATE(Ausstellungen!D12,Ausstellungen!E12,Ausstellungen!F12,MID(Ausstellungen!G12,SEARCH(",",Ausstellungen!G12,1)-1,1)))),"vv",ROW()),"v",ROW()),"Sg",""),"V",""))</f>
        <v>ClubsiegerschauRüOffene Klasse1</v>
      </c>
      <c r="B12" s="70" t="str">
        <f>IF(OR(Ausstellungen!C12&lt;"a",Ausstellungen!D12&lt;"a",Ausstellungen!F12&lt;"a"),"",IF(AND(Ausstellungen!D12=Tabelle2!$C$19,Ausstellungen!F12=Tabelle2!$E$19),Ausstellungen!C12&amp;Ausstellungen!D12&amp;"yy",IF(AND(Ausstellungen!D12=Tabelle2!$C$19,Ausstellungen!F12&lt;&gt;Tabelle2!$E$19),Ausstellungen!C12&amp;Ausstellungen!D12&amp;"zz",Ausstellungen!C12&amp;Ausstellungen!D12)))</f>
        <v>CELTIC WARRIOR OF STAFFBULL COMPANYClubsiegerschau</v>
      </c>
      <c r="C12" s="70" t="str">
        <f>IF(Ausstellungen!H12&lt;"a","",IF(Ausstellungen!F12=Tabelle2!$E$4,Ausstellungen!D12&amp;Ausstellungen!E12&amp;Ausstellungen!F12&amp;Ausstellungen!H12,IF(Ausstellungen!F12=Tabelle2!$E$3,Ausstellungen!D12&amp;Ausstellungen!F12&amp;Ausstellungen!H12,Ausstellungen!D12&amp;Ausstellungen!E12&amp;Ausstellungen!H12)))</f>
        <v>ClubsiegerschauRüClubsieger</v>
      </c>
      <c r="D12" s="70" t="str">
        <f>IF(AND(Ausstellungen!C12&gt;"a",Ausstellungen!D12&gt;"a",Ausstellungen!F12&gt;"a",Ausstellungen!I12&gt;"a"),Ausstellungen!D12&amp;Ausstellungen!E12&amp;MID(Ausstellungen!I12,1,2),"")</f>
        <v>ClubsiegerschauRüBO</v>
      </c>
      <c r="E12" s="70" t="str">
        <f>IF(AND(Ausstellungen!C12&gt;"a",Ausstellungen!D12&gt;"a",Ausstellungen!F12&gt;"a",Ausstellungen!I12&gt;"a"),Ausstellungen!D12&amp;MID(Ausstellungen!I12,1,3),"")</f>
        <v>ClubsiegerschauBOS</v>
      </c>
      <c r="F12" s="70" t="str">
        <f>IF(Ausstellungen!T12&lt;&gt;"leer",CONCATENATE(Ausstellungen!T12,"P"),"")</f>
        <v>OfNP</v>
      </c>
      <c r="G12" s="71">
        <f ca="1">IF(Ausstellungen!G12&gt;" ",VLOOKUP(Ausstellungen!G12,INDIRECT(F12),2,0),0)</f>
        <v>16</v>
      </c>
      <c r="H12" s="71">
        <f>IF(ISERROR(VLOOKUP(Ausstellungen!H12,Tabelle2!$AG$3:$AH$29,2,0)),0,VLOOKUP(Ausstellungen!H12,Tabelle2!$AG$3:$AH$29,2,0))</f>
        <v>6</v>
      </c>
      <c r="I12" s="71">
        <f>IF(ISERROR(VLOOKUP(Ausstellungen!I12,Tabelle2!$X$3:$Y$8,2,0)),0,VLOOKUP(Ausstellungen!I12,Tabelle2!$X$3:$Y$8,2,0))</f>
        <v>2</v>
      </c>
      <c r="J12" s="71">
        <f t="shared" ca="1" si="0"/>
        <v>24</v>
      </c>
      <c r="N12" s="69" t="str">
        <f>IF(AND(Ausstellungen!$C12&gt;"a",ISERROR(VLOOKUP(Ausstellungen!$C12,Tabelle3!$A$6:$B$300,2,0))),"??",IF(ISERROR(VLOOKUP(Ausstellungen!$C12,Tabelle3!$A$6:$B$300,2,0)),"",VLOOKUP(Ausstellungen!$C12,Tabelle3!$A$6:$B$300,2,0)))</f>
        <v>Rü</v>
      </c>
      <c r="O12" s="125">
        <f ca="1">IF(AND(Ausstellungen!G12&gt;"a",ISERROR(MATCH(Ausstellungen!G12,INDIRECT(Ausstellungen!T12),0))),0,1)</f>
        <v>1</v>
      </c>
      <c r="P12" s="71">
        <f>IF(Ausstellungen!$C12="","",IF(ISERROR(MATCH(Ausstellungen!$I12,Tabelle2!$X$4:$X$8,0)),"",MATCH(Ausstellungen!$I12,Tabelle2!$X$4:$X$8,0)))</f>
        <v>1</v>
      </c>
      <c r="Q12" s="71">
        <f>IF(Ausstellungen!$C12="","",IF(OR(P12="",ISERROR(INDEX(Tabelle2!$X$14:$Y$18,P12,2))),"",INDEX(Tabelle2!$X$14:$Y$18,P12,2)))</f>
        <v>2</v>
      </c>
      <c r="R12" s="71">
        <f t="shared" si="1"/>
        <v>1</v>
      </c>
      <c r="S12" s="84" t="str">
        <f>IF(Ausstellungen!H12&lt;"a","",IF(AND(Ausstellungen!H12&gt;"a",ISERROR(MATCH(Ausstellungen!D12&amp;Ausstellungen!G12,Tabelle2!$T$2:$T$17,0))),1,IF(AND(Ausstellungen!H12&gt;"a",INDEX(Tabelle2!$V$2:$V$17,MATCH(Ausstellungen!D12&amp;Ausstellungen!G12,Tabelle2!$T$2:$T$17,0))&lt;&gt;Ausstellungen!H12),1,"")))</f>
        <v/>
      </c>
      <c r="T12" s="71" t="str">
        <f>IF(AND(Ausstellungen!I12&gt;"a",ISERROR(MATCH(Ausstellungen!G12,Tabelle2!$Z$2:$Z$7,0))),1,"")</f>
        <v/>
      </c>
      <c r="U12" s="71">
        <f>IF(AND(A12&gt;"a",Ausstellungen!G12&gt;" "),COUNTIF(A$5:A$500,A12),"")</f>
        <v>1</v>
      </c>
      <c r="V12" s="71">
        <f t="shared" si="2"/>
        <v>1</v>
      </c>
      <c r="W12" s="71">
        <f t="shared" si="3"/>
        <v>1</v>
      </c>
      <c r="X12" s="71" t="str">
        <f>IF(AND(Ausstellungen!D12&lt;&gt;Tabelle2!$C$19,Ausstellungen!F12=Tabelle2!$E$19),1,"")</f>
        <v/>
      </c>
      <c r="Y12" s="71" t="str">
        <f ca="1">IF(AND(Ausstellungen!G12&gt;"a",ISERROR(MATCH(Ausstellungen!G12,INDIRECT(Ausstellungen!T12),0))),0,"")</f>
        <v/>
      </c>
      <c r="Z12" s="71" t="str">
        <f>IF(ISERROR(SEARCH(",",Ausstellungen!G12,1)),Ausstellungen!G12,SUBSTITUTE(MID(Ausstellungen!G12,1,SEARCH(",",Ausstellungen!G12,1)-1),"vv","z"))</f>
        <v>V1</v>
      </c>
      <c r="AA12" s="71">
        <f t="shared" ca="1" si="4"/>
        <v>0</v>
      </c>
      <c r="AB12" s="71">
        <f t="shared" ca="1" si="5"/>
        <v>0</v>
      </c>
      <c r="AC12" s="71">
        <f t="shared" ca="1" si="6"/>
        <v>0</v>
      </c>
      <c r="AD12" s="71">
        <f t="shared" ca="1" si="7"/>
        <v>0</v>
      </c>
      <c r="AE12" s="71">
        <f t="shared" ca="1" si="8"/>
        <v>0</v>
      </c>
      <c r="AF12" s="71">
        <f t="shared" ca="1" si="9"/>
        <v>0</v>
      </c>
      <c r="AG12" s="71">
        <f t="shared" ca="1" si="10"/>
        <v>0</v>
      </c>
      <c r="AH12" s="71"/>
    </row>
    <row r="13" spans="1:34" ht="18.600000000000001" customHeight="1" x14ac:dyDescent="0.2">
      <c r="A13" s="70" t="str">
        <f>IF(AND(Ausstellungen!C13&lt;"a",Ausstellungen!D13&lt;"a",Ausstellungen!F13&lt;"a",Ausstellungen!G13&lt;" "),"",SUBSTITUTE(SUBSTITUTE(SUBSTITUTE(SUBSTITUTE(IF(AND(ISERROR(SEARCH(",",Ausstellungen!G13,1)),ISERROR(SEARCH(".",Ausstellungen!G13,1))),CONCATENATE(Ausstellungen!D13,Ausstellungen!E13,Ausstellungen!F13,Ausstellungen!G13),IF(ISERROR(SEARCH(",",Ausstellungen!G13,1)),CONCATENATE(Ausstellungen!D13,Ausstellungen!E13,Ausstellungen!F13,MID(Ausstellungen!G13,SEARCH(".",Ausstellungen!G13,1)-1,1)),CONCATENATE(Ausstellungen!D13,Ausstellungen!E13,Ausstellungen!F13,MID(Ausstellungen!G13,SEARCH(",",Ausstellungen!G13,1)-1,1)))),"vv",ROW()),"v",ROW()),"Sg",""),"V",""))</f>
        <v>ClubsiegerschauRüOffene Klasse2</v>
      </c>
      <c r="B13" s="70" t="str">
        <f>IF(OR(Ausstellungen!C13&lt;"a",Ausstellungen!D13&lt;"a",Ausstellungen!F13&lt;"a"),"",IF(AND(Ausstellungen!D13=Tabelle2!$C$19,Ausstellungen!F13=Tabelle2!$E$19),Ausstellungen!C13&amp;Ausstellungen!D13&amp;"yy",IF(AND(Ausstellungen!D13=Tabelle2!$C$19,Ausstellungen!F13&lt;&gt;Tabelle2!$E$19),Ausstellungen!C13&amp;Ausstellungen!D13&amp;"zz",Ausstellungen!C13&amp;Ausstellungen!D13)))</f>
        <v>SPAKLING DIAMONDSTAFF HELLS BELLSClubsiegerschau</v>
      </c>
      <c r="C13" s="70" t="str">
        <f>IF(Ausstellungen!H13&lt;"a","",IF(Ausstellungen!F13=Tabelle2!$E$4,Ausstellungen!D13&amp;Ausstellungen!E13&amp;Ausstellungen!F13&amp;Ausstellungen!H13,IF(Ausstellungen!F13=Tabelle2!$E$3,Ausstellungen!D13&amp;Ausstellungen!F13&amp;Ausstellungen!H13,Ausstellungen!D13&amp;Ausstellungen!E13&amp;Ausstellungen!H13)))</f>
        <v/>
      </c>
      <c r="D13" s="70" t="str">
        <f>IF(AND(Ausstellungen!C13&gt;"a",Ausstellungen!D13&gt;"a",Ausstellungen!F13&gt;"a",Ausstellungen!I13&gt;"a"),Ausstellungen!D13&amp;Ausstellungen!E13&amp;MID(Ausstellungen!I13,1,2),"")</f>
        <v/>
      </c>
      <c r="E13" s="70" t="str">
        <f>IF(AND(Ausstellungen!C13&gt;"a",Ausstellungen!D13&gt;"a",Ausstellungen!F13&gt;"a",Ausstellungen!I13&gt;"a"),Ausstellungen!D13&amp;MID(Ausstellungen!I13,1,3),"")</f>
        <v/>
      </c>
      <c r="F13" s="70" t="str">
        <f>IF(Ausstellungen!T13&lt;&gt;"leer",CONCATENATE(Ausstellungen!T13,"P"),"")</f>
        <v>OfNP</v>
      </c>
      <c r="G13" s="71">
        <f ca="1">IF(Ausstellungen!G13&gt;" ",VLOOKUP(Ausstellungen!G13,INDIRECT(F13),2,0),0)</f>
        <v>13</v>
      </c>
      <c r="H13" s="71">
        <f>IF(ISERROR(VLOOKUP(Ausstellungen!H13,Tabelle2!$AG$3:$AH$29,2,0)),0,VLOOKUP(Ausstellungen!H13,Tabelle2!$AG$3:$AH$29,2,0))</f>
        <v>0</v>
      </c>
      <c r="I13" s="71">
        <f>IF(ISERROR(VLOOKUP(Ausstellungen!I13,Tabelle2!$X$3:$Y$8,2,0)),0,VLOOKUP(Ausstellungen!I13,Tabelle2!$X$3:$Y$8,2,0))</f>
        <v>0</v>
      </c>
      <c r="J13" s="71">
        <f t="shared" ca="1" si="0"/>
        <v>13</v>
      </c>
      <c r="N13" s="69" t="str">
        <f>IF(AND(Ausstellungen!$C13&gt;"a",ISERROR(VLOOKUP(Ausstellungen!$C13,Tabelle3!$A$6:$B$300,2,0))),"??",IF(ISERROR(VLOOKUP(Ausstellungen!$C13,Tabelle3!$A$6:$B$300,2,0)),"",VLOOKUP(Ausstellungen!$C13,Tabelle3!$A$6:$B$300,2,0)))</f>
        <v>Rü</v>
      </c>
      <c r="O13" s="125">
        <f ca="1">IF(AND(Ausstellungen!G13&gt;"a",ISERROR(MATCH(Ausstellungen!G13,INDIRECT(Ausstellungen!T13),0))),0,1)</f>
        <v>1</v>
      </c>
      <c r="P13" s="71" t="str">
        <f>IF(Ausstellungen!$C13="","",IF(ISERROR(MATCH(Ausstellungen!$I13,Tabelle2!$X$4:$X$8,0)),"",MATCH(Ausstellungen!$I13,Tabelle2!$X$4:$X$8,0)))</f>
        <v/>
      </c>
      <c r="Q13" s="71" t="str">
        <f>IF(Ausstellungen!$C13="","",IF(OR(P13="",ISERROR(INDEX(Tabelle2!$X$14:$Y$18,P13,2))),"",INDEX(Tabelle2!$X$14:$Y$18,P13,2)))</f>
        <v/>
      </c>
      <c r="R13" s="71" t="str">
        <f t="shared" si="1"/>
        <v/>
      </c>
      <c r="S13" s="84" t="str">
        <f>IF(Ausstellungen!H13&lt;"a","",IF(AND(Ausstellungen!H13&gt;"a",ISERROR(MATCH(Ausstellungen!D13&amp;Ausstellungen!G13,Tabelle2!$T$2:$T$17,0))),1,IF(AND(Ausstellungen!H13&gt;"a",INDEX(Tabelle2!$V$2:$V$17,MATCH(Ausstellungen!D13&amp;Ausstellungen!G13,Tabelle2!$T$2:$T$17,0))&lt;&gt;Ausstellungen!H13),1,"")))</f>
        <v/>
      </c>
      <c r="T13" s="71" t="str">
        <f>IF(AND(Ausstellungen!I13&gt;"a",ISERROR(MATCH(Ausstellungen!G13,Tabelle2!$Z$2:$Z$7,0))),1,"")</f>
        <v/>
      </c>
      <c r="U13" s="71">
        <f>IF(AND(A13&gt;"a",Ausstellungen!G13&gt;" "),COUNTIF(A$5:A$500,A13),"")</f>
        <v>1</v>
      </c>
      <c r="V13" s="71">
        <f t="shared" si="2"/>
        <v>1</v>
      </c>
      <c r="W13" s="71" t="str">
        <f t="shared" si="3"/>
        <v/>
      </c>
      <c r="X13" s="71" t="str">
        <f>IF(AND(Ausstellungen!D13&lt;&gt;Tabelle2!$C$19,Ausstellungen!F13=Tabelle2!$E$19),1,"")</f>
        <v/>
      </c>
      <c r="Y13" s="71" t="str">
        <f ca="1">IF(AND(Ausstellungen!G13&gt;"a",ISERROR(MATCH(Ausstellungen!G13,INDIRECT(Ausstellungen!T13),0))),0,"")</f>
        <v/>
      </c>
      <c r="Z13" s="71" t="str">
        <f>IF(ISERROR(SEARCH(",",Ausstellungen!G13,1)),Ausstellungen!G13,SUBSTITUTE(MID(Ausstellungen!G13,1,SEARCH(",",Ausstellungen!G13,1)-1),"vv","z"))</f>
        <v>V2</v>
      </c>
      <c r="AA13" s="71">
        <f t="shared" ca="1" si="4"/>
        <v>0</v>
      </c>
      <c r="AB13" s="71">
        <f t="shared" ca="1" si="5"/>
        <v>0</v>
      </c>
      <c r="AC13" s="71">
        <f t="shared" ca="1" si="6"/>
        <v>0</v>
      </c>
      <c r="AD13" s="71">
        <f t="shared" ca="1" si="7"/>
        <v>0</v>
      </c>
      <c r="AE13" s="71">
        <f t="shared" ca="1" si="8"/>
        <v>0</v>
      </c>
      <c r="AF13" s="71">
        <f t="shared" ca="1" si="9"/>
        <v>0</v>
      </c>
      <c r="AG13" s="71">
        <f t="shared" ca="1" si="10"/>
        <v>0</v>
      </c>
      <c r="AH13" s="71"/>
    </row>
    <row r="14" spans="1:34" ht="18.600000000000001" customHeight="1" x14ac:dyDescent="0.2">
      <c r="A14" s="70" t="str">
        <f>IF(AND(Ausstellungen!C14&lt;"a",Ausstellungen!D14&lt;"a",Ausstellungen!F14&lt;"a",Ausstellungen!G14&lt;" "),"",SUBSTITUTE(SUBSTITUTE(SUBSTITUTE(SUBSTITUTE(IF(AND(ISERROR(SEARCH(",",Ausstellungen!G14,1)),ISERROR(SEARCH(".",Ausstellungen!G14,1))),CONCATENATE(Ausstellungen!D14,Ausstellungen!E14,Ausstellungen!F14,Ausstellungen!G14),IF(ISERROR(SEARCH(",",Ausstellungen!G14,1)),CONCATENATE(Ausstellungen!D14,Ausstellungen!E14,Ausstellungen!F14,MID(Ausstellungen!G14,SEARCH(".",Ausstellungen!G14,1)-1,1)),CONCATENATE(Ausstellungen!D14,Ausstellungen!E14,Ausstellungen!F14,MID(Ausstellungen!G14,SEARCH(",",Ausstellungen!G14,1)-1,1)))),"vv",ROW()),"v",ROW()),"Sg",""),"V",""))</f>
        <v>ClubsiegerschauRüOffene Klasse3</v>
      </c>
      <c r="B14" s="70" t="str">
        <f>IF(OR(Ausstellungen!C14&lt;"a",Ausstellungen!D14&lt;"a",Ausstellungen!F14&lt;"a"),"",IF(AND(Ausstellungen!D14=Tabelle2!$C$19,Ausstellungen!F14=Tabelle2!$E$19),Ausstellungen!C14&amp;Ausstellungen!D14&amp;"yy",IF(AND(Ausstellungen!D14=Tabelle2!$C$19,Ausstellungen!F14&lt;&gt;Tabelle2!$E$19),Ausstellungen!C14&amp;Ausstellungen!D14&amp;"zz",Ausstellungen!C14&amp;Ausstellungen!D14)))</f>
        <v>CRAZY CUBA OF STAFFBULL COMPANYClubsiegerschau</v>
      </c>
      <c r="C14" s="70" t="str">
        <f>IF(Ausstellungen!H14&lt;"a","",IF(Ausstellungen!F14=Tabelle2!$E$4,Ausstellungen!D14&amp;Ausstellungen!E14&amp;Ausstellungen!F14&amp;Ausstellungen!H14,IF(Ausstellungen!F14=Tabelle2!$E$3,Ausstellungen!D14&amp;Ausstellungen!F14&amp;Ausstellungen!H14,Ausstellungen!D14&amp;Ausstellungen!E14&amp;Ausstellungen!H14)))</f>
        <v/>
      </c>
      <c r="D14" s="70" t="str">
        <f>IF(AND(Ausstellungen!C14&gt;"a",Ausstellungen!D14&gt;"a",Ausstellungen!F14&gt;"a",Ausstellungen!I14&gt;"a"),Ausstellungen!D14&amp;Ausstellungen!E14&amp;MID(Ausstellungen!I14,1,2),"")</f>
        <v/>
      </c>
      <c r="E14" s="70" t="str">
        <f>IF(AND(Ausstellungen!C14&gt;"a",Ausstellungen!D14&gt;"a",Ausstellungen!F14&gt;"a",Ausstellungen!I14&gt;"a"),Ausstellungen!D14&amp;MID(Ausstellungen!I14,1,3),"")</f>
        <v/>
      </c>
      <c r="F14" s="70" t="str">
        <f>IF(Ausstellungen!T14&lt;&gt;"leer",CONCATENATE(Ausstellungen!T14,"P"),"")</f>
        <v>OfNP</v>
      </c>
      <c r="G14" s="71">
        <f ca="1">IF(Ausstellungen!G14&gt;" ",VLOOKUP(Ausstellungen!G14,INDIRECT(F14),2,0),0)</f>
        <v>10</v>
      </c>
      <c r="H14" s="71">
        <f>IF(ISERROR(VLOOKUP(Ausstellungen!H14,Tabelle2!$AG$3:$AH$29,2,0)),0,VLOOKUP(Ausstellungen!H14,Tabelle2!$AG$3:$AH$29,2,0))</f>
        <v>0</v>
      </c>
      <c r="I14" s="71">
        <f>IF(ISERROR(VLOOKUP(Ausstellungen!I14,Tabelle2!$X$3:$Y$8,2,0)),0,VLOOKUP(Ausstellungen!I14,Tabelle2!$X$3:$Y$8,2,0))</f>
        <v>0</v>
      </c>
      <c r="J14" s="71">
        <f t="shared" ca="1" si="0"/>
        <v>10</v>
      </c>
      <c r="N14" s="69" t="str">
        <f>IF(AND(Ausstellungen!$C14&gt;"a",ISERROR(VLOOKUP(Ausstellungen!$C14,Tabelle3!$A$6:$B$300,2,0))),"??",IF(ISERROR(VLOOKUP(Ausstellungen!$C14,Tabelle3!$A$6:$B$300,2,0)),"",VLOOKUP(Ausstellungen!$C14,Tabelle3!$A$6:$B$300,2,0)))</f>
        <v>Rü</v>
      </c>
      <c r="O14" s="125">
        <f ca="1">IF(AND(Ausstellungen!G14&gt;"a",ISERROR(MATCH(Ausstellungen!G14,INDIRECT(Ausstellungen!T14),0))),0,1)</f>
        <v>1</v>
      </c>
      <c r="P14" s="71" t="str">
        <f>IF(Ausstellungen!$C14="","",IF(ISERROR(MATCH(Ausstellungen!$I14,Tabelle2!$X$4:$X$8,0)),"",MATCH(Ausstellungen!$I14,Tabelle2!$X$4:$X$8,0)))</f>
        <v/>
      </c>
      <c r="Q14" s="71" t="str">
        <f>IF(Ausstellungen!$C14="","",IF(OR(P14="",ISERROR(INDEX(Tabelle2!$X$14:$Y$18,P14,2))),"",INDEX(Tabelle2!$X$14:$Y$18,P14,2)))</f>
        <v/>
      </c>
      <c r="R14" s="71" t="str">
        <f t="shared" si="1"/>
        <v/>
      </c>
      <c r="S14" s="84" t="str">
        <f>IF(Ausstellungen!H14&lt;"a","",IF(AND(Ausstellungen!H14&gt;"a",ISERROR(MATCH(Ausstellungen!D14&amp;Ausstellungen!G14,Tabelle2!$T$2:$T$17,0))),1,IF(AND(Ausstellungen!H14&gt;"a",INDEX(Tabelle2!$V$2:$V$17,MATCH(Ausstellungen!D14&amp;Ausstellungen!G14,Tabelle2!$T$2:$T$17,0))&lt;&gt;Ausstellungen!H14),1,"")))</f>
        <v/>
      </c>
      <c r="T14" s="71" t="str">
        <f>IF(AND(Ausstellungen!I14&gt;"a",ISERROR(MATCH(Ausstellungen!G14,Tabelle2!$Z$2:$Z$7,0))),1,"")</f>
        <v/>
      </c>
      <c r="U14" s="71">
        <f>IF(AND(A14&gt;"a",Ausstellungen!G14&gt;" "),COUNTIF(A$5:A$500,A14),"")</f>
        <v>1</v>
      </c>
      <c r="V14" s="71">
        <f t="shared" si="2"/>
        <v>1</v>
      </c>
      <c r="W14" s="71" t="str">
        <f t="shared" si="3"/>
        <v/>
      </c>
      <c r="X14" s="71" t="str">
        <f>IF(AND(Ausstellungen!D14&lt;&gt;Tabelle2!$C$19,Ausstellungen!F14=Tabelle2!$E$19),1,"")</f>
        <v/>
      </c>
      <c r="Y14" s="71" t="str">
        <f ca="1">IF(AND(Ausstellungen!G14&gt;"a",ISERROR(MATCH(Ausstellungen!G14,INDIRECT(Ausstellungen!T14),0))),0,"")</f>
        <v/>
      </c>
      <c r="Z14" s="71" t="str">
        <f>IF(ISERROR(SEARCH(",",Ausstellungen!G14,1)),Ausstellungen!G14,SUBSTITUTE(MID(Ausstellungen!G14,1,SEARCH(",",Ausstellungen!G14,1)-1),"vv","z"))</f>
        <v>V3</v>
      </c>
      <c r="AA14" s="71">
        <f t="shared" ca="1" si="4"/>
        <v>0</v>
      </c>
      <c r="AB14" s="71">
        <f t="shared" ca="1" si="5"/>
        <v>0</v>
      </c>
      <c r="AC14" s="71">
        <f t="shared" ca="1" si="6"/>
        <v>0</v>
      </c>
      <c r="AD14" s="71">
        <f t="shared" ca="1" si="7"/>
        <v>0</v>
      </c>
      <c r="AE14" s="71">
        <f t="shared" ca="1" si="8"/>
        <v>0</v>
      </c>
      <c r="AF14" s="71">
        <f t="shared" ca="1" si="9"/>
        <v>0</v>
      </c>
      <c r="AG14" s="71">
        <f t="shared" ca="1" si="10"/>
        <v>0</v>
      </c>
      <c r="AH14" s="71"/>
    </row>
    <row r="15" spans="1:34" ht="18.600000000000001" customHeight="1" x14ac:dyDescent="0.2">
      <c r="A15" s="70" t="str">
        <f>IF(AND(Ausstellungen!C15&lt;"a",Ausstellungen!D15&lt;"a",Ausstellungen!F15&lt;"a",Ausstellungen!G15&lt;" "),"",SUBSTITUTE(SUBSTITUTE(SUBSTITUTE(SUBSTITUTE(IF(AND(ISERROR(SEARCH(",",Ausstellungen!G15,1)),ISERROR(SEARCH(".",Ausstellungen!G15,1))),CONCATENATE(Ausstellungen!D15,Ausstellungen!E15,Ausstellungen!F15,Ausstellungen!G15),IF(ISERROR(SEARCH(",",Ausstellungen!G15,1)),CONCATENATE(Ausstellungen!D15,Ausstellungen!E15,Ausstellungen!F15,MID(Ausstellungen!G15,SEARCH(".",Ausstellungen!G15,1)-1,1)),CONCATENATE(Ausstellungen!D15,Ausstellungen!E15,Ausstellungen!F15,MID(Ausstellungen!G15,SEARCH(",",Ausstellungen!G15,1)-1,1)))),"vv",ROW()),"v",ROW()),"Sg",""),"V",""))</f>
        <v>ClubsiegerschauRüChampioklasse1</v>
      </c>
      <c r="B15" s="70" t="str">
        <f>IF(OR(Ausstellungen!C15&lt;"a",Ausstellungen!D15&lt;"a",Ausstellungen!F15&lt;"a"),"",IF(AND(Ausstellungen!D15=Tabelle2!$C$19,Ausstellungen!F15=Tabelle2!$E$19),Ausstellungen!C15&amp;Ausstellungen!D15&amp;"yy",IF(AND(Ausstellungen!D15=Tabelle2!$C$19,Ausstellungen!F15&lt;&gt;Tabelle2!$E$19),Ausstellungen!C15&amp;Ausstellungen!D15&amp;"zz",Ausstellungen!C15&amp;Ausstellungen!D15)))</f>
        <v>BUDDYSTAFF'S JEEPERS CREEPERSClubsiegerschau</v>
      </c>
      <c r="C15" s="70" t="str">
        <f>IF(Ausstellungen!H15&lt;"a","",IF(Ausstellungen!F15=Tabelle2!$E$4,Ausstellungen!D15&amp;Ausstellungen!E15&amp;Ausstellungen!F15&amp;Ausstellungen!H15,IF(Ausstellungen!F15=Tabelle2!$E$3,Ausstellungen!D15&amp;Ausstellungen!F15&amp;Ausstellungen!H15,Ausstellungen!D15&amp;Ausstellungen!E15&amp;Ausstellungen!H15)))</f>
        <v/>
      </c>
      <c r="D15" s="70" t="str">
        <f>IF(AND(Ausstellungen!C15&gt;"a",Ausstellungen!D15&gt;"a",Ausstellungen!F15&gt;"a",Ausstellungen!I15&gt;"a"),Ausstellungen!D15&amp;Ausstellungen!E15&amp;MID(Ausstellungen!I15,1,2),"")</f>
        <v/>
      </c>
      <c r="E15" s="70" t="str">
        <f>IF(AND(Ausstellungen!C15&gt;"a",Ausstellungen!D15&gt;"a",Ausstellungen!F15&gt;"a",Ausstellungen!I15&gt;"a"),Ausstellungen!D15&amp;MID(Ausstellungen!I15,1,3),"")</f>
        <v/>
      </c>
      <c r="F15" s="70" t="str">
        <f>IF(Ausstellungen!T15&lt;&gt;"leer",CONCATENATE(Ausstellungen!T15,"P"),"")</f>
        <v>ChNP</v>
      </c>
      <c r="G15" s="71">
        <f ca="1">IF(Ausstellungen!G15&gt;" ",VLOOKUP(Ausstellungen!G15,INDIRECT(F15),2,0),0)</f>
        <v>16</v>
      </c>
      <c r="H15" s="71">
        <f>IF(ISERROR(VLOOKUP(Ausstellungen!H15,Tabelle2!$AG$3:$AH$29,2,0)),0,VLOOKUP(Ausstellungen!H15,Tabelle2!$AG$3:$AH$29,2,0))</f>
        <v>0</v>
      </c>
      <c r="I15" s="71">
        <f>IF(ISERROR(VLOOKUP(Ausstellungen!I15,Tabelle2!$X$3:$Y$8,2,0)),0,VLOOKUP(Ausstellungen!I15,Tabelle2!$X$3:$Y$8,2,0))</f>
        <v>0</v>
      </c>
      <c r="J15" s="71">
        <f t="shared" ca="1" si="0"/>
        <v>16</v>
      </c>
      <c r="N15" s="69" t="str">
        <f>IF(AND(Ausstellungen!$C15&gt;"a",ISERROR(VLOOKUP(Ausstellungen!$C15,Tabelle3!$A$6:$B$300,2,0))),"??",IF(ISERROR(VLOOKUP(Ausstellungen!$C15,Tabelle3!$A$6:$B$300,2,0)),"",VLOOKUP(Ausstellungen!$C15,Tabelle3!$A$6:$B$300,2,0)))</f>
        <v>Rü</v>
      </c>
      <c r="O15" s="125">
        <f ca="1">IF(AND(Ausstellungen!G15&gt;"a",ISERROR(MATCH(Ausstellungen!G15,INDIRECT(Ausstellungen!T15),0))),0,1)</f>
        <v>1</v>
      </c>
      <c r="P15" s="71" t="str">
        <f>IF(Ausstellungen!$C15="","",IF(ISERROR(MATCH(Ausstellungen!$I15,Tabelle2!$X$4:$X$8,0)),"",MATCH(Ausstellungen!$I15,Tabelle2!$X$4:$X$8,0)))</f>
        <v/>
      </c>
      <c r="Q15" s="71" t="str">
        <f>IF(Ausstellungen!$C15="","",IF(OR(P15="",ISERROR(INDEX(Tabelle2!$X$14:$Y$18,P15,2))),"",INDEX(Tabelle2!$X$14:$Y$18,P15,2)))</f>
        <v/>
      </c>
      <c r="R15" s="71" t="str">
        <f t="shared" si="1"/>
        <v/>
      </c>
      <c r="S15" s="84" t="str">
        <f>IF(Ausstellungen!H15&lt;"a","",IF(AND(Ausstellungen!H15&gt;"a",ISERROR(MATCH(Ausstellungen!D15&amp;Ausstellungen!G15,Tabelle2!$T$2:$T$17,0))),1,IF(AND(Ausstellungen!H15&gt;"a",INDEX(Tabelle2!$V$2:$V$17,MATCH(Ausstellungen!D15&amp;Ausstellungen!G15,Tabelle2!$T$2:$T$17,0))&lt;&gt;Ausstellungen!H15),1,"")))</f>
        <v/>
      </c>
      <c r="T15" s="71" t="str">
        <f>IF(AND(Ausstellungen!I15&gt;"a",ISERROR(MATCH(Ausstellungen!G15,Tabelle2!$Z$2:$Z$7,0))),1,"")</f>
        <v/>
      </c>
      <c r="U15" s="71">
        <f>IF(AND(A15&gt;"a",Ausstellungen!G15&gt;" "),COUNTIF(A$5:A$500,A15),"")</f>
        <v>1</v>
      </c>
      <c r="V15" s="71">
        <f t="shared" si="2"/>
        <v>1</v>
      </c>
      <c r="W15" s="71" t="str">
        <f t="shared" si="3"/>
        <v/>
      </c>
      <c r="X15" s="71" t="str">
        <f>IF(AND(Ausstellungen!D15&lt;&gt;Tabelle2!$C$19,Ausstellungen!F15=Tabelle2!$E$19),1,"")</f>
        <v/>
      </c>
      <c r="Y15" s="71" t="str">
        <f ca="1">IF(AND(Ausstellungen!G15&gt;"a",ISERROR(MATCH(Ausstellungen!G15,INDIRECT(Ausstellungen!T15),0))),0,"")</f>
        <v/>
      </c>
      <c r="Z15" s="71" t="str">
        <f>IF(ISERROR(SEARCH(",",Ausstellungen!G15,1)),Ausstellungen!G15,SUBSTITUTE(MID(Ausstellungen!G15,1,SEARCH(",",Ausstellungen!G15,1)-1),"vv","z"))</f>
        <v>V1</v>
      </c>
      <c r="AA15" s="71">
        <f t="shared" ca="1" si="4"/>
        <v>0</v>
      </c>
      <c r="AB15" s="71">
        <f t="shared" ca="1" si="5"/>
        <v>0</v>
      </c>
      <c r="AC15" s="71">
        <f t="shared" ca="1" si="6"/>
        <v>0</v>
      </c>
      <c r="AD15" s="71">
        <f t="shared" ca="1" si="7"/>
        <v>0</v>
      </c>
      <c r="AE15" s="71">
        <f t="shared" ca="1" si="8"/>
        <v>0</v>
      </c>
      <c r="AF15" s="71">
        <f t="shared" ca="1" si="9"/>
        <v>0</v>
      </c>
      <c r="AG15" s="71">
        <f t="shared" ca="1" si="10"/>
        <v>0</v>
      </c>
      <c r="AH15" s="71"/>
    </row>
    <row r="16" spans="1:34" ht="18.600000000000001" customHeight="1" x14ac:dyDescent="0.2">
      <c r="A16" s="70" t="str">
        <f>IF(AND(Ausstellungen!C16&lt;"a",Ausstellungen!D16&lt;"a",Ausstellungen!F16&lt;"a",Ausstellungen!G16&lt;" "),"",SUBSTITUTE(SUBSTITUTE(SUBSTITUTE(SUBSTITUTE(IF(AND(ISERROR(SEARCH(",",Ausstellungen!G16,1)),ISERROR(SEARCH(".",Ausstellungen!G16,1))),CONCATENATE(Ausstellungen!D16,Ausstellungen!E16,Ausstellungen!F16,Ausstellungen!G16),IF(ISERROR(SEARCH(",",Ausstellungen!G16,1)),CONCATENATE(Ausstellungen!D16,Ausstellungen!E16,Ausstellungen!F16,MID(Ausstellungen!G16,SEARCH(".",Ausstellungen!G16,1)-1,1)),CONCATENATE(Ausstellungen!D16,Ausstellungen!E16,Ausstellungen!F16,MID(Ausstellungen!G16,SEARCH(",",Ausstellungen!G16,1)-1,1)))),"vv",ROW()),"v",ROW()),"Sg",""),"V",""))</f>
        <v>ClubsiegerschauHüJüngstenklasse161</v>
      </c>
      <c r="B16" s="70" t="str">
        <f>IF(OR(Ausstellungen!C16&lt;"a",Ausstellungen!D16&lt;"a",Ausstellungen!F16&lt;"a"),"",IF(AND(Ausstellungen!D16=Tabelle2!$C$19,Ausstellungen!F16=Tabelle2!$E$19),Ausstellungen!C16&amp;Ausstellungen!D16&amp;"yy",IF(AND(Ausstellungen!D16=Tabelle2!$C$19,Ausstellungen!F16&lt;&gt;Tabelle2!$E$19),Ausstellungen!C16&amp;Ausstellungen!D16&amp;"zz",Ausstellungen!C16&amp;Ausstellungen!D16)))</f>
        <v>ANASTASIA STEEL OF CANTERBURYClubsiegerschau</v>
      </c>
      <c r="C16" s="70" t="str">
        <f>IF(Ausstellungen!H16&lt;"a","",IF(Ausstellungen!F16=Tabelle2!$E$4,Ausstellungen!D16&amp;Ausstellungen!E16&amp;Ausstellungen!F16&amp;Ausstellungen!H16,IF(Ausstellungen!F16=Tabelle2!$E$3,Ausstellungen!D16&amp;Ausstellungen!F16&amp;Ausstellungen!H16,Ausstellungen!D16&amp;Ausstellungen!E16&amp;Ausstellungen!H16)))</f>
        <v>ClubsiegerschauJüngstenklasseBest Puppy</v>
      </c>
      <c r="D16" s="70" t="str">
        <f>IF(AND(Ausstellungen!C16&gt;"a",Ausstellungen!D16&gt;"a",Ausstellungen!F16&gt;"a",Ausstellungen!I16&gt;"a"),Ausstellungen!D16&amp;Ausstellungen!E16&amp;MID(Ausstellungen!I16,1,2),"")</f>
        <v/>
      </c>
      <c r="E16" s="70" t="str">
        <f>IF(AND(Ausstellungen!C16&gt;"a",Ausstellungen!D16&gt;"a",Ausstellungen!F16&gt;"a",Ausstellungen!I16&gt;"a"),Ausstellungen!D16&amp;MID(Ausstellungen!I16,1,3),"")</f>
        <v/>
      </c>
      <c r="F16" s="70" t="str">
        <f>IF(Ausstellungen!T16&lt;&gt;"leer",CONCATENATE(Ausstellungen!T16,"P"),"")</f>
        <v>JüNP</v>
      </c>
      <c r="G16" s="71">
        <f ca="1">IF(Ausstellungen!G16&gt;" ",VLOOKUP(Ausstellungen!G16,INDIRECT(F16),2,0),0)</f>
        <v>6</v>
      </c>
      <c r="H16" s="71">
        <f>IF(ISERROR(VLOOKUP(Ausstellungen!H16,Tabelle2!$AG$3:$AH$29,2,0)),0,VLOOKUP(Ausstellungen!H16,Tabelle2!$AG$3:$AH$29,2,0))</f>
        <v>4</v>
      </c>
      <c r="I16" s="71">
        <f>IF(ISERROR(VLOOKUP(Ausstellungen!I16,Tabelle2!$X$3:$Y$8,2,0)),0,VLOOKUP(Ausstellungen!I16,Tabelle2!$X$3:$Y$8,2,0))</f>
        <v>0</v>
      </c>
      <c r="J16" s="71">
        <f t="shared" ca="1" si="0"/>
        <v>10</v>
      </c>
      <c r="N16" s="69" t="str">
        <f>IF(AND(Ausstellungen!$C16&gt;"a",ISERROR(VLOOKUP(Ausstellungen!$C16,Tabelle3!$A$6:$B$300,2,0))),"??",IF(ISERROR(VLOOKUP(Ausstellungen!$C16,Tabelle3!$A$6:$B$300,2,0)),"",VLOOKUP(Ausstellungen!$C16,Tabelle3!$A$6:$B$300,2,0)))</f>
        <v>Hü</v>
      </c>
      <c r="O16" s="125">
        <f ca="1">IF(AND(Ausstellungen!G16&gt;"a",ISERROR(MATCH(Ausstellungen!G16,INDIRECT(Ausstellungen!T16),0))),0,1)</f>
        <v>1</v>
      </c>
      <c r="P16" s="71" t="str">
        <f>IF(Ausstellungen!$C16="","",IF(ISERROR(MATCH(Ausstellungen!$I16,Tabelle2!$X$4:$X$8,0)),"",MATCH(Ausstellungen!$I16,Tabelle2!$X$4:$X$8,0)))</f>
        <v/>
      </c>
      <c r="Q16" s="71" t="str">
        <f>IF(Ausstellungen!$C16="","",IF(OR(P16="",ISERROR(INDEX(Tabelle2!$X$14:$Y$18,P16,2))),"",INDEX(Tabelle2!$X$14:$Y$18,P16,2)))</f>
        <v/>
      </c>
      <c r="R16" s="71" t="str">
        <f t="shared" si="1"/>
        <v/>
      </c>
      <c r="S16" s="84" t="str">
        <f>IF(Ausstellungen!H16&lt;"a","",IF(AND(Ausstellungen!H16&gt;"a",ISERROR(MATCH(Ausstellungen!D16&amp;Ausstellungen!G16,Tabelle2!$T$2:$T$17,0))),1,IF(AND(Ausstellungen!H16&gt;"a",INDEX(Tabelle2!$V$2:$V$17,MATCH(Ausstellungen!D16&amp;Ausstellungen!G16,Tabelle2!$T$2:$T$17,0))&lt;&gt;Ausstellungen!H16),1,"")))</f>
        <v/>
      </c>
      <c r="T16" s="71" t="str">
        <f>IF(AND(Ausstellungen!I16&gt;"a",ISERROR(MATCH(Ausstellungen!G16,Tabelle2!$Z$2:$Z$7,0))),1,"")</f>
        <v/>
      </c>
      <c r="U16" s="71">
        <f>IF(AND(A16&gt;"a",Ausstellungen!G16&gt;" "),COUNTIF(A$5:A$500,A16),"")</f>
        <v>1</v>
      </c>
      <c r="V16" s="71">
        <f t="shared" si="2"/>
        <v>1</v>
      </c>
      <c r="W16" s="71">
        <f t="shared" si="3"/>
        <v>1</v>
      </c>
      <c r="X16" s="71" t="str">
        <f>IF(AND(Ausstellungen!D16&lt;&gt;Tabelle2!$C$19,Ausstellungen!F16=Tabelle2!$E$19),1,"")</f>
        <v/>
      </c>
      <c r="Y16" s="71" t="str">
        <f ca="1">IF(AND(Ausstellungen!G16&gt;"a",ISERROR(MATCH(Ausstellungen!G16,INDIRECT(Ausstellungen!T16),0))),0,"")</f>
        <v/>
      </c>
      <c r="Z16" s="71" t="str">
        <f>IF(ISERROR(SEARCH(",",Ausstellungen!G16,1)),Ausstellungen!G16,SUBSTITUTE(MID(Ausstellungen!G16,1,SEARCH(",",Ausstellungen!G16,1)-1),"vv","z"))</f>
        <v>vv1</v>
      </c>
      <c r="AA16" s="71">
        <f t="shared" ca="1" si="4"/>
        <v>0</v>
      </c>
      <c r="AB16" s="71">
        <f t="shared" ca="1" si="5"/>
        <v>0</v>
      </c>
      <c r="AC16" s="71">
        <f t="shared" ca="1" si="6"/>
        <v>0</v>
      </c>
      <c r="AD16" s="71">
        <f t="shared" ca="1" si="7"/>
        <v>0</v>
      </c>
      <c r="AE16" s="71">
        <f t="shared" ca="1" si="8"/>
        <v>0</v>
      </c>
      <c r="AF16" s="71">
        <f t="shared" ca="1" si="9"/>
        <v>0</v>
      </c>
      <c r="AG16" s="71">
        <f t="shared" ca="1" si="10"/>
        <v>0</v>
      </c>
      <c r="AH16" s="71"/>
    </row>
    <row r="17" spans="1:34" ht="18.600000000000001" customHeight="1" x14ac:dyDescent="0.2">
      <c r="A17" s="70" t="str">
        <f>IF(AND(Ausstellungen!C17&lt;"a",Ausstellungen!D17&lt;"a",Ausstellungen!F17&lt;"a",Ausstellungen!G17&lt;" "),"",SUBSTITUTE(SUBSTITUTE(SUBSTITUTE(SUBSTITUTE(IF(AND(ISERROR(SEARCH(",",Ausstellungen!G17,1)),ISERROR(SEARCH(".",Ausstellungen!G17,1))),CONCATENATE(Ausstellungen!D17,Ausstellungen!E17,Ausstellungen!F17,Ausstellungen!G17),IF(ISERROR(SEARCH(",",Ausstellungen!G17,1)),CONCATENATE(Ausstellungen!D17,Ausstellungen!E17,Ausstellungen!F17,MID(Ausstellungen!G17,SEARCH(".",Ausstellungen!G17,1)-1,1)),CONCATENATE(Ausstellungen!D17,Ausstellungen!E17,Ausstellungen!F17,MID(Ausstellungen!G17,SEARCH(",",Ausstellungen!G17,1)-1,1)))),"vv",ROW()),"v",ROW()),"Sg",""),"V",""))</f>
        <v>ClubsiegerschauHüJüngstenklasse172</v>
      </c>
      <c r="B17" s="70" t="str">
        <f>IF(OR(Ausstellungen!C17&lt;"a",Ausstellungen!D17&lt;"a",Ausstellungen!F17&lt;"a"),"",IF(AND(Ausstellungen!D17=Tabelle2!$C$19,Ausstellungen!F17=Tabelle2!$E$19),Ausstellungen!C17&amp;Ausstellungen!D17&amp;"yy",IF(AND(Ausstellungen!D17=Tabelle2!$C$19,Ausstellungen!F17&lt;&gt;Tabelle2!$E$19),Ausstellungen!C17&amp;Ausstellungen!D17&amp;"zz",Ausstellungen!C17&amp;Ausstellungen!D17)))</f>
        <v>LEGENDS NEVER DIE FAITHFUL DIAMONDSClubsiegerschau</v>
      </c>
      <c r="C17" s="70" t="str">
        <f>IF(Ausstellungen!H17&lt;"a","",IF(Ausstellungen!F17=Tabelle2!$E$4,Ausstellungen!D17&amp;Ausstellungen!E17&amp;Ausstellungen!F17&amp;Ausstellungen!H17,IF(Ausstellungen!F17=Tabelle2!$E$3,Ausstellungen!D17&amp;Ausstellungen!F17&amp;Ausstellungen!H17,Ausstellungen!D17&amp;Ausstellungen!E17&amp;Ausstellungen!H17)))</f>
        <v/>
      </c>
      <c r="D17" s="70" t="str">
        <f>IF(AND(Ausstellungen!C17&gt;"a",Ausstellungen!D17&gt;"a",Ausstellungen!F17&gt;"a",Ausstellungen!I17&gt;"a"),Ausstellungen!D17&amp;Ausstellungen!E17&amp;MID(Ausstellungen!I17,1,2),"")</f>
        <v/>
      </c>
      <c r="E17" s="70" t="str">
        <f>IF(AND(Ausstellungen!C17&gt;"a",Ausstellungen!D17&gt;"a",Ausstellungen!F17&gt;"a",Ausstellungen!I17&gt;"a"),Ausstellungen!D17&amp;MID(Ausstellungen!I17,1,3),"")</f>
        <v/>
      </c>
      <c r="F17" s="70" t="str">
        <f>IF(Ausstellungen!T17&lt;&gt;"leer",CONCATENATE(Ausstellungen!T17,"P"),"")</f>
        <v>JüNP</v>
      </c>
      <c r="G17" s="71">
        <f ca="1">IF(Ausstellungen!G17&gt;" ",VLOOKUP(Ausstellungen!G17,INDIRECT(F17),2,0),0)</f>
        <v>6</v>
      </c>
      <c r="H17" s="71">
        <f>IF(ISERROR(VLOOKUP(Ausstellungen!H17,Tabelle2!$AG$3:$AH$29,2,0)),0,VLOOKUP(Ausstellungen!H17,Tabelle2!$AG$3:$AH$29,2,0))</f>
        <v>0</v>
      </c>
      <c r="I17" s="71">
        <f>IF(ISERROR(VLOOKUP(Ausstellungen!I17,Tabelle2!$X$3:$Y$8,2,0)),0,VLOOKUP(Ausstellungen!I17,Tabelle2!$X$3:$Y$8,2,0))</f>
        <v>0</v>
      </c>
      <c r="J17" s="71">
        <f t="shared" ca="1" si="0"/>
        <v>6</v>
      </c>
      <c r="N17" s="69" t="str">
        <f>IF(AND(Ausstellungen!$C17&gt;"a",ISERROR(VLOOKUP(Ausstellungen!$C17,Tabelle3!$A$6:$B$300,2,0))),"??",IF(ISERROR(VLOOKUP(Ausstellungen!$C17,Tabelle3!$A$6:$B$300,2,0)),"",VLOOKUP(Ausstellungen!$C17,Tabelle3!$A$6:$B$300,2,0)))</f>
        <v>Hü</v>
      </c>
      <c r="O17" s="125">
        <f ca="1">IF(AND(Ausstellungen!G17&gt;"a",ISERROR(MATCH(Ausstellungen!G17,INDIRECT(Ausstellungen!T17),0))),0,1)</f>
        <v>1</v>
      </c>
      <c r="P17" s="71" t="str">
        <f>IF(Ausstellungen!$C17="","",IF(ISERROR(MATCH(Ausstellungen!$I17,Tabelle2!$X$4:$X$8,0)),"",MATCH(Ausstellungen!$I17,Tabelle2!$X$4:$X$8,0)))</f>
        <v/>
      </c>
      <c r="Q17" s="71" t="str">
        <f>IF(Ausstellungen!$C17="","",IF(OR(P17="",ISERROR(INDEX(Tabelle2!$X$14:$Y$18,P17,2))),"",INDEX(Tabelle2!$X$14:$Y$18,P17,2)))</f>
        <v/>
      </c>
      <c r="R17" s="71" t="str">
        <f t="shared" si="1"/>
        <v/>
      </c>
      <c r="S17" s="84" t="str">
        <f>IF(Ausstellungen!H17&lt;"a","",IF(AND(Ausstellungen!H17&gt;"a",ISERROR(MATCH(Ausstellungen!D17&amp;Ausstellungen!G17,Tabelle2!$T$2:$T$17,0))),1,IF(AND(Ausstellungen!H17&gt;"a",INDEX(Tabelle2!$V$2:$V$17,MATCH(Ausstellungen!D17&amp;Ausstellungen!G17,Tabelle2!$T$2:$T$17,0))&lt;&gt;Ausstellungen!H17),1,"")))</f>
        <v/>
      </c>
      <c r="T17" s="71" t="str">
        <f>IF(AND(Ausstellungen!I17&gt;"a",ISERROR(MATCH(Ausstellungen!G17,Tabelle2!$Z$2:$Z$7,0))),1,"")</f>
        <v/>
      </c>
      <c r="U17" s="71">
        <f>IF(AND(A17&gt;"a",Ausstellungen!G17&gt;" "),COUNTIF(A$5:A$500,A17),"")</f>
        <v>1</v>
      </c>
      <c r="V17" s="71">
        <f t="shared" si="2"/>
        <v>1</v>
      </c>
      <c r="W17" s="71" t="str">
        <f t="shared" si="3"/>
        <v/>
      </c>
      <c r="X17" s="71" t="str">
        <f>IF(AND(Ausstellungen!D17&lt;&gt;Tabelle2!$C$19,Ausstellungen!F17=Tabelle2!$E$19),1,"")</f>
        <v/>
      </c>
      <c r="Y17" s="71" t="str">
        <f ca="1">IF(AND(Ausstellungen!G17&gt;"a",ISERROR(MATCH(Ausstellungen!G17,INDIRECT(Ausstellungen!T17),0))),0,"")</f>
        <v/>
      </c>
      <c r="Z17" s="71" t="str">
        <f>IF(ISERROR(SEARCH(",",Ausstellungen!G17,1)),Ausstellungen!G17,SUBSTITUTE(MID(Ausstellungen!G17,1,SEARCH(",",Ausstellungen!G17,1)-1),"vv","z"))</f>
        <v>vv2</v>
      </c>
      <c r="AA17" s="71">
        <f t="shared" ca="1" si="4"/>
        <v>0</v>
      </c>
      <c r="AB17" s="71">
        <f t="shared" ca="1" si="5"/>
        <v>0</v>
      </c>
      <c r="AC17" s="71">
        <f t="shared" ca="1" si="6"/>
        <v>0</v>
      </c>
      <c r="AD17" s="71">
        <f t="shared" ca="1" si="7"/>
        <v>0</v>
      </c>
      <c r="AE17" s="71">
        <f t="shared" ca="1" si="8"/>
        <v>0</v>
      </c>
      <c r="AF17" s="71">
        <f t="shared" ca="1" si="9"/>
        <v>0</v>
      </c>
      <c r="AG17" s="71">
        <f t="shared" ca="1" si="10"/>
        <v>0</v>
      </c>
      <c r="AH17" s="71"/>
    </row>
    <row r="18" spans="1:34" ht="18.600000000000001" customHeight="1" x14ac:dyDescent="0.2">
      <c r="A18" s="70" t="str">
        <f>IF(AND(Ausstellungen!C18&lt;"a",Ausstellungen!D18&lt;"a",Ausstellungen!F18&lt;"a",Ausstellungen!G18&lt;" "),"",SUBSTITUTE(SUBSTITUTE(SUBSTITUTE(SUBSTITUTE(IF(AND(ISERROR(SEARCH(",",Ausstellungen!G18,1)),ISERROR(SEARCH(".",Ausstellungen!G18,1))),CONCATENATE(Ausstellungen!D18,Ausstellungen!E18,Ausstellungen!F18,Ausstellungen!G18),IF(ISERROR(SEARCH(",",Ausstellungen!G18,1)),CONCATENATE(Ausstellungen!D18,Ausstellungen!E18,Ausstellungen!F18,MID(Ausstellungen!G18,SEARCH(".",Ausstellungen!G18,1)-1,1)),CONCATENATE(Ausstellungen!D18,Ausstellungen!E18,Ausstellungen!F18,MID(Ausstellungen!G18,SEARCH(",",Ausstellungen!G18,1)-1,1)))),"vv",ROW()),"v",ROW()),"Sg",""),"V",""))</f>
        <v>ClubsiegerschauHüJugendklasse1</v>
      </c>
      <c r="B18" s="70" t="str">
        <f>IF(OR(Ausstellungen!C18&lt;"a",Ausstellungen!D18&lt;"a",Ausstellungen!F18&lt;"a"),"",IF(AND(Ausstellungen!D18=Tabelle2!$C$19,Ausstellungen!F18=Tabelle2!$E$19),Ausstellungen!C18&amp;Ausstellungen!D18&amp;"yy",IF(AND(Ausstellungen!D18=Tabelle2!$C$19,Ausstellungen!F18&lt;&gt;Tabelle2!$E$19),Ausstellungen!C18&amp;Ausstellungen!D18&amp;"zz",Ausstellungen!C18&amp;Ausstellungen!D18)))</f>
        <v>SMOOTH CRIMINAL’S A ROCKET QUEENClubsiegerschau</v>
      </c>
      <c r="C18" s="70" t="str">
        <f>IF(Ausstellungen!H18&lt;"a","",IF(Ausstellungen!F18=Tabelle2!$E$4,Ausstellungen!D18&amp;Ausstellungen!E18&amp;Ausstellungen!F18&amp;Ausstellungen!H18,IF(Ausstellungen!F18=Tabelle2!$E$3,Ausstellungen!D18&amp;Ausstellungen!F18&amp;Ausstellungen!H18,Ausstellungen!D18&amp;Ausstellungen!E18&amp;Ausstellungen!H18)))</f>
        <v>ClubsiegerschauHüJugendklasseClubjugendsieger</v>
      </c>
      <c r="D18" s="70" t="str">
        <f>IF(AND(Ausstellungen!C18&gt;"a",Ausstellungen!D18&gt;"a",Ausstellungen!F18&gt;"a",Ausstellungen!I18&gt;"a"),Ausstellungen!D18&amp;Ausstellungen!E18&amp;MID(Ausstellungen!I18,1,2),"")</f>
        <v>ClubsiegerschauHüBO</v>
      </c>
      <c r="E18" s="70" t="str">
        <f>IF(AND(Ausstellungen!C18&gt;"a",Ausstellungen!D18&gt;"a",Ausstellungen!F18&gt;"a",Ausstellungen!I18&gt;"a"),Ausstellungen!D18&amp;MID(Ausstellungen!I18,1,3),"")</f>
        <v>ClubsiegerschauBOB</v>
      </c>
      <c r="F18" s="70" t="str">
        <f>IF(Ausstellungen!T18&lt;&gt;"leer",CONCATENATE(Ausstellungen!T18,"P"),"")</f>
        <v>JuNP</v>
      </c>
      <c r="G18" s="71">
        <f ca="1">IF(Ausstellungen!G18&gt;" ",VLOOKUP(Ausstellungen!G18,INDIRECT(F18),2,0),0)</f>
        <v>16</v>
      </c>
      <c r="H18" s="71">
        <f>IF(ISERROR(VLOOKUP(Ausstellungen!H18,Tabelle2!$AG$3:$AH$29,2,0)),0,VLOOKUP(Ausstellungen!H18,Tabelle2!$AG$3:$AH$29,2,0))</f>
        <v>4</v>
      </c>
      <c r="I18" s="71">
        <f>IF(ISERROR(VLOOKUP(Ausstellungen!I18,Tabelle2!$X$3:$Y$8,2,0)),0,VLOOKUP(Ausstellungen!I18,Tabelle2!$X$3:$Y$8,2,0))</f>
        <v>3</v>
      </c>
      <c r="J18" s="71">
        <f t="shared" ca="1" si="0"/>
        <v>23</v>
      </c>
      <c r="N18" s="69" t="str">
        <f>IF(AND(Ausstellungen!$C18&gt;"a",ISERROR(VLOOKUP(Ausstellungen!$C18,Tabelle3!$A$6:$B$300,2,0))),"??",IF(ISERROR(VLOOKUP(Ausstellungen!$C18,Tabelle3!$A$6:$B$300,2,0)),"",VLOOKUP(Ausstellungen!$C18,Tabelle3!$A$6:$B$300,2,0)))</f>
        <v>Hü</v>
      </c>
      <c r="O18" s="125">
        <f ca="1">IF(AND(Ausstellungen!G18&gt;"a",ISERROR(MATCH(Ausstellungen!G18,INDIRECT(Ausstellungen!T18),0))),0,1)</f>
        <v>1</v>
      </c>
      <c r="P18" s="71">
        <f>IF(Ausstellungen!$C18="","",IF(ISERROR(MATCH(Ausstellungen!$I18,Tabelle2!$X$4:$X$8,0)),"",MATCH(Ausstellungen!$I18,Tabelle2!$X$4:$X$8,0)))</f>
        <v>2</v>
      </c>
      <c r="Q18" s="71">
        <f>IF(Ausstellungen!$C18="","",IF(OR(P18="",ISERROR(INDEX(Tabelle2!$X$14:$Y$18,P18,2))),"",INDEX(Tabelle2!$X$14:$Y$18,P18,2)))</f>
        <v>3</v>
      </c>
      <c r="R18" s="71">
        <f t="shared" si="1"/>
        <v>1</v>
      </c>
      <c r="S18" s="84" t="str">
        <f>IF(Ausstellungen!H18&lt;"a","",IF(AND(Ausstellungen!H18&gt;"a",ISERROR(MATCH(Ausstellungen!D18&amp;Ausstellungen!G18,Tabelle2!$T$2:$T$17,0))),1,IF(AND(Ausstellungen!H18&gt;"a",INDEX(Tabelle2!$V$2:$V$17,MATCH(Ausstellungen!D18&amp;Ausstellungen!G18,Tabelle2!$T$2:$T$17,0))&lt;&gt;Ausstellungen!H18),1,"")))</f>
        <v/>
      </c>
      <c r="T18" s="71" t="str">
        <f>IF(AND(Ausstellungen!I18&gt;"a",ISERROR(MATCH(Ausstellungen!G18,Tabelle2!$Z$2:$Z$7,0))),1,"")</f>
        <v/>
      </c>
      <c r="U18" s="71">
        <f>IF(AND(A18&gt;"a",Ausstellungen!G18&gt;" "),COUNTIF(A$5:A$500,A18),"")</f>
        <v>1</v>
      </c>
      <c r="V18" s="71">
        <f t="shared" si="2"/>
        <v>1</v>
      </c>
      <c r="W18" s="71">
        <f t="shared" si="3"/>
        <v>1</v>
      </c>
      <c r="X18" s="71" t="str">
        <f>IF(AND(Ausstellungen!D18&lt;&gt;Tabelle2!$C$19,Ausstellungen!F18=Tabelle2!$E$19),1,"")</f>
        <v/>
      </c>
      <c r="Y18" s="71" t="str">
        <f ca="1">IF(AND(Ausstellungen!G18&gt;"a",ISERROR(MATCH(Ausstellungen!G18,INDIRECT(Ausstellungen!T18),0))),0,"")</f>
        <v/>
      </c>
      <c r="Z18" s="71" t="str">
        <f>IF(ISERROR(SEARCH(",",Ausstellungen!G18,1)),Ausstellungen!G18,SUBSTITUTE(MID(Ausstellungen!G18,1,SEARCH(",",Ausstellungen!G18,1)-1),"vv","z"))</f>
        <v>V1</v>
      </c>
      <c r="AA18" s="71">
        <f t="shared" ca="1" si="4"/>
        <v>0</v>
      </c>
      <c r="AB18" s="71">
        <f t="shared" ca="1" si="5"/>
        <v>0</v>
      </c>
      <c r="AC18" s="71">
        <f t="shared" ca="1" si="6"/>
        <v>0</v>
      </c>
      <c r="AD18" s="71">
        <f t="shared" ca="1" si="7"/>
        <v>0</v>
      </c>
      <c r="AE18" s="71">
        <f t="shared" ca="1" si="8"/>
        <v>0</v>
      </c>
      <c r="AF18" s="71">
        <f t="shared" ca="1" si="9"/>
        <v>0</v>
      </c>
      <c r="AG18" s="71">
        <f t="shared" ca="1" si="10"/>
        <v>0</v>
      </c>
      <c r="AH18" s="71"/>
    </row>
    <row r="19" spans="1:34" ht="18.600000000000001" customHeight="1" x14ac:dyDescent="0.2">
      <c r="A19" s="70" t="str">
        <f>IF(AND(Ausstellungen!C19&lt;"a",Ausstellungen!D19&lt;"a",Ausstellungen!F19&lt;"a",Ausstellungen!G19&lt;" "),"",SUBSTITUTE(SUBSTITUTE(SUBSTITUTE(SUBSTITUTE(IF(AND(ISERROR(SEARCH(",",Ausstellungen!G19,1)),ISERROR(SEARCH(".",Ausstellungen!G19,1))),CONCATENATE(Ausstellungen!D19,Ausstellungen!E19,Ausstellungen!F19,Ausstellungen!G19),IF(ISERROR(SEARCH(",",Ausstellungen!G19,1)),CONCATENATE(Ausstellungen!D19,Ausstellungen!E19,Ausstellungen!F19,MID(Ausstellungen!G19,SEARCH(".",Ausstellungen!G19,1)-1,1)),CONCATENATE(Ausstellungen!D19,Ausstellungen!E19,Ausstellungen!F19,MID(Ausstellungen!G19,SEARCH(",",Ausstellungen!G19,1)-1,1)))),"vv",ROW()),"v",ROW()),"Sg",""),"V",""))</f>
        <v>ClubsiegerschauHüJugendklasse2</v>
      </c>
      <c r="B19" s="70" t="str">
        <f>IF(OR(Ausstellungen!C19&lt;"a",Ausstellungen!D19&lt;"a",Ausstellungen!F19&lt;"a"),"",IF(AND(Ausstellungen!D19=Tabelle2!$C$19,Ausstellungen!F19=Tabelle2!$E$19),Ausstellungen!C19&amp;Ausstellungen!D19&amp;"yy",IF(AND(Ausstellungen!D19=Tabelle2!$C$19,Ausstellungen!F19&lt;&gt;Tabelle2!$E$19),Ausstellungen!C19&amp;Ausstellungen!D19&amp;"zz",Ausstellungen!C19&amp;Ausstellungen!D19)))</f>
        <v>BUDDYSTAFF`S NEVER ENDING STORYClubsiegerschau</v>
      </c>
      <c r="C19" s="70" t="str">
        <f>IF(Ausstellungen!H19&lt;"a","",IF(Ausstellungen!F19=Tabelle2!$E$4,Ausstellungen!D19&amp;Ausstellungen!E19&amp;Ausstellungen!F19&amp;Ausstellungen!H19,IF(Ausstellungen!F19=Tabelle2!$E$3,Ausstellungen!D19&amp;Ausstellungen!F19&amp;Ausstellungen!H19,Ausstellungen!D19&amp;Ausstellungen!E19&amp;Ausstellungen!H19)))</f>
        <v/>
      </c>
      <c r="D19" s="70" t="str">
        <f>IF(AND(Ausstellungen!C19&gt;"a",Ausstellungen!D19&gt;"a",Ausstellungen!F19&gt;"a",Ausstellungen!I19&gt;"a"),Ausstellungen!D19&amp;Ausstellungen!E19&amp;MID(Ausstellungen!I19,1,2),"")</f>
        <v/>
      </c>
      <c r="E19" s="70" t="str">
        <f>IF(AND(Ausstellungen!C19&gt;"a",Ausstellungen!D19&gt;"a",Ausstellungen!F19&gt;"a",Ausstellungen!I19&gt;"a"),Ausstellungen!D19&amp;MID(Ausstellungen!I19,1,3),"")</f>
        <v/>
      </c>
      <c r="F19" s="70" t="str">
        <f>IF(Ausstellungen!T19&lt;&gt;"leer",CONCATENATE(Ausstellungen!T19,"P"),"")</f>
        <v>JuNP</v>
      </c>
      <c r="G19" s="71">
        <f ca="1">IF(Ausstellungen!G19&gt;" ",VLOOKUP(Ausstellungen!G19,INDIRECT(F19),2,0),0)</f>
        <v>12</v>
      </c>
      <c r="H19" s="71">
        <f>IF(ISERROR(VLOOKUP(Ausstellungen!H19,Tabelle2!$AG$3:$AH$29,2,0)),0,VLOOKUP(Ausstellungen!H19,Tabelle2!$AG$3:$AH$29,2,0))</f>
        <v>0</v>
      </c>
      <c r="I19" s="71">
        <f>IF(ISERROR(VLOOKUP(Ausstellungen!I19,Tabelle2!$X$3:$Y$8,2,0)),0,VLOOKUP(Ausstellungen!I19,Tabelle2!$X$3:$Y$8,2,0))</f>
        <v>0</v>
      </c>
      <c r="J19" s="71">
        <f t="shared" ca="1" si="0"/>
        <v>12</v>
      </c>
      <c r="N19" s="69" t="str">
        <f>IF(AND(Ausstellungen!$C19&gt;"a",ISERROR(VLOOKUP(Ausstellungen!$C19,Tabelle3!$A$6:$B$300,2,0))),"??",IF(ISERROR(VLOOKUP(Ausstellungen!$C19,Tabelle3!$A$6:$B$300,2,0)),"",VLOOKUP(Ausstellungen!$C19,Tabelle3!$A$6:$B$300,2,0)))</f>
        <v>Hü</v>
      </c>
      <c r="O19" s="125">
        <f ca="1">IF(AND(Ausstellungen!G19&gt;"a",ISERROR(MATCH(Ausstellungen!G19,INDIRECT(Ausstellungen!T19),0))),0,1)</f>
        <v>1</v>
      </c>
      <c r="P19" s="71" t="str">
        <f>IF(Ausstellungen!$C19="","",IF(ISERROR(MATCH(Ausstellungen!$I19,Tabelle2!$X$4:$X$8,0)),"",MATCH(Ausstellungen!$I19,Tabelle2!$X$4:$X$8,0)))</f>
        <v/>
      </c>
      <c r="Q19" s="71" t="str">
        <f>IF(Ausstellungen!$C19="","",IF(OR(P19="",ISERROR(INDEX(Tabelle2!$X$14:$Y$18,P19,2))),"",INDEX(Tabelle2!$X$14:$Y$18,P19,2)))</f>
        <v/>
      </c>
      <c r="R19" s="71" t="str">
        <f t="shared" si="1"/>
        <v/>
      </c>
      <c r="S19" s="84" t="str">
        <f>IF(Ausstellungen!H19&lt;"a","",IF(AND(Ausstellungen!H19&gt;"a",ISERROR(MATCH(Ausstellungen!D19&amp;Ausstellungen!G19,Tabelle2!$T$2:$T$17,0))),1,IF(AND(Ausstellungen!H19&gt;"a",INDEX(Tabelle2!$V$2:$V$17,MATCH(Ausstellungen!D19&amp;Ausstellungen!G19,Tabelle2!$T$2:$T$17,0))&lt;&gt;Ausstellungen!H19),1,"")))</f>
        <v/>
      </c>
      <c r="T19" s="71" t="str">
        <f>IF(AND(Ausstellungen!I19&gt;"a",ISERROR(MATCH(Ausstellungen!G19,Tabelle2!$Z$2:$Z$7,0))),1,"")</f>
        <v/>
      </c>
      <c r="U19" s="71">
        <f>IF(AND(A19&gt;"a",Ausstellungen!G19&gt;" "),COUNTIF(A$5:A$500,A19),"")</f>
        <v>1</v>
      </c>
      <c r="V19" s="71">
        <f t="shared" si="2"/>
        <v>1</v>
      </c>
      <c r="W19" s="71" t="str">
        <f t="shared" si="3"/>
        <v/>
      </c>
      <c r="X19" s="71" t="str">
        <f>IF(AND(Ausstellungen!D19&lt;&gt;Tabelle2!$C$19,Ausstellungen!F19=Tabelle2!$E$19),1,"")</f>
        <v/>
      </c>
      <c r="Y19" s="71" t="str">
        <f ca="1">IF(AND(Ausstellungen!G19&gt;"a",ISERROR(MATCH(Ausstellungen!G19,INDIRECT(Ausstellungen!T19),0))),0,"")</f>
        <v/>
      </c>
      <c r="Z19" s="71" t="str">
        <f>IF(ISERROR(SEARCH(",",Ausstellungen!G19,1)),Ausstellungen!G19,SUBSTITUTE(MID(Ausstellungen!G19,1,SEARCH(",",Ausstellungen!G19,1)-1),"vv","z"))</f>
        <v>V2</v>
      </c>
      <c r="AA19" s="71">
        <f t="shared" ca="1" si="4"/>
        <v>0</v>
      </c>
      <c r="AB19" s="71">
        <f t="shared" ca="1" si="5"/>
        <v>0</v>
      </c>
      <c r="AC19" s="71">
        <f t="shared" ca="1" si="6"/>
        <v>0</v>
      </c>
      <c r="AD19" s="71">
        <f t="shared" ca="1" si="7"/>
        <v>0</v>
      </c>
      <c r="AE19" s="71">
        <f t="shared" ca="1" si="8"/>
        <v>0</v>
      </c>
      <c r="AF19" s="71">
        <f t="shared" ca="1" si="9"/>
        <v>0</v>
      </c>
      <c r="AG19" s="71">
        <f t="shared" ca="1" si="10"/>
        <v>0</v>
      </c>
      <c r="AH19" s="71"/>
    </row>
    <row r="20" spans="1:34" ht="18.600000000000001" customHeight="1" x14ac:dyDescent="0.2">
      <c r="A20" s="70" t="str">
        <f>IF(AND(Ausstellungen!C20&lt;"a",Ausstellungen!D20&lt;"a",Ausstellungen!F20&lt;"a",Ausstellungen!G20&lt;" "),"",SUBSTITUTE(SUBSTITUTE(SUBSTITUTE(SUBSTITUTE(IF(AND(ISERROR(SEARCH(",",Ausstellungen!G20,1)),ISERROR(SEARCH(".",Ausstellungen!G20,1))),CONCATENATE(Ausstellungen!D20,Ausstellungen!E20,Ausstellungen!F20,Ausstellungen!G20),IF(ISERROR(SEARCH(",",Ausstellungen!G20,1)),CONCATENATE(Ausstellungen!D20,Ausstellungen!E20,Ausstellungen!F20,MID(Ausstellungen!G20,SEARCH(".",Ausstellungen!G20,1)-1,1)),CONCATENATE(Ausstellungen!D20,Ausstellungen!E20,Ausstellungen!F20,MID(Ausstellungen!G20,SEARCH(",",Ausstellungen!G20,1)-1,1)))),"vv",ROW()),"v",ROW()),"Sg",""),"V",""))</f>
        <v>ClubsiegerschauHüJugendklasse3</v>
      </c>
      <c r="B20" s="70" t="str">
        <f>IF(OR(Ausstellungen!C20&lt;"a",Ausstellungen!D20&lt;"a",Ausstellungen!F20&lt;"a"),"",IF(AND(Ausstellungen!D20=Tabelle2!$C$19,Ausstellungen!F20=Tabelle2!$E$19),Ausstellungen!C20&amp;Ausstellungen!D20&amp;"yy",IF(AND(Ausstellungen!D20=Tabelle2!$C$19,Ausstellungen!F20&lt;&gt;Tabelle2!$E$19),Ausstellungen!C20&amp;Ausstellungen!D20&amp;"zz",Ausstellungen!C20&amp;Ausstellungen!D20)))</f>
        <v>A DESTINY BUDWEISER STARClubsiegerschau</v>
      </c>
      <c r="C20" s="70" t="str">
        <f>IF(Ausstellungen!H20&lt;"a","",IF(Ausstellungen!F20=Tabelle2!$E$4,Ausstellungen!D20&amp;Ausstellungen!E20&amp;Ausstellungen!F20&amp;Ausstellungen!H20,IF(Ausstellungen!F20=Tabelle2!$E$3,Ausstellungen!D20&amp;Ausstellungen!F20&amp;Ausstellungen!H20,Ausstellungen!D20&amp;Ausstellungen!E20&amp;Ausstellungen!H20)))</f>
        <v/>
      </c>
      <c r="D20" s="70" t="str">
        <f>IF(AND(Ausstellungen!C20&gt;"a",Ausstellungen!D20&gt;"a",Ausstellungen!F20&gt;"a",Ausstellungen!I20&gt;"a"),Ausstellungen!D20&amp;Ausstellungen!E20&amp;MID(Ausstellungen!I20,1,2),"")</f>
        <v/>
      </c>
      <c r="E20" s="70" t="str">
        <f>IF(AND(Ausstellungen!C20&gt;"a",Ausstellungen!D20&gt;"a",Ausstellungen!F20&gt;"a",Ausstellungen!I20&gt;"a"),Ausstellungen!D20&amp;MID(Ausstellungen!I20,1,3),"")</f>
        <v/>
      </c>
      <c r="F20" s="70" t="str">
        <f>IF(Ausstellungen!T20&lt;&gt;"leer",CONCATENATE(Ausstellungen!T20,"P"),"")</f>
        <v>JuNP</v>
      </c>
      <c r="G20" s="71">
        <f ca="1">IF(Ausstellungen!G20&gt;" ",VLOOKUP(Ausstellungen!G20,INDIRECT(F20),2,0),0)</f>
        <v>4</v>
      </c>
      <c r="H20" s="71">
        <f>IF(ISERROR(VLOOKUP(Ausstellungen!H20,Tabelle2!$AG$3:$AH$29,2,0)),0,VLOOKUP(Ausstellungen!H20,Tabelle2!$AG$3:$AH$29,2,0))</f>
        <v>0</v>
      </c>
      <c r="I20" s="71">
        <f>IF(ISERROR(VLOOKUP(Ausstellungen!I20,Tabelle2!$X$3:$Y$8,2,0)),0,VLOOKUP(Ausstellungen!I20,Tabelle2!$X$3:$Y$8,2,0))</f>
        <v>0</v>
      </c>
      <c r="J20" s="71">
        <f t="shared" ca="1" si="0"/>
        <v>4</v>
      </c>
      <c r="N20" s="69" t="str">
        <f>IF(AND(Ausstellungen!$C20&gt;"a",ISERROR(VLOOKUP(Ausstellungen!$C20,Tabelle3!$A$6:$B$300,2,0))),"??",IF(ISERROR(VLOOKUP(Ausstellungen!$C20,Tabelle3!$A$6:$B$300,2,0)),"",VLOOKUP(Ausstellungen!$C20,Tabelle3!$A$6:$B$300,2,0)))</f>
        <v>Hü</v>
      </c>
      <c r="O20" s="125">
        <f ca="1">IF(AND(Ausstellungen!G20&gt;"a",ISERROR(MATCH(Ausstellungen!G20,INDIRECT(Ausstellungen!T20),0))),0,1)</f>
        <v>1</v>
      </c>
      <c r="P20" s="71" t="str">
        <f>IF(Ausstellungen!$C20="","",IF(ISERROR(MATCH(Ausstellungen!$I20,Tabelle2!$X$4:$X$8,0)),"",MATCH(Ausstellungen!$I20,Tabelle2!$X$4:$X$8,0)))</f>
        <v/>
      </c>
      <c r="Q20" s="71" t="str">
        <f>IF(Ausstellungen!$C20="","",IF(OR(P20="",ISERROR(INDEX(Tabelle2!$X$14:$Y$18,P20,2))),"",INDEX(Tabelle2!$X$14:$Y$18,P20,2)))</f>
        <v/>
      </c>
      <c r="R20" s="71" t="str">
        <f t="shared" si="1"/>
        <v/>
      </c>
      <c r="S20" s="84" t="str">
        <f>IF(Ausstellungen!H20&lt;"a","",IF(AND(Ausstellungen!H20&gt;"a",ISERROR(MATCH(Ausstellungen!D20&amp;Ausstellungen!G20,Tabelle2!$T$2:$T$17,0))),1,IF(AND(Ausstellungen!H20&gt;"a",INDEX(Tabelle2!$V$2:$V$17,MATCH(Ausstellungen!D20&amp;Ausstellungen!G20,Tabelle2!$T$2:$T$17,0))&lt;&gt;Ausstellungen!H20),1,"")))</f>
        <v/>
      </c>
      <c r="T20" s="71" t="str">
        <f>IF(AND(Ausstellungen!I20&gt;"a",ISERROR(MATCH(Ausstellungen!G20,Tabelle2!$Z$2:$Z$7,0))),1,"")</f>
        <v/>
      </c>
      <c r="U20" s="71">
        <f>IF(AND(A20&gt;"a",Ausstellungen!G20&gt;" "),COUNTIF(A$5:A$500,A20),"")</f>
        <v>1</v>
      </c>
      <c r="V20" s="71">
        <f t="shared" si="2"/>
        <v>1</v>
      </c>
      <c r="W20" s="71" t="str">
        <f t="shared" si="3"/>
        <v/>
      </c>
      <c r="X20" s="71" t="str">
        <f>IF(AND(Ausstellungen!D20&lt;&gt;Tabelle2!$C$19,Ausstellungen!F20=Tabelle2!$E$19),1,"")</f>
        <v/>
      </c>
      <c r="Y20" s="71" t="str">
        <f ca="1">IF(AND(Ausstellungen!G20&gt;"a",ISERROR(MATCH(Ausstellungen!G20,INDIRECT(Ausstellungen!T20),0))),0,"")</f>
        <v/>
      </c>
      <c r="Z20" s="71" t="str">
        <f>IF(ISERROR(SEARCH(",",Ausstellungen!G20,1)),Ausstellungen!G20,SUBSTITUTE(MID(Ausstellungen!G20,1,SEARCH(",",Ausstellungen!G20,1)-1),"vv","z"))</f>
        <v>Sg3</v>
      </c>
      <c r="AA20" s="71">
        <f t="shared" ca="1" si="4"/>
        <v>0</v>
      </c>
      <c r="AB20" s="71">
        <f t="shared" ca="1" si="5"/>
        <v>0</v>
      </c>
      <c r="AC20" s="71">
        <f t="shared" ca="1" si="6"/>
        <v>0</v>
      </c>
      <c r="AD20" s="71">
        <f t="shared" ca="1" si="7"/>
        <v>0</v>
      </c>
      <c r="AE20" s="71">
        <f t="shared" ca="1" si="8"/>
        <v>0</v>
      </c>
      <c r="AF20" s="71">
        <f t="shared" ca="1" si="9"/>
        <v>0</v>
      </c>
      <c r="AG20" s="71">
        <f t="shared" ca="1" si="10"/>
        <v>0</v>
      </c>
      <c r="AH20" s="71"/>
    </row>
    <row r="21" spans="1:34" ht="18.600000000000001" customHeight="1" x14ac:dyDescent="0.2">
      <c r="A21" s="70" t="str">
        <f>IF(AND(Ausstellungen!C21&lt;"a",Ausstellungen!D21&lt;"a",Ausstellungen!F21&lt;"a",Ausstellungen!G21&lt;" "),"",SUBSTITUTE(SUBSTITUTE(SUBSTITUTE(SUBSTITUTE(IF(AND(ISERROR(SEARCH(",",Ausstellungen!G21,1)),ISERROR(SEARCH(".",Ausstellungen!G21,1))),CONCATENATE(Ausstellungen!D21,Ausstellungen!E21,Ausstellungen!F21,Ausstellungen!G21),IF(ISERROR(SEARCH(",",Ausstellungen!G21,1)),CONCATENATE(Ausstellungen!D21,Ausstellungen!E21,Ausstellungen!F21,MID(Ausstellungen!G21,SEARCH(".",Ausstellungen!G21,1)-1,1)),CONCATENATE(Ausstellungen!D21,Ausstellungen!E21,Ausstellungen!F21,MID(Ausstellungen!G21,SEARCH(",",Ausstellungen!G21,1)-1,1)))),"vv",ROW()),"v",ROW()),"Sg",""),"V",""))</f>
        <v>ClubsiegerschauHüJugendklasse4</v>
      </c>
      <c r="B21" s="70" t="str">
        <f>IF(OR(Ausstellungen!C21&lt;"a",Ausstellungen!D21&lt;"a",Ausstellungen!F21&lt;"a"),"",IF(AND(Ausstellungen!D21=Tabelle2!$C$19,Ausstellungen!F21=Tabelle2!$E$19),Ausstellungen!C21&amp;Ausstellungen!D21&amp;"yy",IF(AND(Ausstellungen!D21=Tabelle2!$C$19,Ausstellungen!F21&lt;&gt;Tabelle2!$E$19),Ausstellungen!C21&amp;Ausstellungen!D21&amp;"zz",Ausstellungen!C21&amp;Ausstellungen!D21)))</f>
        <v>GLAMOUR AND DIAMONDS OF STAFFBULL COMPANYClubsiegerschau</v>
      </c>
      <c r="C21" s="70" t="str">
        <f>IF(Ausstellungen!H21&lt;"a","",IF(Ausstellungen!F21=Tabelle2!$E$4,Ausstellungen!D21&amp;Ausstellungen!E21&amp;Ausstellungen!F21&amp;Ausstellungen!H21,IF(Ausstellungen!F21=Tabelle2!$E$3,Ausstellungen!D21&amp;Ausstellungen!F21&amp;Ausstellungen!H21,Ausstellungen!D21&amp;Ausstellungen!E21&amp;Ausstellungen!H21)))</f>
        <v/>
      </c>
      <c r="D21" s="70" t="str">
        <f>IF(AND(Ausstellungen!C21&gt;"a",Ausstellungen!D21&gt;"a",Ausstellungen!F21&gt;"a",Ausstellungen!I21&gt;"a"),Ausstellungen!D21&amp;Ausstellungen!E21&amp;MID(Ausstellungen!I21,1,2),"")</f>
        <v/>
      </c>
      <c r="E21" s="70" t="str">
        <f>IF(AND(Ausstellungen!C21&gt;"a",Ausstellungen!D21&gt;"a",Ausstellungen!F21&gt;"a",Ausstellungen!I21&gt;"a"),Ausstellungen!D21&amp;MID(Ausstellungen!I21,1,3),"")</f>
        <v/>
      </c>
      <c r="F21" s="70" t="str">
        <f>IF(Ausstellungen!T21&lt;&gt;"leer",CONCATENATE(Ausstellungen!T21,"P"),"")</f>
        <v>JuNP</v>
      </c>
      <c r="G21" s="71">
        <f ca="1">IF(Ausstellungen!G21&gt;" ",VLOOKUP(Ausstellungen!G21,INDIRECT(F21),2,0),0)</f>
        <v>3</v>
      </c>
      <c r="H21" s="71">
        <f>IF(ISERROR(VLOOKUP(Ausstellungen!H21,Tabelle2!$AG$3:$AH$29,2,0)),0,VLOOKUP(Ausstellungen!H21,Tabelle2!$AG$3:$AH$29,2,0))</f>
        <v>0</v>
      </c>
      <c r="I21" s="71">
        <f>IF(ISERROR(VLOOKUP(Ausstellungen!I21,Tabelle2!$X$3:$Y$8,2,0)),0,VLOOKUP(Ausstellungen!I21,Tabelle2!$X$3:$Y$8,2,0))</f>
        <v>0</v>
      </c>
      <c r="J21" s="71">
        <f t="shared" ca="1" si="0"/>
        <v>3</v>
      </c>
      <c r="N21" s="69" t="str">
        <f>IF(AND(Ausstellungen!$C21&gt;"a",ISERROR(VLOOKUP(Ausstellungen!$C21,Tabelle3!$A$6:$B$300,2,0))),"??",IF(ISERROR(VLOOKUP(Ausstellungen!$C21,Tabelle3!$A$6:$B$300,2,0)),"",VLOOKUP(Ausstellungen!$C21,Tabelle3!$A$6:$B$300,2,0)))</f>
        <v>Hü</v>
      </c>
      <c r="O21" s="125">
        <f ca="1">IF(AND(Ausstellungen!G21&gt;"a",ISERROR(MATCH(Ausstellungen!G21,INDIRECT(Ausstellungen!T21),0))),0,1)</f>
        <v>1</v>
      </c>
      <c r="P21" s="71" t="str">
        <f>IF(Ausstellungen!$C21="","",IF(ISERROR(MATCH(Ausstellungen!$I21,Tabelle2!$X$4:$X$8,0)),"",MATCH(Ausstellungen!$I21,Tabelle2!$X$4:$X$8,0)))</f>
        <v/>
      </c>
      <c r="Q21" s="71" t="str">
        <f>IF(Ausstellungen!$C21="","",IF(OR(P21="",ISERROR(INDEX(Tabelle2!$X$14:$Y$18,P21,2))),"",INDEX(Tabelle2!$X$14:$Y$18,P21,2)))</f>
        <v/>
      </c>
      <c r="R21" s="71" t="str">
        <f t="shared" si="1"/>
        <v/>
      </c>
      <c r="S21" s="84" t="str">
        <f>IF(Ausstellungen!H21&lt;"a","",IF(AND(Ausstellungen!H21&gt;"a",ISERROR(MATCH(Ausstellungen!D21&amp;Ausstellungen!G21,Tabelle2!$T$2:$T$17,0))),1,IF(AND(Ausstellungen!H21&gt;"a",INDEX(Tabelle2!$V$2:$V$17,MATCH(Ausstellungen!D21&amp;Ausstellungen!G21,Tabelle2!$T$2:$T$17,0))&lt;&gt;Ausstellungen!H21),1,"")))</f>
        <v/>
      </c>
      <c r="T21" s="71" t="str">
        <f>IF(AND(Ausstellungen!I21&gt;"a",ISERROR(MATCH(Ausstellungen!G21,Tabelle2!$Z$2:$Z$7,0))),1,"")</f>
        <v/>
      </c>
      <c r="U21" s="71">
        <f>IF(AND(A21&gt;"a",Ausstellungen!G21&gt;" "),COUNTIF(A$5:A$500,A21),"")</f>
        <v>1</v>
      </c>
      <c r="V21" s="71">
        <f t="shared" si="2"/>
        <v>1</v>
      </c>
      <c r="W21" s="71" t="str">
        <f t="shared" si="3"/>
        <v/>
      </c>
      <c r="X21" s="71" t="str">
        <f>IF(AND(Ausstellungen!D21&lt;&gt;Tabelle2!$C$19,Ausstellungen!F21=Tabelle2!$E$19),1,"")</f>
        <v/>
      </c>
      <c r="Y21" s="71" t="str">
        <f ca="1">IF(AND(Ausstellungen!G21&gt;"a",ISERROR(MATCH(Ausstellungen!G21,INDIRECT(Ausstellungen!T21),0))),0,"")</f>
        <v/>
      </c>
      <c r="Z21" s="71" t="str">
        <f>IF(ISERROR(SEARCH(",",Ausstellungen!G21,1)),Ausstellungen!G21,SUBSTITUTE(MID(Ausstellungen!G21,1,SEARCH(",",Ausstellungen!G21,1)-1),"vv","z"))</f>
        <v>Sg4</v>
      </c>
      <c r="AA21" s="71">
        <f t="shared" ca="1" si="4"/>
        <v>0</v>
      </c>
      <c r="AB21" s="71">
        <f t="shared" ca="1" si="5"/>
        <v>0</v>
      </c>
      <c r="AC21" s="71">
        <f t="shared" ca="1" si="6"/>
        <v>0</v>
      </c>
      <c r="AD21" s="71">
        <f t="shared" ca="1" si="7"/>
        <v>0</v>
      </c>
      <c r="AE21" s="71">
        <f t="shared" ca="1" si="8"/>
        <v>0</v>
      </c>
      <c r="AF21" s="71">
        <f t="shared" ca="1" si="9"/>
        <v>0</v>
      </c>
      <c r="AG21" s="71">
        <f t="shared" ca="1" si="10"/>
        <v>0</v>
      </c>
      <c r="AH21" s="71"/>
    </row>
    <row r="22" spans="1:34" ht="18.600000000000001" customHeight="1" x14ac:dyDescent="0.2">
      <c r="A22" s="70" t="str">
        <f>IF(AND(Ausstellungen!C22&lt;"a",Ausstellungen!D22&lt;"a",Ausstellungen!F22&lt;"a",Ausstellungen!G22&lt;" "),"",SUBSTITUTE(SUBSTITUTE(SUBSTITUTE(SUBSTITUTE(IF(AND(ISERROR(SEARCH(",",Ausstellungen!G22,1)),ISERROR(SEARCH(".",Ausstellungen!G22,1))),CONCATENATE(Ausstellungen!D22,Ausstellungen!E22,Ausstellungen!F22,Ausstellungen!G22),IF(ISERROR(SEARCH(",",Ausstellungen!G22,1)),CONCATENATE(Ausstellungen!D22,Ausstellungen!E22,Ausstellungen!F22,MID(Ausstellungen!G22,SEARCH(".",Ausstellungen!G22,1)-1,1)),CONCATENATE(Ausstellungen!D22,Ausstellungen!E22,Ausstellungen!F22,MID(Ausstellungen!G22,SEARCH(",",Ausstellungen!G22,1)-1,1)))),"vv",ROW()),"v",ROW()),"Sg",""),"V",""))</f>
        <v>ClubsiegerschauHüZwischenklasse1</v>
      </c>
      <c r="B22" s="70" t="str">
        <f>IF(OR(Ausstellungen!C22&lt;"a",Ausstellungen!D22&lt;"a",Ausstellungen!F22&lt;"a"),"",IF(AND(Ausstellungen!D22=Tabelle2!$C$19,Ausstellungen!F22=Tabelle2!$E$19),Ausstellungen!C22&amp;Ausstellungen!D22&amp;"yy",IF(AND(Ausstellungen!D22=Tabelle2!$C$19,Ausstellungen!F22&lt;&gt;Tabelle2!$E$19),Ausstellungen!C22&amp;Ausstellungen!D22&amp;"zz",Ausstellungen!C22&amp;Ausstellungen!D22)))</f>
        <v>KNOCK OUT FAITHFUL DIAMONDSClubsiegerschau</v>
      </c>
      <c r="C22" s="70" t="str">
        <f>IF(Ausstellungen!H22&lt;"a","",IF(Ausstellungen!F22=Tabelle2!$E$4,Ausstellungen!D22&amp;Ausstellungen!E22&amp;Ausstellungen!F22&amp;Ausstellungen!H22,IF(Ausstellungen!F22=Tabelle2!$E$3,Ausstellungen!D22&amp;Ausstellungen!F22&amp;Ausstellungen!H22,Ausstellungen!D22&amp;Ausstellungen!E22&amp;Ausstellungen!H22)))</f>
        <v/>
      </c>
      <c r="D22" s="70" t="str">
        <f>IF(AND(Ausstellungen!C22&gt;"a",Ausstellungen!D22&gt;"a",Ausstellungen!F22&gt;"a",Ausstellungen!I22&gt;"a"),Ausstellungen!D22&amp;Ausstellungen!E22&amp;MID(Ausstellungen!I22,1,2),"")</f>
        <v/>
      </c>
      <c r="E22" s="70" t="str">
        <f>IF(AND(Ausstellungen!C22&gt;"a",Ausstellungen!D22&gt;"a",Ausstellungen!F22&gt;"a",Ausstellungen!I22&gt;"a"),Ausstellungen!D22&amp;MID(Ausstellungen!I22,1,3),"")</f>
        <v/>
      </c>
      <c r="F22" s="70" t="str">
        <f>IF(Ausstellungen!T22&lt;&gt;"leer",CONCATENATE(Ausstellungen!T22,"P"),"")</f>
        <v>ZwNP</v>
      </c>
      <c r="G22" s="71">
        <f ca="1">IF(Ausstellungen!G22&gt;" ",VLOOKUP(Ausstellungen!G22,INDIRECT(F22),2,0),0)</f>
        <v>16</v>
      </c>
      <c r="H22" s="71">
        <f>IF(ISERROR(VLOOKUP(Ausstellungen!H22,Tabelle2!$AG$3:$AH$29,2,0)),0,VLOOKUP(Ausstellungen!H22,Tabelle2!$AG$3:$AH$29,2,0))</f>
        <v>0</v>
      </c>
      <c r="I22" s="71">
        <f>IF(ISERROR(VLOOKUP(Ausstellungen!I22,Tabelle2!$X$3:$Y$8,2,0)),0,VLOOKUP(Ausstellungen!I22,Tabelle2!$X$3:$Y$8,2,0))</f>
        <v>0</v>
      </c>
      <c r="J22" s="71">
        <f t="shared" ca="1" si="0"/>
        <v>16</v>
      </c>
      <c r="N22" s="69" t="str">
        <f>IF(AND(Ausstellungen!$C22&gt;"a",ISERROR(VLOOKUP(Ausstellungen!$C22,Tabelle3!$A$6:$B$300,2,0))),"??",IF(ISERROR(VLOOKUP(Ausstellungen!$C22,Tabelle3!$A$6:$B$300,2,0)),"",VLOOKUP(Ausstellungen!$C22,Tabelle3!$A$6:$B$300,2,0)))</f>
        <v>Hü</v>
      </c>
      <c r="O22" s="125">
        <f ca="1">IF(AND(Ausstellungen!G22&gt;"a",ISERROR(MATCH(Ausstellungen!G22,INDIRECT(Ausstellungen!T22),0))),0,1)</f>
        <v>1</v>
      </c>
      <c r="P22" s="71" t="str">
        <f>IF(Ausstellungen!$C22="","",IF(ISERROR(MATCH(Ausstellungen!$I22,Tabelle2!$X$4:$X$8,0)),"",MATCH(Ausstellungen!$I22,Tabelle2!$X$4:$X$8,0)))</f>
        <v/>
      </c>
      <c r="Q22" s="71" t="str">
        <f>IF(Ausstellungen!$C22="","",IF(OR(P22="",ISERROR(INDEX(Tabelle2!$X$14:$Y$18,P22,2))),"",INDEX(Tabelle2!$X$14:$Y$18,P22,2)))</f>
        <v/>
      </c>
      <c r="R22" s="71" t="str">
        <f t="shared" si="1"/>
        <v/>
      </c>
      <c r="S22" s="84" t="str">
        <f>IF(Ausstellungen!H22&lt;"a","",IF(AND(Ausstellungen!H22&gt;"a",ISERROR(MATCH(Ausstellungen!D22&amp;Ausstellungen!G22,Tabelle2!$T$2:$T$17,0))),1,IF(AND(Ausstellungen!H22&gt;"a",INDEX(Tabelle2!$V$2:$V$17,MATCH(Ausstellungen!D22&amp;Ausstellungen!G22,Tabelle2!$T$2:$T$17,0))&lt;&gt;Ausstellungen!H22),1,"")))</f>
        <v/>
      </c>
      <c r="T22" s="71" t="str">
        <f>IF(AND(Ausstellungen!I22&gt;"a",ISERROR(MATCH(Ausstellungen!G22,Tabelle2!$Z$2:$Z$7,0))),1,"")</f>
        <v/>
      </c>
      <c r="U22" s="71">
        <f>IF(AND(A22&gt;"a",Ausstellungen!G22&gt;" "),COUNTIF(A$5:A$500,A22),"")</f>
        <v>1</v>
      </c>
      <c r="V22" s="71">
        <f t="shared" si="2"/>
        <v>1</v>
      </c>
      <c r="W22" s="71" t="str">
        <f t="shared" si="3"/>
        <v/>
      </c>
      <c r="X22" s="71" t="str">
        <f>IF(AND(Ausstellungen!D22&lt;&gt;Tabelle2!$C$19,Ausstellungen!F22=Tabelle2!$E$19),1,"")</f>
        <v/>
      </c>
      <c r="Y22" s="71" t="str">
        <f ca="1">IF(AND(Ausstellungen!G22&gt;"a",ISERROR(MATCH(Ausstellungen!G22,INDIRECT(Ausstellungen!T22),0))),0,"")</f>
        <v/>
      </c>
      <c r="Z22" s="71" t="str">
        <f>IF(ISERROR(SEARCH(",",Ausstellungen!G22,1)),Ausstellungen!G22,SUBSTITUTE(MID(Ausstellungen!G22,1,SEARCH(",",Ausstellungen!G22,1)-1),"vv","z"))</f>
        <v>V1</v>
      </c>
      <c r="AA22" s="71">
        <f t="shared" ca="1" si="4"/>
        <v>0</v>
      </c>
      <c r="AB22" s="71">
        <f t="shared" ca="1" si="5"/>
        <v>0</v>
      </c>
      <c r="AC22" s="71">
        <f t="shared" ca="1" si="6"/>
        <v>0</v>
      </c>
      <c r="AD22" s="71">
        <f t="shared" ca="1" si="7"/>
        <v>0</v>
      </c>
      <c r="AE22" s="71">
        <f t="shared" ca="1" si="8"/>
        <v>0</v>
      </c>
      <c r="AF22" s="71">
        <f t="shared" ca="1" si="9"/>
        <v>0</v>
      </c>
      <c r="AG22" s="71">
        <f t="shared" ca="1" si="10"/>
        <v>0</v>
      </c>
      <c r="AH22" s="71"/>
    </row>
    <row r="23" spans="1:34" ht="18.600000000000001" customHeight="1" x14ac:dyDescent="0.2">
      <c r="A23" s="70" t="str">
        <f>IF(AND(Ausstellungen!C23&lt;"a",Ausstellungen!D23&lt;"a",Ausstellungen!F23&lt;"a",Ausstellungen!G23&lt;" "),"",SUBSTITUTE(SUBSTITUTE(SUBSTITUTE(SUBSTITUTE(IF(AND(ISERROR(SEARCH(",",Ausstellungen!G23,1)),ISERROR(SEARCH(".",Ausstellungen!G23,1))),CONCATENATE(Ausstellungen!D23,Ausstellungen!E23,Ausstellungen!F23,Ausstellungen!G23),IF(ISERROR(SEARCH(",",Ausstellungen!G23,1)),CONCATENATE(Ausstellungen!D23,Ausstellungen!E23,Ausstellungen!F23,MID(Ausstellungen!G23,SEARCH(".",Ausstellungen!G23,1)-1,1)),CONCATENATE(Ausstellungen!D23,Ausstellungen!E23,Ausstellungen!F23,MID(Ausstellungen!G23,SEARCH(",",Ausstellungen!G23,1)-1,1)))),"vv",ROW()),"v",ROW()),"Sg",""),"V",""))</f>
        <v>ClubsiegerschauHüOffene Klasse1</v>
      </c>
      <c r="B23" s="70" t="str">
        <f>IF(OR(Ausstellungen!C23&lt;"a",Ausstellungen!D23&lt;"a",Ausstellungen!F23&lt;"a"),"",IF(AND(Ausstellungen!D23=Tabelle2!$C$19,Ausstellungen!F23=Tabelle2!$E$19),Ausstellungen!C23&amp;Ausstellungen!D23&amp;"yy",IF(AND(Ausstellungen!D23=Tabelle2!$C$19,Ausstellungen!F23&lt;&gt;Tabelle2!$E$19),Ausstellungen!C23&amp;Ausstellungen!D23&amp;"zz",Ausstellungen!C23&amp;Ausstellungen!D23)))</f>
        <v>BUDDYSTAFF′S MISS MONEYPENNYClubsiegerschau</v>
      </c>
      <c r="C23" s="70" t="str">
        <f>IF(Ausstellungen!H23&lt;"a","",IF(Ausstellungen!F23=Tabelle2!$E$4,Ausstellungen!D23&amp;Ausstellungen!E23&amp;Ausstellungen!F23&amp;Ausstellungen!H23,IF(Ausstellungen!F23=Tabelle2!$E$3,Ausstellungen!D23&amp;Ausstellungen!F23&amp;Ausstellungen!H23,Ausstellungen!D23&amp;Ausstellungen!E23&amp;Ausstellungen!H23)))</f>
        <v>ClubsiegerschauHüClubsieger</v>
      </c>
      <c r="D23" s="70" t="str">
        <f>IF(AND(Ausstellungen!C23&gt;"a",Ausstellungen!D23&gt;"a",Ausstellungen!F23&gt;"a",Ausstellungen!I23&gt;"a"),Ausstellungen!D23&amp;Ausstellungen!E23&amp;MID(Ausstellungen!I23,1,2),"")</f>
        <v/>
      </c>
      <c r="E23" s="70" t="str">
        <f>IF(AND(Ausstellungen!C23&gt;"a",Ausstellungen!D23&gt;"a",Ausstellungen!F23&gt;"a",Ausstellungen!I23&gt;"a"),Ausstellungen!D23&amp;MID(Ausstellungen!I23,1,3),"")</f>
        <v/>
      </c>
      <c r="F23" s="70" t="str">
        <f>IF(Ausstellungen!T23&lt;&gt;"leer",CONCATENATE(Ausstellungen!T23,"P"),"")</f>
        <v>OfNP</v>
      </c>
      <c r="G23" s="71">
        <f ca="1">IF(Ausstellungen!G23&gt;" ",VLOOKUP(Ausstellungen!G23,INDIRECT(F23),2,0),0)</f>
        <v>16</v>
      </c>
      <c r="H23" s="71">
        <f>IF(ISERROR(VLOOKUP(Ausstellungen!H23,Tabelle2!$AG$3:$AH$29,2,0)),0,VLOOKUP(Ausstellungen!H23,Tabelle2!$AG$3:$AH$29,2,0))</f>
        <v>6</v>
      </c>
      <c r="I23" s="71">
        <f>IF(ISERROR(VLOOKUP(Ausstellungen!I23,Tabelle2!$X$3:$Y$8,2,0)),0,VLOOKUP(Ausstellungen!I23,Tabelle2!$X$3:$Y$8,2,0))</f>
        <v>0</v>
      </c>
      <c r="J23" s="71">
        <f t="shared" ca="1" si="0"/>
        <v>22</v>
      </c>
      <c r="N23" s="69" t="str">
        <f>IF(AND(Ausstellungen!$C23&gt;"a",ISERROR(VLOOKUP(Ausstellungen!$C23,Tabelle3!$A$6:$B$300,2,0))),"??",IF(ISERROR(VLOOKUP(Ausstellungen!$C23,Tabelle3!$A$6:$B$300,2,0)),"",VLOOKUP(Ausstellungen!$C23,Tabelle3!$A$6:$B$300,2,0)))</f>
        <v>Hü</v>
      </c>
      <c r="O23" s="125">
        <f ca="1">IF(AND(Ausstellungen!G23&gt;"a",ISERROR(MATCH(Ausstellungen!G23,INDIRECT(Ausstellungen!T23),0))),0,1)</f>
        <v>1</v>
      </c>
      <c r="P23" s="71" t="str">
        <f>IF(Ausstellungen!$C23="","",IF(ISERROR(MATCH(Ausstellungen!$I23,Tabelle2!$X$4:$X$8,0)),"",MATCH(Ausstellungen!$I23,Tabelle2!$X$4:$X$8,0)))</f>
        <v/>
      </c>
      <c r="Q23" s="71" t="str">
        <f>IF(Ausstellungen!$C23="","",IF(OR(P23="",ISERROR(INDEX(Tabelle2!$X$14:$Y$18,P23,2))),"",INDEX(Tabelle2!$X$14:$Y$18,P23,2)))</f>
        <v/>
      </c>
      <c r="R23" s="71" t="str">
        <f t="shared" si="1"/>
        <v/>
      </c>
      <c r="S23" s="84" t="str">
        <f>IF(Ausstellungen!H23&lt;"a","",IF(AND(Ausstellungen!H23&gt;"a",ISERROR(MATCH(Ausstellungen!D23&amp;Ausstellungen!G23,Tabelle2!$T$2:$T$17,0))),1,IF(AND(Ausstellungen!H23&gt;"a",INDEX(Tabelle2!$V$2:$V$17,MATCH(Ausstellungen!D23&amp;Ausstellungen!G23,Tabelle2!$T$2:$T$17,0))&lt;&gt;Ausstellungen!H23),1,"")))</f>
        <v/>
      </c>
      <c r="T23" s="71" t="str">
        <f>IF(AND(Ausstellungen!I23&gt;"a",ISERROR(MATCH(Ausstellungen!G23,Tabelle2!$Z$2:$Z$7,0))),1,"")</f>
        <v/>
      </c>
      <c r="U23" s="71">
        <f>IF(AND(A23&gt;"a",Ausstellungen!G23&gt;" "),COUNTIF(A$5:A$500,A23),"")</f>
        <v>1</v>
      </c>
      <c r="V23" s="71">
        <f t="shared" si="2"/>
        <v>1</v>
      </c>
      <c r="W23" s="71">
        <f t="shared" si="3"/>
        <v>1</v>
      </c>
      <c r="X23" s="71" t="str">
        <f>IF(AND(Ausstellungen!D23&lt;&gt;Tabelle2!$C$19,Ausstellungen!F23=Tabelle2!$E$19),1,"")</f>
        <v/>
      </c>
      <c r="Y23" s="71" t="str">
        <f ca="1">IF(AND(Ausstellungen!G23&gt;"a",ISERROR(MATCH(Ausstellungen!G23,INDIRECT(Ausstellungen!T23),0))),0,"")</f>
        <v/>
      </c>
      <c r="Z23" s="71" t="str">
        <f>IF(ISERROR(SEARCH(",",Ausstellungen!G23,1)),Ausstellungen!G23,SUBSTITUTE(MID(Ausstellungen!G23,1,SEARCH(",",Ausstellungen!G23,1)-1),"vv","z"))</f>
        <v>V1</v>
      </c>
      <c r="AA23" s="71">
        <f t="shared" ca="1" si="4"/>
        <v>0</v>
      </c>
      <c r="AB23" s="71">
        <f t="shared" ca="1" si="5"/>
        <v>0</v>
      </c>
      <c r="AC23" s="71">
        <f t="shared" ca="1" si="6"/>
        <v>0</v>
      </c>
      <c r="AD23" s="71">
        <f t="shared" ca="1" si="7"/>
        <v>0</v>
      </c>
      <c r="AE23" s="71">
        <f t="shared" ca="1" si="8"/>
        <v>0</v>
      </c>
      <c r="AF23" s="71">
        <f t="shared" ca="1" si="9"/>
        <v>0</v>
      </c>
      <c r="AG23" s="71">
        <f t="shared" ca="1" si="10"/>
        <v>0</v>
      </c>
      <c r="AH23" s="71"/>
    </row>
    <row r="24" spans="1:34" ht="18.600000000000001" customHeight="1" x14ac:dyDescent="0.2">
      <c r="A24" s="70" t="str">
        <f>IF(AND(Ausstellungen!C24&lt;"a",Ausstellungen!D24&lt;"a",Ausstellungen!F24&lt;"a",Ausstellungen!G24&lt;" "),"",SUBSTITUTE(SUBSTITUTE(SUBSTITUTE(SUBSTITUTE(IF(AND(ISERROR(SEARCH(",",Ausstellungen!G24,1)),ISERROR(SEARCH(".",Ausstellungen!G24,1))),CONCATENATE(Ausstellungen!D24,Ausstellungen!E24,Ausstellungen!F24,Ausstellungen!G24),IF(ISERROR(SEARCH(",",Ausstellungen!G24,1)),CONCATENATE(Ausstellungen!D24,Ausstellungen!E24,Ausstellungen!F24,MID(Ausstellungen!G24,SEARCH(".",Ausstellungen!G24,1)-1,1)),CONCATENATE(Ausstellungen!D24,Ausstellungen!E24,Ausstellungen!F24,MID(Ausstellungen!G24,SEARCH(",",Ausstellungen!G24,1)-1,1)))),"vv",ROW()),"v",ROW()),"Sg",""),"V",""))</f>
        <v>ClubsiegerschauHüOffene Klasse2</v>
      </c>
      <c r="B24" s="70" t="str">
        <f>IF(OR(Ausstellungen!C24&lt;"a",Ausstellungen!D24&lt;"a",Ausstellungen!F24&lt;"a"),"",IF(AND(Ausstellungen!D24=Tabelle2!$C$19,Ausstellungen!F24=Tabelle2!$E$19),Ausstellungen!C24&amp;Ausstellungen!D24&amp;"yy",IF(AND(Ausstellungen!D24=Tabelle2!$C$19,Ausstellungen!F24&lt;&gt;Tabelle2!$E$19),Ausstellungen!C24&amp;Ausstellungen!D24&amp;"zz",Ausstellungen!C24&amp;Ausstellungen!D24)))</f>
        <v>DOROTHY OF OZ OF STAFFBULL COMPANYClubsiegerschau</v>
      </c>
      <c r="C24" s="70" t="str">
        <f>IF(Ausstellungen!H24&lt;"a","",IF(Ausstellungen!F24=Tabelle2!$E$4,Ausstellungen!D24&amp;Ausstellungen!E24&amp;Ausstellungen!F24&amp;Ausstellungen!H24,IF(Ausstellungen!F24=Tabelle2!$E$3,Ausstellungen!D24&amp;Ausstellungen!F24&amp;Ausstellungen!H24,Ausstellungen!D24&amp;Ausstellungen!E24&amp;Ausstellungen!H24)))</f>
        <v/>
      </c>
      <c r="D24" s="70" t="str">
        <f>IF(AND(Ausstellungen!C24&gt;"a",Ausstellungen!D24&gt;"a",Ausstellungen!F24&gt;"a",Ausstellungen!I24&gt;"a"),Ausstellungen!D24&amp;Ausstellungen!E24&amp;MID(Ausstellungen!I24,1,2),"")</f>
        <v/>
      </c>
      <c r="E24" s="70" t="str">
        <f>IF(AND(Ausstellungen!C24&gt;"a",Ausstellungen!D24&gt;"a",Ausstellungen!F24&gt;"a",Ausstellungen!I24&gt;"a"),Ausstellungen!D24&amp;MID(Ausstellungen!I24,1,3),"")</f>
        <v/>
      </c>
      <c r="F24" s="70" t="str">
        <f>IF(Ausstellungen!T24&lt;&gt;"leer",CONCATENATE(Ausstellungen!T24,"P"),"")</f>
        <v>OfNP</v>
      </c>
      <c r="G24" s="71">
        <f ca="1">IF(Ausstellungen!G24&gt;" ",VLOOKUP(Ausstellungen!G24,INDIRECT(F24),2,0),0)</f>
        <v>13</v>
      </c>
      <c r="H24" s="71">
        <f>IF(ISERROR(VLOOKUP(Ausstellungen!H24,Tabelle2!$AG$3:$AH$29,2,0)),0,VLOOKUP(Ausstellungen!H24,Tabelle2!$AG$3:$AH$29,2,0))</f>
        <v>0</v>
      </c>
      <c r="I24" s="71">
        <f>IF(ISERROR(VLOOKUP(Ausstellungen!I24,Tabelle2!$X$3:$Y$8,2,0)),0,VLOOKUP(Ausstellungen!I24,Tabelle2!$X$3:$Y$8,2,0))</f>
        <v>0</v>
      </c>
      <c r="J24" s="71">
        <f t="shared" ca="1" si="0"/>
        <v>13</v>
      </c>
      <c r="N24" s="69" t="str">
        <f>IF(AND(Ausstellungen!$C24&gt;"a",ISERROR(VLOOKUP(Ausstellungen!$C24,Tabelle3!$A$6:$B$300,2,0))),"??",IF(ISERROR(VLOOKUP(Ausstellungen!$C24,Tabelle3!$A$6:$B$300,2,0)),"",VLOOKUP(Ausstellungen!$C24,Tabelle3!$A$6:$B$300,2,0)))</f>
        <v>Hü</v>
      </c>
      <c r="O24" s="125">
        <f ca="1">IF(AND(Ausstellungen!G24&gt;"a",ISERROR(MATCH(Ausstellungen!G24,INDIRECT(Ausstellungen!T24),0))),0,1)</f>
        <v>1</v>
      </c>
      <c r="P24" s="71" t="str">
        <f>IF(Ausstellungen!$C24="","",IF(ISERROR(MATCH(Ausstellungen!$I24,Tabelle2!$X$4:$X$8,0)),"",MATCH(Ausstellungen!$I24,Tabelle2!$X$4:$X$8,0)))</f>
        <v/>
      </c>
      <c r="Q24" s="71" t="str">
        <f>IF(Ausstellungen!$C24="","",IF(OR(P24="",ISERROR(INDEX(Tabelle2!$X$14:$Y$18,P24,2))),"",INDEX(Tabelle2!$X$14:$Y$18,P24,2)))</f>
        <v/>
      </c>
      <c r="R24" s="71" t="str">
        <f t="shared" si="1"/>
        <v/>
      </c>
      <c r="S24" s="84" t="str">
        <f>IF(Ausstellungen!H24&lt;"a","",IF(AND(Ausstellungen!H24&gt;"a",ISERROR(MATCH(Ausstellungen!D24&amp;Ausstellungen!G24,Tabelle2!$T$2:$T$17,0))),1,IF(AND(Ausstellungen!H24&gt;"a",INDEX(Tabelle2!$V$2:$V$17,MATCH(Ausstellungen!D24&amp;Ausstellungen!G24,Tabelle2!$T$2:$T$17,0))&lt;&gt;Ausstellungen!H24),1,"")))</f>
        <v/>
      </c>
      <c r="T24" s="71" t="str">
        <f>IF(AND(Ausstellungen!I24&gt;"a",ISERROR(MATCH(Ausstellungen!G24,Tabelle2!$Z$2:$Z$7,0))),1,"")</f>
        <v/>
      </c>
      <c r="U24" s="71">
        <f>IF(AND(A24&gt;"a",Ausstellungen!G24&gt;" "),COUNTIF(A$5:A$500,A24),"")</f>
        <v>1</v>
      </c>
      <c r="V24" s="71">
        <f t="shared" si="2"/>
        <v>1</v>
      </c>
      <c r="W24" s="71" t="str">
        <f t="shared" si="3"/>
        <v/>
      </c>
      <c r="X24" s="71" t="str">
        <f>IF(AND(Ausstellungen!D24&lt;&gt;Tabelle2!$C$19,Ausstellungen!F24=Tabelle2!$E$19),1,"")</f>
        <v/>
      </c>
      <c r="Y24" s="71" t="str">
        <f ca="1">IF(AND(Ausstellungen!G24&gt;"a",ISERROR(MATCH(Ausstellungen!G24,INDIRECT(Ausstellungen!T24),0))),0,"")</f>
        <v/>
      </c>
      <c r="Z24" s="71" t="str">
        <f>IF(ISERROR(SEARCH(",",Ausstellungen!G24,1)),Ausstellungen!G24,SUBSTITUTE(MID(Ausstellungen!G24,1,SEARCH(",",Ausstellungen!G24,1)-1),"vv","z"))</f>
        <v>V2</v>
      </c>
      <c r="AA24" s="71">
        <f t="shared" ca="1" si="4"/>
        <v>0</v>
      </c>
      <c r="AB24" s="71">
        <f t="shared" ca="1" si="5"/>
        <v>0</v>
      </c>
      <c r="AC24" s="71">
        <f t="shared" ca="1" si="6"/>
        <v>0</v>
      </c>
      <c r="AD24" s="71">
        <f t="shared" ca="1" si="7"/>
        <v>0</v>
      </c>
      <c r="AE24" s="71">
        <f t="shared" ca="1" si="8"/>
        <v>0</v>
      </c>
      <c r="AF24" s="71">
        <f t="shared" ca="1" si="9"/>
        <v>0</v>
      </c>
      <c r="AG24" s="71">
        <f t="shared" ca="1" si="10"/>
        <v>0</v>
      </c>
      <c r="AH24" s="71"/>
    </row>
    <row r="25" spans="1:34" ht="18.600000000000001" customHeight="1" x14ac:dyDescent="0.2">
      <c r="A25" s="70" t="str">
        <f>IF(AND(Ausstellungen!C25&lt;"a",Ausstellungen!D25&lt;"a",Ausstellungen!F25&lt;"a",Ausstellungen!G25&lt;" "),"",SUBSTITUTE(SUBSTITUTE(SUBSTITUTE(SUBSTITUTE(IF(AND(ISERROR(SEARCH(",",Ausstellungen!G25,1)),ISERROR(SEARCH(".",Ausstellungen!G25,1))),CONCATENATE(Ausstellungen!D25,Ausstellungen!E25,Ausstellungen!F25,Ausstellungen!G25),IF(ISERROR(SEARCH(",",Ausstellungen!G25,1)),CONCATENATE(Ausstellungen!D25,Ausstellungen!E25,Ausstellungen!F25,MID(Ausstellungen!G25,SEARCH(".",Ausstellungen!G25,1)-1,1)),CONCATENATE(Ausstellungen!D25,Ausstellungen!E25,Ausstellungen!F25,MID(Ausstellungen!G25,SEARCH(",",Ausstellungen!G25,1)-1,1)))),"vv",ROW()),"v",ROW()),"Sg",""),"V",""))</f>
        <v>Joe Mallen MemorialRüJugendklasse2</v>
      </c>
      <c r="B25" s="70" t="str">
        <f>IF(OR(Ausstellungen!C25&lt;"a",Ausstellungen!D25&lt;"a",Ausstellungen!F25&lt;"a"),"",IF(AND(Ausstellungen!D25=Tabelle2!$C$19,Ausstellungen!F25=Tabelle2!$E$19),Ausstellungen!C25&amp;Ausstellungen!D25&amp;"yy",IF(AND(Ausstellungen!D25=Tabelle2!$C$19,Ausstellungen!F25&lt;&gt;Tabelle2!$E$19),Ausstellungen!C25&amp;Ausstellungen!D25&amp;"zz",Ausstellungen!C25&amp;Ausstellungen!D25)))</f>
        <v>LIGHTNING MCQUEEN FAITHFUL DIAMONDSJoe Mallen Memorialzz</v>
      </c>
      <c r="C25" s="70" t="str">
        <f>IF(Ausstellungen!H25&lt;"a","",IF(Ausstellungen!F25=Tabelle2!$E$4,Ausstellungen!D25&amp;Ausstellungen!E25&amp;Ausstellungen!F25&amp;Ausstellungen!H25,IF(Ausstellungen!F25=Tabelle2!$E$3,Ausstellungen!D25&amp;Ausstellungen!F25&amp;Ausstellungen!H25,Ausstellungen!D25&amp;Ausstellungen!E25&amp;Ausstellungen!H25)))</f>
        <v/>
      </c>
      <c r="D25" s="70" t="str">
        <f>IF(AND(Ausstellungen!C25&gt;"a",Ausstellungen!D25&gt;"a",Ausstellungen!F25&gt;"a",Ausstellungen!I25&gt;"a"),Ausstellungen!D25&amp;Ausstellungen!E25&amp;MID(Ausstellungen!I25,1,2),"")</f>
        <v/>
      </c>
      <c r="E25" s="70" t="str">
        <f>IF(AND(Ausstellungen!C25&gt;"a",Ausstellungen!D25&gt;"a",Ausstellungen!F25&gt;"a",Ausstellungen!I25&gt;"a"),Ausstellungen!D25&amp;MID(Ausstellungen!I25,1,3),"")</f>
        <v/>
      </c>
      <c r="F25" s="70" t="str">
        <f>IF(Ausstellungen!T25&lt;&gt;"leer",CONCATENATE(Ausstellungen!T25,"P"),"")</f>
        <v>JuNP</v>
      </c>
      <c r="G25" s="71">
        <f ca="1">IF(Ausstellungen!G25&gt;" ",VLOOKUP(Ausstellungen!G25,INDIRECT(F25),2,0),0)</f>
        <v>12</v>
      </c>
      <c r="H25" s="71">
        <f>IF(ISERROR(VLOOKUP(Ausstellungen!H25,Tabelle2!$AG$3:$AH$29,2,0)),0,VLOOKUP(Ausstellungen!H25,Tabelle2!$AG$3:$AH$29,2,0))</f>
        <v>0</v>
      </c>
      <c r="I25" s="71">
        <f>IF(ISERROR(VLOOKUP(Ausstellungen!I25,Tabelle2!$X$3:$Y$8,2,0)),0,VLOOKUP(Ausstellungen!I25,Tabelle2!$X$3:$Y$8,2,0))</f>
        <v>0</v>
      </c>
      <c r="J25" s="71">
        <f t="shared" ca="1" si="0"/>
        <v>12</v>
      </c>
      <c r="N25" s="69" t="str">
        <f>IF(AND(Ausstellungen!$C25&gt;"a",ISERROR(VLOOKUP(Ausstellungen!$C25,Tabelle3!$A$6:$B$300,2,0))),"??",IF(ISERROR(VLOOKUP(Ausstellungen!$C25,Tabelle3!$A$6:$B$300,2,0)),"",VLOOKUP(Ausstellungen!$C25,Tabelle3!$A$6:$B$300,2,0)))</f>
        <v>Rü</v>
      </c>
      <c r="O25" s="125">
        <f ca="1">IF(AND(Ausstellungen!G25&gt;"a",ISERROR(MATCH(Ausstellungen!G25,INDIRECT(Ausstellungen!T25),0))),0,1)</f>
        <v>1</v>
      </c>
      <c r="P25" s="71" t="str">
        <f>IF(Ausstellungen!$C25="","",IF(ISERROR(MATCH(Ausstellungen!$I25,Tabelle2!$X$4:$X$8,0)),"",MATCH(Ausstellungen!$I25,Tabelle2!$X$4:$X$8,0)))</f>
        <v/>
      </c>
      <c r="Q25" s="71" t="str">
        <f>IF(Ausstellungen!$C25="","",IF(OR(P25="",ISERROR(INDEX(Tabelle2!$X$14:$Y$18,P25,2))),"",INDEX(Tabelle2!$X$14:$Y$18,P25,2)))</f>
        <v/>
      </c>
      <c r="R25" s="71" t="str">
        <f t="shared" si="1"/>
        <v/>
      </c>
      <c r="S25" s="84" t="str">
        <f>IF(Ausstellungen!H25&lt;"a","",IF(AND(Ausstellungen!H25&gt;"a",ISERROR(MATCH(Ausstellungen!D25&amp;Ausstellungen!G25,Tabelle2!$T$2:$T$17,0))),1,IF(AND(Ausstellungen!H25&gt;"a",INDEX(Tabelle2!$V$2:$V$17,MATCH(Ausstellungen!D25&amp;Ausstellungen!G25,Tabelle2!$T$2:$T$17,0))&lt;&gt;Ausstellungen!H25),1,"")))</f>
        <v/>
      </c>
      <c r="T25" s="71" t="str">
        <f>IF(AND(Ausstellungen!I25&gt;"a",ISERROR(MATCH(Ausstellungen!G25,Tabelle2!$Z$2:$Z$7,0))),1,"")</f>
        <v/>
      </c>
      <c r="U25" s="71">
        <f>IF(AND(A25&gt;"a",Ausstellungen!G25&gt;" "),COUNTIF(A$5:A$500,A25),"")</f>
        <v>1</v>
      </c>
      <c r="V25" s="71">
        <f t="shared" si="2"/>
        <v>1</v>
      </c>
      <c r="W25" s="71" t="str">
        <f t="shared" si="3"/>
        <v/>
      </c>
      <c r="X25" s="71" t="str">
        <f>IF(AND(Ausstellungen!D25&lt;&gt;Tabelle2!$C$19,Ausstellungen!F25=Tabelle2!$E$19),1,"")</f>
        <v/>
      </c>
      <c r="Y25" s="71" t="str">
        <f ca="1">IF(AND(Ausstellungen!G25&gt;"a",ISERROR(MATCH(Ausstellungen!G25,INDIRECT(Ausstellungen!T25),0))),0,"")</f>
        <v/>
      </c>
      <c r="Z25" s="71" t="str">
        <f>IF(ISERROR(SEARCH(",",Ausstellungen!G25,1)),Ausstellungen!G25,SUBSTITUTE(MID(Ausstellungen!G25,1,SEARCH(",",Ausstellungen!G25,1)-1),"vv","z"))</f>
        <v>V2</v>
      </c>
      <c r="AA25" s="71">
        <f t="shared" ca="1" si="4"/>
        <v>0</v>
      </c>
      <c r="AB25" s="71">
        <f t="shared" ca="1" si="5"/>
        <v>0</v>
      </c>
      <c r="AC25" s="71">
        <f t="shared" ca="1" si="6"/>
        <v>0</v>
      </c>
      <c r="AD25" s="71">
        <f t="shared" ca="1" si="7"/>
        <v>0</v>
      </c>
      <c r="AE25" s="71">
        <f t="shared" ca="1" si="8"/>
        <v>0</v>
      </c>
      <c r="AF25" s="71">
        <f t="shared" ca="1" si="9"/>
        <v>0</v>
      </c>
      <c r="AG25" s="71">
        <f t="shared" ca="1" si="10"/>
        <v>0</v>
      </c>
      <c r="AH25" s="71"/>
    </row>
    <row r="26" spans="1:34" ht="18.600000000000001" customHeight="1" x14ac:dyDescent="0.2">
      <c r="A26" s="70" t="str">
        <f>IF(AND(Ausstellungen!C26&lt;"a",Ausstellungen!D26&lt;"a",Ausstellungen!F26&lt;"a",Ausstellungen!G26&lt;" "),"",SUBSTITUTE(SUBSTITUTE(SUBSTITUTE(SUBSTITUTE(IF(AND(ISERROR(SEARCH(",",Ausstellungen!G26,1)),ISERROR(SEARCH(".",Ausstellungen!G26,1))),CONCATENATE(Ausstellungen!D26,Ausstellungen!E26,Ausstellungen!F26,Ausstellungen!G26),IF(ISERROR(SEARCH(",",Ausstellungen!G26,1)),CONCATENATE(Ausstellungen!D26,Ausstellungen!E26,Ausstellungen!F26,MID(Ausstellungen!G26,SEARCH(".",Ausstellungen!G26,1)-1,1)),CONCATENATE(Ausstellungen!D26,Ausstellungen!E26,Ausstellungen!F26,MID(Ausstellungen!G26,SEARCH(",",Ausstellungen!G26,1)-1,1)))),"vv",ROW()),"v",ROW()),"Sg",""),"V",""))</f>
        <v>Joe Mallen MemorialRüJugendklasse3</v>
      </c>
      <c r="B26" s="70" t="str">
        <f>IF(OR(Ausstellungen!C26&lt;"a",Ausstellungen!D26&lt;"a",Ausstellungen!F26&lt;"a"),"",IF(AND(Ausstellungen!D26=Tabelle2!$C$19,Ausstellungen!F26=Tabelle2!$E$19),Ausstellungen!C26&amp;Ausstellungen!D26&amp;"yy",IF(AND(Ausstellungen!D26=Tabelle2!$C$19,Ausstellungen!F26&lt;&gt;Tabelle2!$E$19),Ausstellungen!C26&amp;Ausstellungen!D26&amp;"zz",Ausstellungen!C26&amp;Ausstellungen!D26)))</f>
        <v>ZIGAN BLUE OF CANTERBURYJoe Mallen Memorialzz</v>
      </c>
      <c r="C26" s="70" t="str">
        <f>IF(Ausstellungen!H26&lt;"a","",IF(Ausstellungen!F26=Tabelle2!$E$4,Ausstellungen!D26&amp;Ausstellungen!E26&amp;Ausstellungen!F26&amp;Ausstellungen!H26,IF(Ausstellungen!F26=Tabelle2!$E$3,Ausstellungen!D26&amp;Ausstellungen!F26&amp;Ausstellungen!H26,Ausstellungen!D26&amp;Ausstellungen!E26&amp;Ausstellungen!H26)))</f>
        <v/>
      </c>
      <c r="D26" s="70" t="str">
        <f>IF(AND(Ausstellungen!C26&gt;"a",Ausstellungen!D26&gt;"a",Ausstellungen!F26&gt;"a",Ausstellungen!I26&gt;"a"),Ausstellungen!D26&amp;Ausstellungen!E26&amp;MID(Ausstellungen!I26,1,2),"")</f>
        <v/>
      </c>
      <c r="E26" s="70" t="str">
        <f>IF(AND(Ausstellungen!C26&gt;"a",Ausstellungen!D26&gt;"a",Ausstellungen!F26&gt;"a",Ausstellungen!I26&gt;"a"),Ausstellungen!D26&amp;MID(Ausstellungen!I26,1,3),"")</f>
        <v/>
      </c>
      <c r="F26" s="70" t="str">
        <f>IF(Ausstellungen!T26&lt;&gt;"leer",CONCATENATE(Ausstellungen!T26,"P"),"")</f>
        <v>JuNP</v>
      </c>
      <c r="G26" s="71">
        <f ca="1">IF(Ausstellungen!G26&gt;" ",VLOOKUP(Ausstellungen!G26,INDIRECT(F26),2,0),0)</f>
        <v>10</v>
      </c>
      <c r="H26" s="71">
        <f>IF(ISERROR(VLOOKUP(Ausstellungen!H26,Tabelle2!$AG$3:$AH$29,2,0)),0,VLOOKUP(Ausstellungen!H26,Tabelle2!$AG$3:$AH$29,2,0))</f>
        <v>0</v>
      </c>
      <c r="I26" s="71">
        <f>IF(ISERROR(VLOOKUP(Ausstellungen!I26,Tabelle2!$X$3:$Y$8,2,0)),0,VLOOKUP(Ausstellungen!I26,Tabelle2!$X$3:$Y$8,2,0))</f>
        <v>0</v>
      </c>
      <c r="J26" s="71">
        <f t="shared" ca="1" si="0"/>
        <v>10</v>
      </c>
      <c r="N26" s="69" t="str">
        <f>IF(AND(Ausstellungen!$C26&gt;"a",ISERROR(VLOOKUP(Ausstellungen!$C26,Tabelle3!$A$6:$B$300,2,0))),"??",IF(ISERROR(VLOOKUP(Ausstellungen!$C26,Tabelle3!$A$6:$B$300,2,0)),"",VLOOKUP(Ausstellungen!$C26,Tabelle3!$A$6:$B$300,2,0)))</f>
        <v>Rü</v>
      </c>
      <c r="O26" s="125">
        <f ca="1">IF(AND(Ausstellungen!G26&gt;"a",ISERROR(MATCH(Ausstellungen!G26,INDIRECT(Ausstellungen!T26),0))),0,1)</f>
        <v>1</v>
      </c>
      <c r="P26" s="71" t="str">
        <f>IF(Ausstellungen!$C26="","",IF(ISERROR(MATCH(Ausstellungen!$I26,Tabelle2!$X$4:$X$8,0)),"",MATCH(Ausstellungen!$I26,Tabelle2!$X$4:$X$8,0)))</f>
        <v/>
      </c>
      <c r="Q26" s="71" t="str">
        <f>IF(Ausstellungen!$C26="","",IF(OR(P26="",ISERROR(INDEX(Tabelle2!$X$14:$Y$18,P26,2))),"",INDEX(Tabelle2!$X$14:$Y$18,P26,2)))</f>
        <v/>
      </c>
      <c r="R26" s="71" t="str">
        <f t="shared" si="1"/>
        <v/>
      </c>
      <c r="S26" s="84" t="str">
        <f>IF(Ausstellungen!H26&lt;"a","",IF(AND(Ausstellungen!H26&gt;"a",ISERROR(MATCH(Ausstellungen!D26&amp;Ausstellungen!G26,Tabelle2!$T$2:$T$17,0))),1,IF(AND(Ausstellungen!H26&gt;"a",INDEX(Tabelle2!$V$2:$V$17,MATCH(Ausstellungen!D26&amp;Ausstellungen!G26,Tabelle2!$T$2:$T$17,0))&lt;&gt;Ausstellungen!H26),1,"")))</f>
        <v/>
      </c>
      <c r="T26" s="71" t="str">
        <f>IF(AND(Ausstellungen!I26&gt;"a",ISERROR(MATCH(Ausstellungen!G26,Tabelle2!$Z$2:$Z$7,0))),1,"")</f>
        <v/>
      </c>
      <c r="U26" s="71">
        <f>IF(AND(A26&gt;"a",Ausstellungen!G26&gt;" "),COUNTIF(A$5:A$500,A26),"")</f>
        <v>1</v>
      </c>
      <c r="V26" s="71">
        <f t="shared" si="2"/>
        <v>1</v>
      </c>
      <c r="W26" s="71" t="str">
        <f t="shared" si="3"/>
        <v/>
      </c>
      <c r="X26" s="71" t="str">
        <f>IF(AND(Ausstellungen!D26&lt;&gt;Tabelle2!$C$19,Ausstellungen!F26=Tabelle2!$E$19),1,"")</f>
        <v/>
      </c>
      <c r="Y26" s="71" t="str">
        <f ca="1">IF(AND(Ausstellungen!G26&gt;"a",ISERROR(MATCH(Ausstellungen!G26,INDIRECT(Ausstellungen!T26),0))),0,"")</f>
        <v/>
      </c>
      <c r="Z26" s="71" t="str">
        <f>IF(ISERROR(SEARCH(",",Ausstellungen!G26,1)),Ausstellungen!G26,SUBSTITUTE(MID(Ausstellungen!G26,1,SEARCH(",",Ausstellungen!G26,1)-1),"vv","z"))</f>
        <v>V3</v>
      </c>
      <c r="AA26" s="71">
        <f t="shared" ca="1" si="4"/>
        <v>0</v>
      </c>
      <c r="AB26" s="71">
        <f t="shared" ca="1" si="5"/>
        <v>0</v>
      </c>
      <c r="AC26" s="71">
        <f t="shared" ca="1" si="6"/>
        <v>0</v>
      </c>
      <c r="AD26" s="71">
        <f t="shared" ca="1" si="7"/>
        <v>0</v>
      </c>
      <c r="AE26" s="71">
        <f t="shared" ca="1" si="8"/>
        <v>0</v>
      </c>
      <c r="AF26" s="71">
        <f t="shared" ca="1" si="9"/>
        <v>0</v>
      </c>
      <c r="AG26" s="71">
        <f t="shared" ca="1" si="10"/>
        <v>0</v>
      </c>
      <c r="AH26" s="71"/>
    </row>
    <row r="27" spans="1:34" ht="18.600000000000001" customHeight="1" x14ac:dyDescent="0.2">
      <c r="A27" s="70" t="str">
        <f>IF(AND(Ausstellungen!C27&lt;"a",Ausstellungen!D27&lt;"a",Ausstellungen!F27&lt;"a",Ausstellungen!G27&lt;" "),"",SUBSTITUTE(SUBSTITUTE(SUBSTITUTE(SUBSTITUTE(IF(AND(ISERROR(SEARCH(",",Ausstellungen!G27,1)),ISERROR(SEARCH(".",Ausstellungen!G27,1))),CONCATENATE(Ausstellungen!D27,Ausstellungen!E27,Ausstellungen!F27,Ausstellungen!G27),IF(ISERROR(SEARCH(",",Ausstellungen!G27,1)),CONCATENATE(Ausstellungen!D27,Ausstellungen!E27,Ausstellungen!F27,MID(Ausstellungen!G27,SEARCH(".",Ausstellungen!G27,1)-1,1)),CONCATENATE(Ausstellungen!D27,Ausstellungen!E27,Ausstellungen!F27,MID(Ausstellungen!G27,SEARCH(",",Ausstellungen!G27,1)-1,1)))),"vv",ROW()),"v",ROW()),"Sg",""),"V",""))</f>
        <v>Joe Mallen MemorialRüJugendklasse4</v>
      </c>
      <c r="B27" s="70" t="str">
        <f>IF(OR(Ausstellungen!C27&lt;"a",Ausstellungen!D27&lt;"a",Ausstellungen!F27&lt;"a"),"",IF(AND(Ausstellungen!D27=Tabelle2!$C$19,Ausstellungen!F27=Tabelle2!$E$19),Ausstellungen!C27&amp;Ausstellungen!D27&amp;"yy",IF(AND(Ausstellungen!D27=Tabelle2!$C$19,Ausstellungen!F27&lt;&gt;Tabelle2!$E$19),Ausstellungen!C27&amp;Ausstellungen!D27&amp;"zz",Ausstellungen!C27&amp;Ausstellungen!D27)))</f>
        <v>ROLY MM POWERJoe Mallen Memorialzz</v>
      </c>
      <c r="C27" s="70" t="str">
        <f>IF(Ausstellungen!H27&lt;"a","",IF(Ausstellungen!F27=Tabelle2!$E$4,Ausstellungen!D27&amp;Ausstellungen!E27&amp;Ausstellungen!F27&amp;Ausstellungen!H27,IF(Ausstellungen!F27=Tabelle2!$E$3,Ausstellungen!D27&amp;Ausstellungen!F27&amp;Ausstellungen!H27,Ausstellungen!D27&amp;Ausstellungen!E27&amp;Ausstellungen!H27)))</f>
        <v/>
      </c>
      <c r="D27" s="70" t="str">
        <f>IF(AND(Ausstellungen!C27&gt;"a",Ausstellungen!D27&gt;"a",Ausstellungen!F27&gt;"a",Ausstellungen!I27&gt;"a"),Ausstellungen!D27&amp;Ausstellungen!E27&amp;MID(Ausstellungen!I27,1,2),"")</f>
        <v/>
      </c>
      <c r="E27" s="70" t="str">
        <f>IF(AND(Ausstellungen!C27&gt;"a",Ausstellungen!D27&gt;"a",Ausstellungen!F27&gt;"a",Ausstellungen!I27&gt;"a"),Ausstellungen!D27&amp;MID(Ausstellungen!I27,1,3),"")</f>
        <v/>
      </c>
      <c r="F27" s="70" t="str">
        <f>IF(Ausstellungen!T27&lt;&gt;"leer",CONCATENATE(Ausstellungen!T27,"P"),"")</f>
        <v>JuNP</v>
      </c>
      <c r="G27" s="71">
        <f ca="1">IF(Ausstellungen!G27&gt;" ",VLOOKUP(Ausstellungen!G27,INDIRECT(F27),2,0),0)</f>
        <v>8</v>
      </c>
      <c r="H27" s="71">
        <f>IF(ISERROR(VLOOKUP(Ausstellungen!H27,Tabelle2!$AG$3:$AH$29,2,0)),0,VLOOKUP(Ausstellungen!H27,Tabelle2!$AG$3:$AH$29,2,0))</f>
        <v>0</v>
      </c>
      <c r="I27" s="71">
        <f>IF(ISERROR(VLOOKUP(Ausstellungen!I27,Tabelle2!$X$3:$Y$8,2,0)),0,VLOOKUP(Ausstellungen!I27,Tabelle2!$X$3:$Y$8,2,0))</f>
        <v>0</v>
      </c>
      <c r="J27" s="71">
        <f t="shared" ca="1" si="0"/>
        <v>8</v>
      </c>
      <c r="N27" s="69" t="str">
        <f>IF(AND(Ausstellungen!$C27&gt;"a",ISERROR(VLOOKUP(Ausstellungen!$C27,Tabelle3!$A$6:$B$300,2,0))),"??",IF(ISERROR(VLOOKUP(Ausstellungen!$C27,Tabelle3!$A$6:$B$300,2,0)),"",VLOOKUP(Ausstellungen!$C27,Tabelle3!$A$6:$B$300,2,0)))</f>
        <v>Rü</v>
      </c>
      <c r="O27" s="125">
        <f ca="1">IF(AND(Ausstellungen!G27&gt;"a",ISERROR(MATCH(Ausstellungen!G27,INDIRECT(Ausstellungen!T27),0))),0,1)</f>
        <v>1</v>
      </c>
      <c r="P27" s="71" t="str">
        <f>IF(Ausstellungen!$C27="","",IF(ISERROR(MATCH(Ausstellungen!$I27,Tabelle2!$X$4:$X$8,0)),"",MATCH(Ausstellungen!$I27,Tabelle2!$X$4:$X$8,0)))</f>
        <v/>
      </c>
      <c r="Q27" s="71" t="str">
        <f>IF(Ausstellungen!$C27="","",IF(OR(P27="",ISERROR(INDEX(Tabelle2!$X$14:$Y$18,P27,2))),"",INDEX(Tabelle2!$X$14:$Y$18,P27,2)))</f>
        <v/>
      </c>
      <c r="R27" s="71" t="str">
        <f t="shared" si="1"/>
        <v/>
      </c>
      <c r="S27" s="84" t="str">
        <f>IF(Ausstellungen!H27&lt;"a","",IF(AND(Ausstellungen!H27&gt;"a",ISERROR(MATCH(Ausstellungen!D27&amp;Ausstellungen!G27,Tabelle2!$T$2:$T$17,0))),1,IF(AND(Ausstellungen!H27&gt;"a",INDEX(Tabelle2!$V$2:$V$17,MATCH(Ausstellungen!D27&amp;Ausstellungen!G27,Tabelle2!$T$2:$T$17,0))&lt;&gt;Ausstellungen!H27),1,"")))</f>
        <v/>
      </c>
      <c r="T27" s="71" t="str">
        <f>IF(AND(Ausstellungen!I27&gt;"a",ISERROR(MATCH(Ausstellungen!G27,Tabelle2!$Z$2:$Z$7,0))),1,"")</f>
        <v/>
      </c>
      <c r="U27" s="71">
        <f>IF(AND(A27&gt;"a",Ausstellungen!G27&gt;" "),COUNTIF(A$5:A$500,A27),"")</f>
        <v>1</v>
      </c>
      <c r="V27" s="71">
        <f t="shared" si="2"/>
        <v>1</v>
      </c>
      <c r="W27" s="71" t="str">
        <f t="shared" si="3"/>
        <v/>
      </c>
      <c r="X27" s="71" t="str">
        <f>IF(AND(Ausstellungen!D27&lt;&gt;Tabelle2!$C$19,Ausstellungen!F27=Tabelle2!$E$19),1,"")</f>
        <v/>
      </c>
      <c r="Y27" s="71" t="str">
        <f ca="1">IF(AND(Ausstellungen!G27&gt;"a",ISERROR(MATCH(Ausstellungen!G27,INDIRECT(Ausstellungen!T27),0))),0,"")</f>
        <v/>
      </c>
      <c r="Z27" s="71" t="str">
        <f>IF(ISERROR(SEARCH(",",Ausstellungen!G27,1)),Ausstellungen!G27,SUBSTITUTE(MID(Ausstellungen!G27,1,SEARCH(",",Ausstellungen!G27,1)-1),"vv","z"))</f>
        <v>V4</v>
      </c>
      <c r="AA27" s="71">
        <f t="shared" ca="1" si="4"/>
        <v>0</v>
      </c>
      <c r="AB27" s="71">
        <f t="shared" ca="1" si="5"/>
        <v>0</v>
      </c>
      <c r="AC27" s="71">
        <f t="shared" ca="1" si="6"/>
        <v>0</v>
      </c>
      <c r="AD27" s="71">
        <f t="shared" ca="1" si="7"/>
        <v>0</v>
      </c>
      <c r="AE27" s="71">
        <f t="shared" ca="1" si="8"/>
        <v>0</v>
      </c>
      <c r="AF27" s="71">
        <f t="shared" ca="1" si="9"/>
        <v>0</v>
      </c>
      <c r="AG27" s="71">
        <f t="shared" ca="1" si="10"/>
        <v>0</v>
      </c>
      <c r="AH27" s="71"/>
    </row>
    <row r="28" spans="1:34" ht="18.600000000000001" customHeight="1" x14ac:dyDescent="0.2">
      <c r="A28" s="70" t="str">
        <f>IF(AND(Ausstellungen!C28&lt;"a",Ausstellungen!D28&lt;"a",Ausstellungen!F28&lt;"a",Ausstellungen!G28&lt;" "),"",SUBSTITUTE(SUBSTITUTE(SUBSTITUTE(SUBSTITUTE(IF(AND(ISERROR(SEARCH(",",Ausstellungen!G28,1)),ISERROR(SEARCH(".",Ausstellungen!G28,1))),CONCATENATE(Ausstellungen!D28,Ausstellungen!E28,Ausstellungen!F28,Ausstellungen!G28),IF(ISERROR(SEARCH(",",Ausstellungen!G28,1)),CONCATENATE(Ausstellungen!D28,Ausstellungen!E28,Ausstellungen!F28,MID(Ausstellungen!G28,SEARCH(".",Ausstellungen!G28,1)-1,1)),CONCATENATE(Ausstellungen!D28,Ausstellungen!E28,Ausstellungen!F28,MID(Ausstellungen!G28,SEARCH(",",Ausstellungen!G28,1)-1,1)))),"vv",ROW()),"v",ROW()),"Sg",""),"V",""))</f>
        <v>Joe Mallen MemorialRüZwischenklasse1</v>
      </c>
      <c r="B28" s="70" t="str">
        <f>IF(OR(Ausstellungen!C28&lt;"a",Ausstellungen!D28&lt;"a",Ausstellungen!F28&lt;"a"),"",IF(AND(Ausstellungen!D28=Tabelle2!$C$19,Ausstellungen!F28=Tabelle2!$E$19),Ausstellungen!C28&amp;Ausstellungen!D28&amp;"yy",IF(AND(Ausstellungen!D28=Tabelle2!$C$19,Ausstellungen!F28&lt;&gt;Tabelle2!$E$19),Ausstellungen!C28&amp;Ausstellungen!D28&amp;"zz",Ausstellungen!C28&amp;Ausstellungen!D28)))</f>
        <v>HAMMERSTAFF MIGHTY MOJoe Mallen Memorialzz</v>
      </c>
      <c r="C28" s="70" t="str">
        <f>IF(Ausstellungen!H28&lt;"a","",IF(Ausstellungen!F28=Tabelle2!$E$4,Ausstellungen!D28&amp;Ausstellungen!E28&amp;Ausstellungen!F28&amp;Ausstellungen!H28,IF(Ausstellungen!F28=Tabelle2!$E$3,Ausstellungen!D28&amp;Ausstellungen!F28&amp;Ausstellungen!H28,Ausstellungen!D28&amp;Ausstellungen!E28&amp;Ausstellungen!H28)))</f>
        <v/>
      </c>
      <c r="D28" s="70" t="str">
        <f>IF(AND(Ausstellungen!C28&gt;"a",Ausstellungen!D28&gt;"a",Ausstellungen!F28&gt;"a",Ausstellungen!I28&gt;"a"),Ausstellungen!D28&amp;Ausstellungen!E28&amp;MID(Ausstellungen!I28,1,2),"")</f>
        <v/>
      </c>
      <c r="E28" s="70" t="str">
        <f>IF(AND(Ausstellungen!C28&gt;"a",Ausstellungen!D28&gt;"a",Ausstellungen!F28&gt;"a",Ausstellungen!I28&gt;"a"),Ausstellungen!D28&amp;MID(Ausstellungen!I28,1,3),"")</f>
        <v/>
      </c>
      <c r="F28" s="70" t="str">
        <f>IF(Ausstellungen!T28&lt;&gt;"leer",CONCATENATE(Ausstellungen!T28,"P"),"")</f>
        <v>ZwNP</v>
      </c>
      <c r="G28" s="71">
        <f ca="1">IF(Ausstellungen!G28&gt;" ",VLOOKUP(Ausstellungen!G28,INDIRECT(F28),2,0),0)</f>
        <v>16</v>
      </c>
      <c r="H28" s="71">
        <f>IF(ISERROR(VLOOKUP(Ausstellungen!H28,Tabelle2!$AG$3:$AH$29,2,0)),0,VLOOKUP(Ausstellungen!H28,Tabelle2!$AG$3:$AH$29,2,0))</f>
        <v>0</v>
      </c>
      <c r="I28" s="71">
        <f>IF(ISERROR(VLOOKUP(Ausstellungen!I28,Tabelle2!$X$3:$Y$8,2,0)),0,VLOOKUP(Ausstellungen!I28,Tabelle2!$X$3:$Y$8,2,0))</f>
        <v>0</v>
      </c>
      <c r="J28" s="71">
        <f t="shared" ca="1" si="0"/>
        <v>16</v>
      </c>
      <c r="N28" s="69" t="str">
        <f>IF(AND(Ausstellungen!$C28&gt;"a",ISERROR(VLOOKUP(Ausstellungen!$C28,Tabelle3!$A$6:$B$300,2,0))),"??",IF(ISERROR(VLOOKUP(Ausstellungen!$C28,Tabelle3!$A$6:$B$300,2,0)),"",VLOOKUP(Ausstellungen!$C28,Tabelle3!$A$6:$B$300,2,0)))</f>
        <v>Rü</v>
      </c>
      <c r="O28" s="125">
        <f ca="1">IF(AND(Ausstellungen!G28&gt;"a",ISERROR(MATCH(Ausstellungen!G28,INDIRECT(Ausstellungen!T28),0))),0,1)</f>
        <v>1</v>
      </c>
      <c r="P28" s="71" t="str">
        <f>IF(Ausstellungen!$C28="","",IF(ISERROR(MATCH(Ausstellungen!$I28,Tabelle2!$X$4:$X$8,0)),"",MATCH(Ausstellungen!$I28,Tabelle2!$X$4:$X$8,0)))</f>
        <v/>
      </c>
      <c r="Q28" s="71" t="str">
        <f>IF(Ausstellungen!$C28="","",IF(OR(P28="",ISERROR(INDEX(Tabelle2!$X$14:$Y$18,P28,2))),"",INDEX(Tabelle2!$X$14:$Y$18,P28,2)))</f>
        <v/>
      </c>
      <c r="R28" s="71" t="str">
        <f t="shared" si="1"/>
        <v/>
      </c>
      <c r="S28" s="84" t="str">
        <f>IF(Ausstellungen!H28&lt;"a","",IF(AND(Ausstellungen!H28&gt;"a",ISERROR(MATCH(Ausstellungen!D28&amp;Ausstellungen!G28,Tabelle2!$T$2:$T$17,0))),1,IF(AND(Ausstellungen!H28&gt;"a",INDEX(Tabelle2!$V$2:$V$17,MATCH(Ausstellungen!D28&amp;Ausstellungen!G28,Tabelle2!$T$2:$T$17,0))&lt;&gt;Ausstellungen!H28),1,"")))</f>
        <v/>
      </c>
      <c r="T28" s="71" t="str">
        <f>IF(AND(Ausstellungen!I28&gt;"a",ISERROR(MATCH(Ausstellungen!G28,Tabelle2!$Z$2:$Z$7,0))),1,"")</f>
        <v/>
      </c>
      <c r="U28" s="71">
        <f>IF(AND(A28&gt;"a",Ausstellungen!G28&gt;" "),COUNTIF(A$5:A$500,A28),"")</f>
        <v>1</v>
      </c>
      <c r="V28" s="71">
        <f t="shared" si="2"/>
        <v>1</v>
      </c>
      <c r="W28" s="71" t="str">
        <f t="shared" si="3"/>
        <v/>
      </c>
      <c r="X28" s="71" t="str">
        <f>IF(AND(Ausstellungen!D28&lt;&gt;Tabelle2!$C$19,Ausstellungen!F28=Tabelle2!$E$19),1,"")</f>
        <v/>
      </c>
      <c r="Y28" s="71" t="str">
        <f ca="1">IF(AND(Ausstellungen!G28&gt;"a",ISERROR(MATCH(Ausstellungen!G28,INDIRECT(Ausstellungen!T28),0))),0,"")</f>
        <v/>
      </c>
      <c r="Z28" s="71" t="str">
        <f>IF(ISERROR(SEARCH(",",Ausstellungen!G28,1)),Ausstellungen!G28,SUBSTITUTE(MID(Ausstellungen!G28,1,SEARCH(",",Ausstellungen!G28,1)-1),"vv","z"))</f>
        <v>V1</v>
      </c>
      <c r="AA28" s="71">
        <f t="shared" ca="1" si="4"/>
        <v>0</v>
      </c>
      <c r="AB28" s="71">
        <f t="shared" ca="1" si="5"/>
        <v>0</v>
      </c>
      <c r="AC28" s="71">
        <f t="shared" ca="1" si="6"/>
        <v>0</v>
      </c>
      <c r="AD28" s="71">
        <f t="shared" ca="1" si="7"/>
        <v>0</v>
      </c>
      <c r="AE28" s="71">
        <f t="shared" ca="1" si="8"/>
        <v>0</v>
      </c>
      <c r="AF28" s="71">
        <f t="shared" ca="1" si="9"/>
        <v>0</v>
      </c>
      <c r="AG28" s="71">
        <f t="shared" ca="1" si="10"/>
        <v>0</v>
      </c>
      <c r="AH28" s="71"/>
    </row>
    <row r="29" spans="1:34" ht="18.600000000000001" customHeight="1" x14ac:dyDescent="0.2">
      <c r="A29" s="70" t="str">
        <f>IF(AND(Ausstellungen!C29&lt;"a",Ausstellungen!D29&lt;"a",Ausstellungen!F29&lt;"a",Ausstellungen!G29&lt;" "),"",SUBSTITUTE(SUBSTITUTE(SUBSTITUTE(SUBSTITUTE(IF(AND(ISERROR(SEARCH(",",Ausstellungen!G29,1)),ISERROR(SEARCH(".",Ausstellungen!G29,1))),CONCATENATE(Ausstellungen!D29,Ausstellungen!E29,Ausstellungen!F29,Ausstellungen!G29),IF(ISERROR(SEARCH(",",Ausstellungen!G29,1)),CONCATENATE(Ausstellungen!D29,Ausstellungen!E29,Ausstellungen!F29,MID(Ausstellungen!G29,SEARCH(".",Ausstellungen!G29,1)-1,1)),CONCATENATE(Ausstellungen!D29,Ausstellungen!E29,Ausstellungen!F29,MID(Ausstellungen!G29,SEARCH(",",Ausstellungen!G29,1)-1,1)))),"vv",ROW()),"v",ROW()),"Sg",""),"V",""))</f>
        <v>Joe Mallen MemorialRüZwischenklasse4</v>
      </c>
      <c r="B29" s="70" t="str">
        <f>IF(OR(Ausstellungen!C29&lt;"a",Ausstellungen!D29&lt;"a",Ausstellungen!F29&lt;"a"),"",IF(AND(Ausstellungen!D29=Tabelle2!$C$19,Ausstellungen!F29=Tabelle2!$E$19),Ausstellungen!C29&amp;Ausstellungen!D29&amp;"yy",IF(AND(Ausstellungen!D29=Tabelle2!$C$19,Ausstellungen!F29&lt;&gt;Tabelle2!$E$19),Ausstellungen!C29&amp;Ausstellungen!D29&amp;"zz",Ausstellungen!C29&amp;Ausstellungen!D29)))</f>
        <v>EASY RAIDER OF-STYRIAVALLEYJoe Mallen Memorialzz</v>
      </c>
      <c r="C29" s="70" t="str">
        <f>IF(Ausstellungen!H29&lt;"a","",IF(Ausstellungen!F29=Tabelle2!$E$4,Ausstellungen!D29&amp;Ausstellungen!E29&amp;Ausstellungen!F29&amp;Ausstellungen!H29,IF(Ausstellungen!F29=Tabelle2!$E$3,Ausstellungen!D29&amp;Ausstellungen!F29&amp;Ausstellungen!H29,Ausstellungen!D29&amp;Ausstellungen!E29&amp;Ausstellungen!H29)))</f>
        <v/>
      </c>
      <c r="D29" s="70" t="str">
        <f>IF(AND(Ausstellungen!C29&gt;"a",Ausstellungen!D29&gt;"a",Ausstellungen!F29&gt;"a",Ausstellungen!I29&gt;"a"),Ausstellungen!D29&amp;Ausstellungen!E29&amp;MID(Ausstellungen!I29,1,2),"")</f>
        <v/>
      </c>
      <c r="E29" s="70" t="str">
        <f>IF(AND(Ausstellungen!C29&gt;"a",Ausstellungen!D29&gt;"a",Ausstellungen!F29&gt;"a",Ausstellungen!I29&gt;"a"),Ausstellungen!D29&amp;MID(Ausstellungen!I29,1,3),"")</f>
        <v/>
      </c>
      <c r="F29" s="70" t="str">
        <f>IF(Ausstellungen!T29&lt;&gt;"leer",CONCATENATE(Ausstellungen!T29,"P"),"")</f>
        <v>ZwNP</v>
      </c>
      <c r="G29" s="71">
        <f ca="1">IF(Ausstellungen!G29&gt;" ",VLOOKUP(Ausstellungen!G29,INDIRECT(F29),2,0),0)</f>
        <v>8</v>
      </c>
      <c r="H29" s="71">
        <f>IF(ISERROR(VLOOKUP(Ausstellungen!H29,Tabelle2!$AG$3:$AH$29,2,0)),0,VLOOKUP(Ausstellungen!H29,Tabelle2!$AG$3:$AH$29,2,0))</f>
        <v>0</v>
      </c>
      <c r="I29" s="71">
        <f>IF(ISERROR(VLOOKUP(Ausstellungen!I29,Tabelle2!$X$3:$Y$8,2,0)),0,VLOOKUP(Ausstellungen!I29,Tabelle2!$X$3:$Y$8,2,0))</f>
        <v>0</v>
      </c>
      <c r="J29" s="71">
        <f t="shared" ca="1" si="0"/>
        <v>8</v>
      </c>
      <c r="N29" s="69" t="str">
        <f>IF(AND(Ausstellungen!$C29&gt;"a",ISERROR(VLOOKUP(Ausstellungen!$C29,Tabelle3!$A$6:$B$300,2,0))),"??",IF(ISERROR(VLOOKUP(Ausstellungen!$C29,Tabelle3!$A$6:$B$300,2,0)),"",VLOOKUP(Ausstellungen!$C29,Tabelle3!$A$6:$B$300,2,0)))</f>
        <v>Rü</v>
      </c>
      <c r="O29" s="125">
        <f ca="1">IF(AND(Ausstellungen!G29&gt;"a",ISERROR(MATCH(Ausstellungen!G29,INDIRECT(Ausstellungen!T29),0))),0,1)</f>
        <v>1</v>
      </c>
      <c r="P29" s="71" t="str">
        <f>IF(Ausstellungen!$C29="","",IF(ISERROR(MATCH(Ausstellungen!$I29,Tabelle2!$X$4:$X$8,0)),"",MATCH(Ausstellungen!$I29,Tabelle2!$X$4:$X$8,0)))</f>
        <v/>
      </c>
      <c r="Q29" s="71" t="str">
        <f>IF(Ausstellungen!$C29="","",IF(OR(P29="",ISERROR(INDEX(Tabelle2!$X$14:$Y$18,P29,2))),"",INDEX(Tabelle2!$X$14:$Y$18,P29,2)))</f>
        <v/>
      </c>
      <c r="R29" s="71" t="str">
        <f t="shared" si="1"/>
        <v/>
      </c>
      <c r="S29" s="84" t="str">
        <f>IF(Ausstellungen!H29&lt;"a","",IF(AND(Ausstellungen!H29&gt;"a",ISERROR(MATCH(Ausstellungen!D29&amp;Ausstellungen!G29,Tabelle2!$T$2:$T$17,0))),1,IF(AND(Ausstellungen!H29&gt;"a",INDEX(Tabelle2!$V$2:$V$17,MATCH(Ausstellungen!D29&amp;Ausstellungen!G29,Tabelle2!$T$2:$T$17,0))&lt;&gt;Ausstellungen!H29),1,"")))</f>
        <v/>
      </c>
      <c r="T29" s="71" t="str">
        <f>IF(AND(Ausstellungen!I29&gt;"a",ISERROR(MATCH(Ausstellungen!G29,Tabelle2!$Z$2:$Z$7,0))),1,"")</f>
        <v/>
      </c>
      <c r="U29" s="71">
        <f>IF(AND(A29&gt;"a",Ausstellungen!G29&gt;" "),COUNTIF(A$5:A$500,A29),"")</f>
        <v>1</v>
      </c>
      <c r="V29" s="71">
        <f t="shared" si="2"/>
        <v>1</v>
      </c>
      <c r="W29" s="71" t="str">
        <f t="shared" si="3"/>
        <v/>
      </c>
      <c r="X29" s="71" t="str">
        <f>IF(AND(Ausstellungen!D29&lt;&gt;Tabelle2!$C$19,Ausstellungen!F29=Tabelle2!$E$19),1,"")</f>
        <v/>
      </c>
      <c r="Y29" s="71" t="str">
        <f ca="1">IF(AND(Ausstellungen!G29&gt;"a",ISERROR(MATCH(Ausstellungen!G29,INDIRECT(Ausstellungen!T29),0))),0,"")</f>
        <v/>
      </c>
      <c r="Z29" s="71" t="str">
        <f>IF(ISERROR(SEARCH(",",Ausstellungen!G29,1)),Ausstellungen!G29,SUBSTITUTE(MID(Ausstellungen!G29,1,SEARCH(",",Ausstellungen!G29,1)-1),"vv","z"))</f>
        <v>V4</v>
      </c>
      <c r="AA29" s="71">
        <f t="shared" ca="1" si="4"/>
        <v>0</v>
      </c>
      <c r="AB29" s="71">
        <f t="shared" ca="1" si="5"/>
        <v>0</v>
      </c>
      <c r="AC29" s="71">
        <f t="shared" ca="1" si="6"/>
        <v>0</v>
      </c>
      <c r="AD29" s="71">
        <f t="shared" ca="1" si="7"/>
        <v>0</v>
      </c>
      <c r="AE29" s="71">
        <f t="shared" ca="1" si="8"/>
        <v>0</v>
      </c>
      <c r="AF29" s="71">
        <f t="shared" ca="1" si="9"/>
        <v>0</v>
      </c>
      <c r="AG29" s="71">
        <f t="shared" ca="1" si="10"/>
        <v>0</v>
      </c>
      <c r="AH29" s="71"/>
    </row>
    <row r="30" spans="1:34" ht="18.600000000000001" customHeight="1" x14ac:dyDescent="0.2">
      <c r="A30" s="70" t="str">
        <f>IF(AND(Ausstellungen!C30&lt;"a",Ausstellungen!D30&lt;"a",Ausstellungen!F30&lt;"a",Ausstellungen!G30&lt;" "),"",SUBSTITUTE(SUBSTITUTE(SUBSTITUTE(SUBSTITUTE(IF(AND(ISERROR(SEARCH(",",Ausstellungen!G30,1)),ISERROR(SEARCH(".",Ausstellungen!G30,1))),CONCATENATE(Ausstellungen!D30,Ausstellungen!E30,Ausstellungen!F30,Ausstellungen!G30),IF(ISERROR(SEARCH(",",Ausstellungen!G30,1)),CONCATENATE(Ausstellungen!D30,Ausstellungen!E30,Ausstellungen!F30,MID(Ausstellungen!G30,SEARCH(".",Ausstellungen!G30,1)-1,1)),CONCATENATE(Ausstellungen!D30,Ausstellungen!E30,Ausstellungen!F30,MID(Ausstellungen!G30,SEARCH(",",Ausstellungen!G30,1)-1,1)))),"vv",ROW()),"v",ROW()),"Sg",""),"V",""))</f>
        <v>Joe Mallen MemorialRüOffene Klasse2</v>
      </c>
      <c r="B30" s="70" t="str">
        <f>IF(OR(Ausstellungen!C30&lt;"a",Ausstellungen!D30&lt;"a",Ausstellungen!F30&lt;"a"),"",IF(AND(Ausstellungen!D30=Tabelle2!$C$19,Ausstellungen!F30=Tabelle2!$E$19),Ausstellungen!C30&amp;Ausstellungen!D30&amp;"yy",IF(AND(Ausstellungen!D30=Tabelle2!$C$19,Ausstellungen!F30&lt;&gt;Tabelle2!$E$19),Ausstellungen!C30&amp;Ausstellungen!D30&amp;"zz",Ausstellungen!C30&amp;Ausstellungen!D30)))</f>
        <v>KING ARTHUR FAITHFUL DIAMONDSJoe Mallen Memorialzz</v>
      </c>
      <c r="C30" s="70" t="str">
        <f>IF(Ausstellungen!H30&lt;"a","",IF(Ausstellungen!F30=Tabelle2!$E$4,Ausstellungen!D30&amp;Ausstellungen!E30&amp;Ausstellungen!F30&amp;Ausstellungen!H30,IF(Ausstellungen!F30=Tabelle2!$E$3,Ausstellungen!D30&amp;Ausstellungen!F30&amp;Ausstellungen!H30,Ausstellungen!D30&amp;Ausstellungen!E30&amp;Ausstellungen!H30)))</f>
        <v/>
      </c>
      <c r="D30" s="70" t="str">
        <f>IF(AND(Ausstellungen!C30&gt;"a",Ausstellungen!D30&gt;"a",Ausstellungen!F30&gt;"a",Ausstellungen!I30&gt;"a"),Ausstellungen!D30&amp;Ausstellungen!E30&amp;MID(Ausstellungen!I30,1,2),"")</f>
        <v/>
      </c>
      <c r="E30" s="70" t="str">
        <f>IF(AND(Ausstellungen!C30&gt;"a",Ausstellungen!D30&gt;"a",Ausstellungen!F30&gt;"a",Ausstellungen!I30&gt;"a"),Ausstellungen!D30&amp;MID(Ausstellungen!I30,1,3),"")</f>
        <v/>
      </c>
      <c r="F30" s="70" t="str">
        <f>IF(Ausstellungen!T30&lt;&gt;"leer",CONCATENATE(Ausstellungen!T30,"P"),"")</f>
        <v>OfNP</v>
      </c>
      <c r="G30" s="71">
        <f ca="1">IF(Ausstellungen!G30&gt;" ",VLOOKUP(Ausstellungen!G30,INDIRECT(F30),2,0),0)</f>
        <v>13</v>
      </c>
      <c r="H30" s="71">
        <f>IF(ISERROR(VLOOKUP(Ausstellungen!H30,Tabelle2!$AG$3:$AH$29,2,0)),0,VLOOKUP(Ausstellungen!H30,Tabelle2!$AG$3:$AH$29,2,0))</f>
        <v>0</v>
      </c>
      <c r="I30" s="71">
        <f>IF(ISERROR(VLOOKUP(Ausstellungen!I30,Tabelle2!$X$3:$Y$8,2,0)),0,VLOOKUP(Ausstellungen!I30,Tabelle2!$X$3:$Y$8,2,0))</f>
        <v>0</v>
      </c>
      <c r="J30" s="71">
        <f t="shared" ca="1" si="0"/>
        <v>13</v>
      </c>
      <c r="N30" s="69" t="str">
        <f>IF(AND(Ausstellungen!$C30&gt;"a",ISERROR(VLOOKUP(Ausstellungen!$C30,Tabelle3!$A$6:$B$300,2,0))),"??",IF(ISERROR(VLOOKUP(Ausstellungen!$C30,Tabelle3!$A$6:$B$300,2,0)),"",VLOOKUP(Ausstellungen!$C30,Tabelle3!$A$6:$B$300,2,0)))</f>
        <v>Rü</v>
      </c>
      <c r="O30" s="125">
        <f ca="1">IF(AND(Ausstellungen!G30&gt;"a",ISERROR(MATCH(Ausstellungen!G30,INDIRECT(Ausstellungen!T30),0))),0,1)</f>
        <v>1</v>
      </c>
      <c r="P30" s="71" t="str">
        <f>IF(Ausstellungen!$C30="","",IF(ISERROR(MATCH(Ausstellungen!$I30,Tabelle2!$X$4:$X$8,0)),"",MATCH(Ausstellungen!$I30,Tabelle2!$X$4:$X$8,0)))</f>
        <v/>
      </c>
      <c r="Q30" s="71" t="str">
        <f>IF(Ausstellungen!$C30="","",IF(OR(P30="",ISERROR(INDEX(Tabelle2!$X$14:$Y$18,P30,2))),"",INDEX(Tabelle2!$X$14:$Y$18,P30,2)))</f>
        <v/>
      </c>
      <c r="R30" s="71" t="str">
        <f t="shared" si="1"/>
        <v/>
      </c>
      <c r="S30" s="84" t="str">
        <f>IF(Ausstellungen!H30&lt;"a","",IF(AND(Ausstellungen!H30&gt;"a",ISERROR(MATCH(Ausstellungen!D30&amp;Ausstellungen!G30,Tabelle2!$T$2:$T$17,0))),1,IF(AND(Ausstellungen!H30&gt;"a",INDEX(Tabelle2!$V$2:$V$17,MATCH(Ausstellungen!D30&amp;Ausstellungen!G30,Tabelle2!$T$2:$T$17,0))&lt;&gt;Ausstellungen!H30),1,"")))</f>
        <v/>
      </c>
      <c r="T30" s="71" t="str">
        <f>IF(AND(Ausstellungen!I30&gt;"a",ISERROR(MATCH(Ausstellungen!G30,Tabelle2!$Z$2:$Z$7,0))),1,"")</f>
        <v/>
      </c>
      <c r="U30" s="71">
        <f>IF(AND(A30&gt;"a",Ausstellungen!G30&gt;" "),COUNTIF(A$5:A$500,A30),"")</f>
        <v>1</v>
      </c>
      <c r="V30" s="71">
        <f t="shared" si="2"/>
        <v>1</v>
      </c>
      <c r="W30" s="71" t="str">
        <f t="shared" si="3"/>
        <v/>
      </c>
      <c r="X30" s="71" t="str">
        <f>IF(AND(Ausstellungen!D30&lt;&gt;Tabelle2!$C$19,Ausstellungen!F30=Tabelle2!$E$19),1,"")</f>
        <v/>
      </c>
      <c r="Y30" s="71" t="str">
        <f ca="1">IF(AND(Ausstellungen!G30&gt;"a",ISERROR(MATCH(Ausstellungen!G30,INDIRECT(Ausstellungen!T30),0))),0,"")</f>
        <v/>
      </c>
      <c r="Z30" s="71" t="str">
        <f>IF(ISERROR(SEARCH(",",Ausstellungen!G30,1)),Ausstellungen!G30,SUBSTITUTE(MID(Ausstellungen!G30,1,SEARCH(",",Ausstellungen!G30,1)-1),"vv","z"))</f>
        <v>V2</v>
      </c>
      <c r="AA30" s="71">
        <f t="shared" ca="1" si="4"/>
        <v>0</v>
      </c>
      <c r="AB30" s="71">
        <f t="shared" ca="1" si="5"/>
        <v>0</v>
      </c>
      <c r="AC30" s="71">
        <f t="shared" ca="1" si="6"/>
        <v>0</v>
      </c>
      <c r="AD30" s="71">
        <f t="shared" ca="1" si="7"/>
        <v>0</v>
      </c>
      <c r="AE30" s="71">
        <f t="shared" ca="1" si="8"/>
        <v>0</v>
      </c>
      <c r="AF30" s="71">
        <f t="shared" ca="1" si="9"/>
        <v>0</v>
      </c>
      <c r="AG30" s="71">
        <f t="shared" ca="1" si="10"/>
        <v>0</v>
      </c>
      <c r="AH30" s="71"/>
    </row>
    <row r="31" spans="1:34" ht="18.600000000000001" customHeight="1" x14ac:dyDescent="0.2">
      <c r="A31" s="70" t="str">
        <f>IF(AND(Ausstellungen!C31&lt;"a",Ausstellungen!D31&lt;"a",Ausstellungen!F31&lt;"a",Ausstellungen!G31&lt;" "),"",SUBSTITUTE(SUBSTITUTE(SUBSTITUTE(SUBSTITUTE(IF(AND(ISERROR(SEARCH(",",Ausstellungen!G31,1)),ISERROR(SEARCH(".",Ausstellungen!G31,1))),CONCATENATE(Ausstellungen!D31,Ausstellungen!E31,Ausstellungen!F31,Ausstellungen!G31),IF(ISERROR(SEARCH(",",Ausstellungen!G31,1)),CONCATENATE(Ausstellungen!D31,Ausstellungen!E31,Ausstellungen!F31,MID(Ausstellungen!G31,SEARCH(".",Ausstellungen!G31,1)-1,1)),CONCATENATE(Ausstellungen!D31,Ausstellungen!E31,Ausstellungen!F31,MID(Ausstellungen!G31,SEARCH(",",Ausstellungen!G31,1)-1,1)))),"vv",ROW()),"v",ROW()),"Sg",""),"V",""))</f>
        <v>Joe Mallen MemorialRüOffene Klasse3</v>
      </c>
      <c r="B31" s="70" t="str">
        <f>IF(OR(Ausstellungen!C31&lt;"a",Ausstellungen!D31&lt;"a",Ausstellungen!F31&lt;"a"),"",IF(AND(Ausstellungen!D31=Tabelle2!$C$19,Ausstellungen!F31=Tabelle2!$E$19),Ausstellungen!C31&amp;Ausstellungen!D31&amp;"yy",IF(AND(Ausstellungen!D31=Tabelle2!$C$19,Ausstellungen!F31&lt;&gt;Tabelle2!$E$19),Ausstellungen!C31&amp;Ausstellungen!D31&amp;"zz",Ausstellungen!C31&amp;Ausstellungen!D31)))</f>
        <v>CRAZY CUBA OF STAFFBULL COMPANYJoe Mallen Memorialzz</v>
      </c>
      <c r="C31" s="70" t="str">
        <f>IF(Ausstellungen!H31&lt;"a","",IF(Ausstellungen!F31=Tabelle2!$E$4,Ausstellungen!D31&amp;Ausstellungen!E31&amp;Ausstellungen!F31&amp;Ausstellungen!H31,IF(Ausstellungen!F31=Tabelle2!$E$3,Ausstellungen!D31&amp;Ausstellungen!F31&amp;Ausstellungen!H31,Ausstellungen!D31&amp;Ausstellungen!E31&amp;Ausstellungen!H31)))</f>
        <v/>
      </c>
      <c r="D31" s="70" t="str">
        <f>IF(AND(Ausstellungen!C31&gt;"a",Ausstellungen!D31&gt;"a",Ausstellungen!F31&gt;"a",Ausstellungen!I31&gt;"a"),Ausstellungen!D31&amp;Ausstellungen!E31&amp;MID(Ausstellungen!I31,1,2),"")</f>
        <v/>
      </c>
      <c r="E31" s="70" t="str">
        <f>IF(AND(Ausstellungen!C31&gt;"a",Ausstellungen!D31&gt;"a",Ausstellungen!F31&gt;"a",Ausstellungen!I31&gt;"a"),Ausstellungen!D31&amp;MID(Ausstellungen!I31,1,3),"")</f>
        <v/>
      </c>
      <c r="F31" s="70" t="str">
        <f>IF(Ausstellungen!T31&lt;&gt;"leer",CONCATENATE(Ausstellungen!T31,"P"),"")</f>
        <v>OfNP</v>
      </c>
      <c r="G31" s="71">
        <f ca="1">IF(Ausstellungen!G31&gt;" ",VLOOKUP(Ausstellungen!G31,INDIRECT(F31),2,0),0)</f>
        <v>10</v>
      </c>
      <c r="H31" s="71">
        <f>IF(ISERROR(VLOOKUP(Ausstellungen!H31,Tabelle2!$AG$3:$AH$29,2,0)),0,VLOOKUP(Ausstellungen!H31,Tabelle2!$AG$3:$AH$29,2,0))</f>
        <v>0</v>
      </c>
      <c r="I31" s="71">
        <f>IF(ISERROR(VLOOKUP(Ausstellungen!I31,Tabelle2!$X$3:$Y$8,2,0)),0,VLOOKUP(Ausstellungen!I31,Tabelle2!$X$3:$Y$8,2,0))</f>
        <v>0</v>
      </c>
      <c r="J31" s="71">
        <f t="shared" ca="1" si="0"/>
        <v>10</v>
      </c>
      <c r="N31" s="69" t="str">
        <f>IF(AND(Ausstellungen!$C31&gt;"a",ISERROR(VLOOKUP(Ausstellungen!$C31,Tabelle3!$A$6:$B$300,2,0))),"??",IF(ISERROR(VLOOKUP(Ausstellungen!$C31,Tabelle3!$A$6:$B$300,2,0)),"",VLOOKUP(Ausstellungen!$C31,Tabelle3!$A$6:$B$300,2,0)))</f>
        <v>Rü</v>
      </c>
      <c r="O31" s="125">
        <f ca="1">IF(AND(Ausstellungen!G31&gt;"a",ISERROR(MATCH(Ausstellungen!G31,INDIRECT(Ausstellungen!T31),0))),0,1)</f>
        <v>1</v>
      </c>
      <c r="P31" s="71" t="str">
        <f>IF(Ausstellungen!$C31="","",IF(ISERROR(MATCH(Ausstellungen!$I31,Tabelle2!$X$4:$X$8,0)),"",MATCH(Ausstellungen!$I31,Tabelle2!$X$4:$X$8,0)))</f>
        <v/>
      </c>
      <c r="Q31" s="71" t="str">
        <f>IF(Ausstellungen!$C31="","",IF(OR(P31="",ISERROR(INDEX(Tabelle2!$X$14:$Y$18,P31,2))),"",INDEX(Tabelle2!$X$14:$Y$18,P31,2)))</f>
        <v/>
      </c>
      <c r="R31" s="71" t="str">
        <f t="shared" si="1"/>
        <v/>
      </c>
      <c r="S31" s="84" t="str">
        <f>IF(Ausstellungen!H31&lt;"a","",IF(AND(Ausstellungen!H31&gt;"a",ISERROR(MATCH(Ausstellungen!D31&amp;Ausstellungen!G31,Tabelle2!$T$2:$T$17,0))),1,IF(AND(Ausstellungen!H31&gt;"a",INDEX(Tabelle2!$V$2:$V$17,MATCH(Ausstellungen!D31&amp;Ausstellungen!G31,Tabelle2!$T$2:$T$17,0))&lt;&gt;Ausstellungen!H31),1,"")))</f>
        <v/>
      </c>
      <c r="T31" s="71" t="str">
        <f>IF(AND(Ausstellungen!I31&gt;"a",ISERROR(MATCH(Ausstellungen!G31,Tabelle2!$Z$2:$Z$7,0))),1,"")</f>
        <v/>
      </c>
      <c r="U31" s="71">
        <f>IF(AND(A31&gt;"a",Ausstellungen!G31&gt;" "),COUNTIF(A$5:A$500,A31),"")</f>
        <v>1</v>
      </c>
      <c r="V31" s="71">
        <f t="shared" si="2"/>
        <v>1</v>
      </c>
      <c r="W31" s="71" t="str">
        <f t="shared" si="3"/>
        <v/>
      </c>
      <c r="X31" s="71" t="str">
        <f>IF(AND(Ausstellungen!D31&lt;&gt;Tabelle2!$C$19,Ausstellungen!F31=Tabelle2!$E$19),1,"")</f>
        <v/>
      </c>
      <c r="Y31" s="71" t="str">
        <f ca="1">IF(AND(Ausstellungen!G31&gt;"a",ISERROR(MATCH(Ausstellungen!G31,INDIRECT(Ausstellungen!T31),0))),0,"")</f>
        <v/>
      </c>
      <c r="Z31" s="71" t="str">
        <f>IF(ISERROR(SEARCH(",",Ausstellungen!G31,1)),Ausstellungen!G31,SUBSTITUTE(MID(Ausstellungen!G31,1,SEARCH(",",Ausstellungen!G31,1)-1),"vv","z"))</f>
        <v>V3</v>
      </c>
      <c r="AA31" s="71">
        <f t="shared" ca="1" si="4"/>
        <v>0</v>
      </c>
      <c r="AB31" s="71">
        <f t="shared" ca="1" si="5"/>
        <v>0</v>
      </c>
      <c r="AC31" s="71">
        <f t="shared" ca="1" si="6"/>
        <v>0</v>
      </c>
      <c r="AD31" s="71">
        <f t="shared" ca="1" si="7"/>
        <v>0</v>
      </c>
      <c r="AE31" s="71">
        <f t="shared" ca="1" si="8"/>
        <v>0</v>
      </c>
      <c r="AF31" s="71">
        <f t="shared" ca="1" si="9"/>
        <v>0</v>
      </c>
      <c r="AG31" s="71">
        <f t="shared" ca="1" si="10"/>
        <v>0</v>
      </c>
      <c r="AH31" s="71"/>
    </row>
    <row r="32" spans="1:34" ht="18.600000000000001" customHeight="1" x14ac:dyDescent="0.2">
      <c r="A32" s="70" t="str">
        <f>IF(AND(Ausstellungen!C32&lt;"a",Ausstellungen!D32&lt;"a",Ausstellungen!F32&lt;"a",Ausstellungen!G32&lt;" "),"",SUBSTITUTE(SUBSTITUTE(SUBSTITUTE(SUBSTITUTE(IF(AND(ISERROR(SEARCH(",",Ausstellungen!G32,1)),ISERROR(SEARCH(".",Ausstellungen!G32,1))),CONCATENATE(Ausstellungen!D32,Ausstellungen!E32,Ausstellungen!F32,Ausstellungen!G32),IF(ISERROR(SEARCH(",",Ausstellungen!G32,1)),CONCATENATE(Ausstellungen!D32,Ausstellungen!E32,Ausstellungen!F32,MID(Ausstellungen!G32,SEARCH(".",Ausstellungen!G32,1)-1,1)),CONCATENATE(Ausstellungen!D32,Ausstellungen!E32,Ausstellungen!F32,MID(Ausstellungen!G32,SEARCH(",",Ausstellungen!G32,1)-1,1)))),"vv",ROW()),"v",ROW()),"Sg",""),"V",""))</f>
        <v>Joe Mallen MemorialRüChampioklasse3</v>
      </c>
      <c r="B32" s="70" t="str">
        <f>IF(OR(Ausstellungen!C32&lt;"a",Ausstellungen!D32&lt;"a",Ausstellungen!F32&lt;"a"),"",IF(AND(Ausstellungen!D32=Tabelle2!$C$19,Ausstellungen!F32=Tabelle2!$E$19),Ausstellungen!C32&amp;Ausstellungen!D32&amp;"yy",IF(AND(Ausstellungen!D32=Tabelle2!$C$19,Ausstellungen!F32&lt;&gt;Tabelle2!$E$19),Ausstellungen!C32&amp;Ausstellungen!D32&amp;"zz",Ausstellungen!C32&amp;Ausstellungen!D32)))</f>
        <v>BLACK JET FIGHTER'S ARCHIBALDJoe Mallen Memorialzz</v>
      </c>
      <c r="C32" s="70" t="str">
        <f>IF(Ausstellungen!H32&lt;"a","",IF(Ausstellungen!F32=Tabelle2!$E$4,Ausstellungen!D32&amp;Ausstellungen!E32&amp;Ausstellungen!F32&amp;Ausstellungen!H32,IF(Ausstellungen!F32=Tabelle2!$E$3,Ausstellungen!D32&amp;Ausstellungen!F32&amp;Ausstellungen!H32,Ausstellungen!D32&amp;Ausstellungen!E32&amp;Ausstellungen!H32)))</f>
        <v/>
      </c>
      <c r="D32" s="70" t="str">
        <f>IF(AND(Ausstellungen!C32&gt;"a",Ausstellungen!D32&gt;"a",Ausstellungen!F32&gt;"a",Ausstellungen!I32&gt;"a"),Ausstellungen!D32&amp;Ausstellungen!E32&amp;MID(Ausstellungen!I32,1,2),"")</f>
        <v/>
      </c>
      <c r="E32" s="70" t="str">
        <f>IF(AND(Ausstellungen!C32&gt;"a",Ausstellungen!D32&gt;"a",Ausstellungen!F32&gt;"a",Ausstellungen!I32&gt;"a"),Ausstellungen!D32&amp;MID(Ausstellungen!I32,1,3),"")</f>
        <v/>
      </c>
      <c r="F32" s="70" t="str">
        <f>IF(Ausstellungen!T32&lt;&gt;"leer",CONCATENATE(Ausstellungen!T32,"P"),"")</f>
        <v>ChNP</v>
      </c>
      <c r="G32" s="71">
        <f ca="1">IF(Ausstellungen!G32&gt;" ",VLOOKUP(Ausstellungen!G32,INDIRECT(F32),2,0),0)</f>
        <v>10</v>
      </c>
      <c r="H32" s="71">
        <f>IF(ISERROR(VLOOKUP(Ausstellungen!H32,Tabelle2!$AG$3:$AH$29,2,0)),0,VLOOKUP(Ausstellungen!H32,Tabelle2!$AG$3:$AH$29,2,0))</f>
        <v>0</v>
      </c>
      <c r="I32" s="71">
        <f>IF(ISERROR(VLOOKUP(Ausstellungen!I32,Tabelle2!$X$3:$Y$8,2,0)),0,VLOOKUP(Ausstellungen!I32,Tabelle2!$X$3:$Y$8,2,0))</f>
        <v>0</v>
      </c>
      <c r="J32" s="71">
        <f t="shared" ca="1" si="0"/>
        <v>10</v>
      </c>
      <c r="N32" s="69" t="str">
        <f>IF(AND(Ausstellungen!$C32&gt;"a",ISERROR(VLOOKUP(Ausstellungen!$C32,Tabelle3!$A$6:$B$300,2,0))),"??",IF(ISERROR(VLOOKUP(Ausstellungen!$C32,Tabelle3!$A$6:$B$300,2,0)),"",VLOOKUP(Ausstellungen!$C32,Tabelle3!$A$6:$B$300,2,0)))</f>
        <v>Rü</v>
      </c>
      <c r="O32" s="125">
        <f ca="1">IF(AND(Ausstellungen!G32&gt;"a",ISERROR(MATCH(Ausstellungen!G32,INDIRECT(Ausstellungen!T32),0))),0,1)</f>
        <v>1</v>
      </c>
      <c r="P32" s="71" t="str">
        <f>IF(Ausstellungen!$C32="","",IF(ISERROR(MATCH(Ausstellungen!$I32,Tabelle2!$X$4:$X$8,0)),"",MATCH(Ausstellungen!$I32,Tabelle2!$X$4:$X$8,0)))</f>
        <v/>
      </c>
      <c r="Q32" s="71" t="str">
        <f>IF(Ausstellungen!$C32="","",IF(OR(P32="",ISERROR(INDEX(Tabelle2!$X$14:$Y$18,P32,2))),"",INDEX(Tabelle2!$X$14:$Y$18,P32,2)))</f>
        <v/>
      </c>
      <c r="R32" s="71" t="str">
        <f t="shared" si="1"/>
        <v/>
      </c>
      <c r="S32" s="84" t="str">
        <f>IF(Ausstellungen!H32&lt;"a","",IF(AND(Ausstellungen!H32&gt;"a",ISERROR(MATCH(Ausstellungen!D32&amp;Ausstellungen!G32,Tabelle2!$T$2:$T$17,0))),1,IF(AND(Ausstellungen!H32&gt;"a",INDEX(Tabelle2!$V$2:$V$17,MATCH(Ausstellungen!D32&amp;Ausstellungen!G32,Tabelle2!$T$2:$T$17,0))&lt;&gt;Ausstellungen!H32),1,"")))</f>
        <v/>
      </c>
      <c r="T32" s="71" t="str">
        <f>IF(AND(Ausstellungen!I32&gt;"a",ISERROR(MATCH(Ausstellungen!G32,Tabelle2!$Z$2:$Z$7,0))),1,"")</f>
        <v/>
      </c>
      <c r="U32" s="71">
        <f>IF(AND(A32&gt;"a",Ausstellungen!G32&gt;" "),COUNTIF(A$5:A$500,A32),"")</f>
        <v>1</v>
      </c>
      <c r="V32" s="71">
        <f t="shared" si="2"/>
        <v>1</v>
      </c>
      <c r="W32" s="71" t="str">
        <f t="shared" si="3"/>
        <v/>
      </c>
      <c r="X32" s="71" t="str">
        <f>IF(AND(Ausstellungen!D32&lt;&gt;Tabelle2!$C$19,Ausstellungen!F32=Tabelle2!$E$19),1,"")</f>
        <v/>
      </c>
      <c r="Y32" s="71" t="str">
        <f ca="1">IF(AND(Ausstellungen!G32&gt;"a",ISERROR(MATCH(Ausstellungen!G32,INDIRECT(Ausstellungen!T32),0))),0,"")</f>
        <v/>
      </c>
      <c r="Z32" s="71" t="str">
        <f>IF(ISERROR(SEARCH(",",Ausstellungen!G32,1)),Ausstellungen!G32,SUBSTITUTE(MID(Ausstellungen!G32,1,SEARCH(",",Ausstellungen!G32,1)-1),"vv","z"))</f>
        <v>V3</v>
      </c>
      <c r="AA32" s="71">
        <f t="shared" ca="1" si="4"/>
        <v>0</v>
      </c>
      <c r="AB32" s="71">
        <f t="shared" ca="1" si="5"/>
        <v>0</v>
      </c>
      <c r="AC32" s="71">
        <f t="shared" ca="1" si="6"/>
        <v>0</v>
      </c>
      <c r="AD32" s="71">
        <f t="shared" ca="1" si="7"/>
        <v>0</v>
      </c>
      <c r="AE32" s="71">
        <f t="shared" ca="1" si="8"/>
        <v>0</v>
      </c>
      <c r="AF32" s="71">
        <f t="shared" ca="1" si="9"/>
        <v>0</v>
      </c>
      <c r="AG32" s="71">
        <f t="shared" ca="1" si="10"/>
        <v>0</v>
      </c>
      <c r="AH32" s="71"/>
    </row>
    <row r="33" spans="1:34" ht="18.600000000000001" customHeight="1" x14ac:dyDescent="0.2">
      <c r="A33" s="70" t="str">
        <f>IF(AND(Ausstellungen!C33&lt;"a",Ausstellungen!D33&lt;"a",Ausstellungen!F33&lt;"a",Ausstellungen!G33&lt;" "),"",SUBSTITUTE(SUBSTITUTE(SUBSTITUTE(SUBSTITUTE(IF(AND(ISERROR(SEARCH(",",Ausstellungen!G33,1)),ISERROR(SEARCH(".",Ausstellungen!G33,1))),CONCATENATE(Ausstellungen!D33,Ausstellungen!E33,Ausstellungen!F33,Ausstellungen!G33),IF(ISERROR(SEARCH(",",Ausstellungen!G33,1)),CONCATENATE(Ausstellungen!D33,Ausstellungen!E33,Ausstellungen!F33,MID(Ausstellungen!G33,SEARCH(".",Ausstellungen!G33,1)-1,1)),CONCATENATE(Ausstellungen!D33,Ausstellungen!E33,Ausstellungen!F33,MID(Ausstellungen!G33,SEARCH(",",Ausstellungen!G33,1)-1,1)))),"vv",ROW()),"v",ROW()),"Sg",""),"V",""))</f>
        <v>Joe Mallen MemorialRüeteranenklasse2</v>
      </c>
      <c r="B33" s="70" t="str">
        <f>IF(OR(Ausstellungen!C33&lt;"a",Ausstellungen!D33&lt;"a",Ausstellungen!F33&lt;"a"),"",IF(AND(Ausstellungen!D33=Tabelle2!$C$19,Ausstellungen!F33=Tabelle2!$E$19),Ausstellungen!C33&amp;Ausstellungen!D33&amp;"yy",IF(AND(Ausstellungen!D33=Tabelle2!$C$19,Ausstellungen!F33&lt;&gt;Tabelle2!$E$19),Ausstellungen!C33&amp;Ausstellungen!D33&amp;"zz",Ausstellungen!C33&amp;Ausstellungen!D33)))</f>
        <v>IZUMIS ONE MORE TIMEJoe Mallen Memorialzz</v>
      </c>
      <c r="C33" s="70" t="str">
        <f>IF(Ausstellungen!H33&lt;"a","",IF(Ausstellungen!F33=Tabelle2!$E$4,Ausstellungen!D33&amp;Ausstellungen!E33&amp;Ausstellungen!F33&amp;Ausstellungen!H33,IF(Ausstellungen!F33=Tabelle2!$E$3,Ausstellungen!D33&amp;Ausstellungen!F33&amp;Ausstellungen!H33,Ausstellungen!D33&amp;Ausstellungen!E33&amp;Ausstellungen!H33)))</f>
        <v/>
      </c>
      <c r="D33" s="70" t="str">
        <f>IF(AND(Ausstellungen!C33&gt;"a",Ausstellungen!D33&gt;"a",Ausstellungen!F33&gt;"a",Ausstellungen!I33&gt;"a"),Ausstellungen!D33&amp;Ausstellungen!E33&amp;MID(Ausstellungen!I33,1,2),"")</f>
        <v/>
      </c>
      <c r="E33" s="70" t="str">
        <f>IF(AND(Ausstellungen!C33&gt;"a",Ausstellungen!D33&gt;"a",Ausstellungen!F33&gt;"a",Ausstellungen!I33&gt;"a"),Ausstellungen!D33&amp;MID(Ausstellungen!I33,1,3),"")</f>
        <v/>
      </c>
      <c r="F33" s="70" t="str">
        <f>IF(Ausstellungen!T33&lt;&gt;"leer",CONCATENATE(Ausstellungen!T33,"P"),"")</f>
        <v>VeNP</v>
      </c>
      <c r="G33" s="71">
        <f ca="1">IF(Ausstellungen!G33&gt;" ",VLOOKUP(Ausstellungen!G33,INDIRECT(F33),2,0),0)</f>
        <v>13</v>
      </c>
      <c r="H33" s="71">
        <f>IF(ISERROR(VLOOKUP(Ausstellungen!H33,Tabelle2!$AG$3:$AH$29,2,0)),0,VLOOKUP(Ausstellungen!H33,Tabelle2!$AG$3:$AH$29,2,0))</f>
        <v>0</v>
      </c>
      <c r="I33" s="71">
        <f>IF(ISERROR(VLOOKUP(Ausstellungen!I33,Tabelle2!$X$3:$Y$8,2,0)),0,VLOOKUP(Ausstellungen!I33,Tabelle2!$X$3:$Y$8,2,0))</f>
        <v>0</v>
      </c>
      <c r="J33" s="71">
        <f t="shared" ca="1" si="0"/>
        <v>13</v>
      </c>
      <c r="N33" s="69" t="str">
        <f>IF(AND(Ausstellungen!$C33&gt;"a",ISERROR(VLOOKUP(Ausstellungen!$C33,Tabelle3!$A$6:$B$300,2,0))),"??",IF(ISERROR(VLOOKUP(Ausstellungen!$C33,Tabelle3!$A$6:$B$300,2,0)),"",VLOOKUP(Ausstellungen!$C33,Tabelle3!$A$6:$B$300,2,0)))</f>
        <v>Rü</v>
      </c>
      <c r="O33" s="125">
        <f ca="1">IF(AND(Ausstellungen!G33&gt;"a",ISERROR(MATCH(Ausstellungen!G33,INDIRECT(Ausstellungen!T33),0))),0,1)</f>
        <v>1</v>
      </c>
      <c r="P33" s="71" t="str">
        <f>IF(Ausstellungen!$C33="","",IF(ISERROR(MATCH(Ausstellungen!$I33,Tabelle2!$X$4:$X$8,0)),"",MATCH(Ausstellungen!$I33,Tabelle2!$X$4:$X$8,0)))</f>
        <v/>
      </c>
      <c r="Q33" s="71" t="str">
        <f>IF(Ausstellungen!$C33="","",IF(OR(P33="",ISERROR(INDEX(Tabelle2!$X$14:$Y$18,P33,2))),"",INDEX(Tabelle2!$X$14:$Y$18,P33,2)))</f>
        <v/>
      </c>
      <c r="R33" s="71" t="str">
        <f t="shared" si="1"/>
        <v/>
      </c>
      <c r="S33" s="84" t="str">
        <f>IF(Ausstellungen!H33&lt;"a","",IF(AND(Ausstellungen!H33&gt;"a",ISERROR(MATCH(Ausstellungen!D33&amp;Ausstellungen!G33,Tabelle2!$T$2:$T$17,0))),1,IF(AND(Ausstellungen!H33&gt;"a",INDEX(Tabelle2!$V$2:$V$17,MATCH(Ausstellungen!D33&amp;Ausstellungen!G33,Tabelle2!$T$2:$T$17,0))&lt;&gt;Ausstellungen!H33),1,"")))</f>
        <v/>
      </c>
      <c r="T33" s="71" t="str">
        <f>IF(AND(Ausstellungen!I33&gt;"a",ISERROR(MATCH(Ausstellungen!G33,Tabelle2!$Z$2:$Z$7,0))),1,"")</f>
        <v/>
      </c>
      <c r="U33" s="71">
        <f>IF(AND(A33&gt;"a",Ausstellungen!G33&gt;" "),COUNTIF(A$5:A$500,A33),"")</f>
        <v>1</v>
      </c>
      <c r="V33" s="71">
        <f t="shared" si="2"/>
        <v>1</v>
      </c>
      <c r="W33" s="71" t="str">
        <f t="shared" si="3"/>
        <v/>
      </c>
      <c r="X33" s="71" t="str">
        <f>IF(AND(Ausstellungen!D33&lt;&gt;Tabelle2!$C$19,Ausstellungen!F33=Tabelle2!$E$19),1,"")</f>
        <v/>
      </c>
      <c r="Y33" s="71" t="str">
        <f ca="1">IF(AND(Ausstellungen!G33&gt;"a",ISERROR(MATCH(Ausstellungen!G33,INDIRECT(Ausstellungen!T33),0))),0,"")</f>
        <v/>
      </c>
      <c r="Z33" s="71" t="str">
        <f>IF(ISERROR(SEARCH(",",Ausstellungen!G33,1)),Ausstellungen!G33,SUBSTITUTE(MID(Ausstellungen!G33,1,SEARCH(",",Ausstellungen!G33,1)-1),"vv","z"))</f>
        <v>V2</v>
      </c>
      <c r="AA33" s="71">
        <f t="shared" ca="1" si="4"/>
        <v>0</v>
      </c>
      <c r="AB33" s="71">
        <f t="shared" ca="1" si="5"/>
        <v>0</v>
      </c>
      <c r="AC33" s="71">
        <f t="shared" ca="1" si="6"/>
        <v>0</v>
      </c>
      <c r="AD33" s="71">
        <f t="shared" ca="1" si="7"/>
        <v>0</v>
      </c>
      <c r="AE33" s="71">
        <f t="shared" ca="1" si="8"/>
        <v>0</v>
      </c>
      <c r="AF33" s="71">
        <f t="shared" ca="1" si="9"/>
        <v>0</v>
      </c>
      <c r="AG33" s="71">
        <f t="shared" ca="1" si="10"/>
        <v>0</v>
      </c>
      <c r="AH33" s="71"/>
    </row>
    <row r="34" spans="1:34" ht="18.600000000000001" customHeight="1" x14ac:dyDescent="0.2">
      <c r="A34" s="70" t="str">
        <f>IF(AND(Ausstellungen!C34&lt;"a",Ausstellungen!D34&lt;"a",Ausstellungen!F34&lt;"a",Ausstellungen!G34&lt;" "),"",SUBSTITUTE(SUBSTITUTE(SUBSTITUTE(SUBSTITUTE(IF(AND(ISERROR(SEARCH(",",Ausstellungen!G34,1)),ISERROR(SEARCH(".",Ausstellungen!G34,1))),CONCATENATE(Ausstellungen!D34,Ausstellungen!E34,Ausstellungen!F34,Ausstellungen!G34),IF(ISERROR(SEARCH(",",Ausstellungen!G34,1)),CONCATENATE(Ausstellungen!D34,Ausstellungen!E34,Ausstellungen!F34,MID(Ausstellungen!G34,SEARCH(".",Ausstellungen!G34,1)-1,1)),CONCATENATE(Ausstellungen!D34,Ausstellungen!E34,Ausstellungen!F34,MID(Ausstellungen!G34,SEARCH(",",Ausstellungen!G34,1)-1,1)))),"vv",ROW()),"v",ROW()),"Sg",""),"V",""))</f>
        <v>Joe Mallen MemorialRüTrophyklasse3</v>
      </c>
      <c r="B34" s="70" t="str">
        <f>IF(OR(Ausstellungen!C34&lt;"a",Ausstellungen!D34&lt;"a",Ausstellungen!F34&lt;"a"),"",IF(AND(Ausstellungen!D34=Tabelle2!$C$19,Ausstellungen!F34=Tabelle2!$E$19),Ausstellungen!C34&amp;Ausstellungen!D34&amp;"yy",IF(AND(Ausstellungen!D34=Tabelle2!$C$19,Ausstellungen!F34&lt;&gt;Tabelle2!$E$19),Ausstellungen!C34&amp;Ausstellungen!D34&amp;"zz",Ausstellungen!C34&amp;Ausstellungen!D34)))</f>
        <v>BILLY THE KID FAITHFUL DIAMONDSJoe Mallen Memorialyy</v>
      </c>
      <c r="C34" s="70" t="str">
        <f>IF(Ausstellungen!H34&lt;"a","",IF(Ausstellungen!F34=Tabelle2!$E$4,Ausstellungen!D34&amp;Ausstellungen!E34&amp;Ausstellungen!F34&amp;Ausstellungen!H34,IF(Ausstellungen!F34=Tabelle2!$E$3,Ausstellungen!D34&amp;Ausstellungen!F34&amp;Ausstellungen!H34,Ausstellungen!D34&amp;Ausstellungen!E34&amp;Ausstellungen!H34)))</f>
        <v/>
      </c>
      <c r="D34" s="70" t="str">
        <f>IF(AND(Ausstellungen!C34&gt;"a",Ausstellungen!D34&gt;"a",Ausstellungen!F34&gt;"a",Ausstellungen!I34&gt;"a"),Ausstellungen!D34&amp;Ausstellungen!E34&amp;MID(Ausstellungen!I34,1,2),"")</f>
        <v/>
      </c>
      <c r="E34" s="70" t="str">
        <f>IF(AND(Ausstellungen!C34&gt;"a",Ausstellungen!D34&gt;"a",Ausstellungen!F34&gt;"a",Ausstellungen!I34&gt;"a"),Ausstellungen!D34&amp;MID(Ausstellungen!I34,1,3),"")</f>
        <v/>
      </c>
      <c r="F34" s="70" t="str">
        <f>IF(Ausstellungen!T34&lt;&gt;"leer",CONCATENATE(Ausstellungen!T34,"P"),"")</f>
        <v>TrNP</v>
      </c>
      <c r="G34" s="71">
        <f ca="1">IF(Ausstellungen!G34&gt;" ",VLOOKUP(Ausstellungen!G34,INDIRECT(F34),2,0),0)</f>
        <v>10</v>
      </c>
      <c r="H34" s="71">
        <f>IF(ISERROR(VLOOKUP(Ausstellungen!H34,Tabelle2!$AG$3:$AH$29,2,0)),0,VLOOKUP(Ausstellungen!H34,Tabelle2!$AG$3:$AH$29,2,0))</f>
        <v>0</v>
      </c>
      <c r="I34" s="71">
        <f>IF(ISERROR(VLOOKUP(Ausstellungen!I34,Tabelle2!$X$3:$Y$8,2,0)),0,VLOOKUP(Ausstellungen!I34,Tabelle2!$X$3:$Y$8,2,0))</f>
        <v>0</v>
      </c>
      <c r="J34" s="71">
        <f t="shared" ca="1" si="0"/>
        <v>10</v>
      </c>
      <c r="N34" s="69" t="str">
        <f>IF(AND(Ausstellungen!$C34&gt;"a",ISERROR(VLOOKUP(Ausstellungen!$C34,Tabelle3!$A$6:$B$300,2,0))),"??",IF(ISERROR(VLOOKUP(Ausstellungen!$C34,Tabelle3!$A$6:$B$300,2,0)),"",VLOOKUP(Ausstellungen!$C34,Tabelle3!$A$6:$B$300,2,0)))</f>
        <v>Rü</v>
      </c>
      <c r="O34" s="125">
        <f ca="1">IF(AND(Ausstellungen!G34&gt;"a",ISERROR(MATCH(Ausstellungen!G34,INDIRECT(Ausstellungen!T34),0))),0,1)</f>
        <v>1</v>
      </c>
      <c r="P34" s="71" t="str">
        <f>IF(Ausstellungen!$C34="","",IF(ISERROR(MATCH(Ausstellungen!$I34,Tabelle2!$X$4:$X$8,0)),"",MATCH(Ausstellungen!$I34,Tabelle2!$X$4:$X$8,0)))</f>
        <v/>
      </c>
      <c r="Q34" s="71" t="str">
        <f>IF(Ausstellungen!$C34="","",IF(OR(P34="",ISERROR(INDEX(Tabelle2!$X$14:$Y$18,P34,2))),"",INDEX(Tabelle2!$X$14:$Y$18,P34,2)))</f>
        <v/>
      </c>
      <c r="R34" s="71" t="str">
        <f t="shared" si="1"/>
        <v/>
      </c>
      <c r="S34" s="84" t="str">
        <f>IF(Ausstellungen!H34&lt;"a","",IF(AND(Ausstellungen!H34&gt;"a",ISERROR(MATCH(Ausstellungen!D34&amp;Ausstellungen!G34,Tabelle2!$T$2:$T$17,0))),1,IF(AND(Ausstellungen!H34&gt;"a",INDEX(Tabelle2!$V$2:$V$17,MATCH(Ausstellungen!D34&amp;Ausstellungen!G34,Tabelle2!$T$2:$T$17,0))&lt;&gt;Ausstellungen!H34),1,"")))</f>
        <v/>
      </c>
      <c r="T34" s="71" t="str">
        <f>IF(AND(Ausstellungen!I34&gt;"a",ISERROR(MATCH(Ausstellungen!G34,Tabelle2!$Z$2:$Z$7,0))),1,"")</f>
        <v/>
      </c>
      <c r="U34" s="71">
        <f>IF(AND(A34&gt;"a",Ausstellungen!G34&gt;" "),COUNTIF(A$5:A$500,A34),"")</f>
        <v>1</v>
      </c>
      <c r="V34" s="71">
        <f t="shared" si="2"/>
        <v>1</v>
      </c>
      <c r="W34" s="71" t="str">
        <f t="shared" si="3"/>
        <v/>
      </c>
      <c r="X34" s="71" t="str">
        <f>IF(AND(Ausstellungen!D34&lt;&gt;Tabelle2!$C$19,Ausstellungen!F34=Tabelle2!$E$19),1,"")</f>
        <v/>
      </c>
      <c r="Y34" s="71" t="str">
        <f ca="1">IF(AND(Ausstellungen!G34&gt;"a",ISERROR(MATCH(Ausstellungen!G34,INDIRECT(Ausstellungen!T34),0))),0,"")</f>
        <v/>
      </c>
      <c r="Z34" s="71" t="str">
        <f>IF(ISERROR(SEARCH(",",Ausstellungen!G34,1)),Ausstellungen!G34,SUBSTITUTE(MID(Ausstellungen!G34,1,SEARCH(",",Ausstellungen!G34,1)-1),"vv","z"))</f>
        <v>3. Platz</v>
      </c>
      <c r="AA34" s="71">
        <f t="shared" ca="1" si="4"/>
        <v>0</v>
      </c>
      <c r="AB34" s="71">
        <f t="shared" ca="1" si="5"/>
        <v>0</v>
      </c>
      <c r="AC34" s="71">
        <f t="shared" ca="1" si="6"/>
        <v>0</v>
      </c>
      <c r="AD34" s="71">
        <f t="shared" ca="1" si="7"/>
        <v>0</v>
      </c>
      <c r="AE34" s="71">
        <f t="shared" ca="1" si="8"/>
        <v>0</v>
      </c>
      <c r="AF34" s="71">
        <f t="shared" ca="1" si="9"/>
        <v>0</v>
      </c>
      <c r="AG34" s="71">
        <f t="shared" ca="1" si="10"/>
        <v>0</v>
      </c>
      <c r="AH34" s="71"/>
    </row>
    <row r="35" spans="1:34" ht="18.600000000000001" customHeight="1" x14ac:dyDescent="0.2">
      <c r="A35" s="70" t="str">
        <f>IF(AND(Ausstellungen!C35&lt;"a",Ausstellungen!D35&lt;"a",Ausstellungen!F35&lt;"a",Ausstellungen!G35&lt;" "),"",SUBSTITUTE(SUBSTITUTE(SUBSTITUTE(SUBSTITUTE(IF(AND(ISERROR(SEARCH(",",Ausstellungen!G35,1)),ISERROR(SEARCH(".",Ausstellungen!G35,1))),CONCATENATE(Ausstellungen!D35,Ausstellungen!E35,Ausstellungen!F35,Ausstellungen!G35),IF(ISERROR(SEARCH(",",Ausstellungen!G35,1)),CONCATENATE(Ausstellungen!D35,Ausstellungen!E35,Ausstellungen!F35,MID(Ausstellungen!G35,SEARCH(".",Ausstellungen!G35,1)-1,1)),CONCATENATE(Ausstellungen!D35,Ausstellungen!E35,Ausstellungen!F35,MID(Ausstellungen!G35,SEARCH(",",Ausstellungen!G35,1)-1,1)))),"vv",ROW()),"v",ROW()),"Sg",""),"V",""))</f>
        <v>Joe Mallen MemorialHüJüngstenklasse351</v>
      </c>
      <c r="B35" s="70" t="str">
        <f>IF(OR(Ausstellungen!C35&lt;"a",Ausstellungen!D35&lt;"a",Ausstellungen!F35&lt;"a"),"",IF(AND(Ausstellungen!D35=Tabelle2!$C$19,Ausstellungen!F35=Tabelle2!$E$19),Ausstellungen!C35&amp;Ausstellungen!D35&amp;"yy",IF(AND(Ausstellungen!D35=Tabelle2!$C$19,Ausstellungen!F35&lt;&gt;Tabelle2!$E$19),Ausstellungen!C35&amp;Ausstellungen!D35&amp;"zz",Ausstellungen!C35&amp;Ausstellungen!D35)))</f>
        <v>GRACE KELLY OF-STYRIAVALLEYJoe Mallen Memorialzz</v>
      </c>
      <c r="C35" s="70" t="str">
        <f>IF(Ausstellungen!H35&lt;"a","",IF(Ausstellungen!F35=Tabelle2!$E$4,Ausstellungen!D35&amp;Ausstellungen!E35&amp;Ausstellungen!F35&amp;Ausstellungen!H35,IF(Ausstellungen!F35=Tabelle2!$E$3,Ausstellungen!D35&amp;Ausstellungen!F35&amp;Ausstellungen!H35,Ausstellungen!D35&amp;Ausstellungen!E35&amp;Ausstellungen!H35)))</f>
        <v/>
      </c>
      <c r="D35" s="70" t="str">
        <f>IF(AND(Ausstellungen!C35&gt;"a",Ausstellungen!D35&gt;"a",Ausstellungen!F35&gt;"a",Ausstellungen!I35&gt;"a"),Ausstellungen!D35&amp;Ausstellungen!E35&amp;MID(Ausstellungen!I35,1,2),"")</f>
        <v/>
      </c>
      <c r="E35" s="70" t="str">
        <f>IF(AND(Ausstellungen!C35&gt;"a",Ausstellungen!D35&gt;"a",Ausstellungen!F35&gt;"a",Ausstellungen!I35&gt;"a"),Ausstellungen!D35&amp;MID(Ausstellungen!I35,1,3),"")</f>
        <v/>
      </c>
      <c r="F35" s="70" t="str">
        <f>IF(Ausstellungen!T35&lt;&gt;"leer",CONCATENATE(Ausstellungen!T35,"P"),"")</f>
        <v>JüNP</v>
      </c>
      <c r="G35" s="71">
        <f ca="1">IF(Ausstellungen!G35&gt;" ",VLOOKUP(Ausstellungen!G35,INDIRECT(F35),2,0),0)</f>
        <v>6</v>
      </c>
      <c r="H35" s="71">
        <f>IF(ISERROR(VLOOKUP(Ausstellungen!H35,Tabelle2!$AG$3:$AH$29,2,0)),0,VLOOKUP(Ausstellungen!H35,Tabelle2!$AG$3:$AH$29,2,0))</f>
        <v>0</v>
      </c>
      <c r="I35" s="71">
        <f>IF(ISERROR(VLOOKUP(Ausstellungen!I35,Tabelle2!$X$3:$Y$8,2,0)),0,VLOOKUP(Ausstellungen!I35,Tabelle2!$X$3:$Y$8,2,0))</f>
        <v>0</v>
      </c>
      <c r="J35" s="71">
        <f t="shared" ca="1" si="0"/>
        <v>6</v>
      </c>
      <c r="N35" s="69" t="str">
        <f>IF(AND(Ausstellungen!$C35&gt;"a",ISERROR(VLOOKUP(Ausstellungen!$C35,Tabelle3!$A$6:$B$300,2,0))),"??",IF(ISERROR(VLOOKUP(Ausstellungen!$C35,Tabelle3!$A$6:$B$300,2,0)),"",VLOOKUP(Ausstellungen!$C35,Tabelle3!$A$6:$B$300,2,0)))</f>
        <v>Hü</v>
      </c>
      <c r="O35" s="125">
        <f ca="1">IF(AND(Ausstellungen!G35&gt;"a",ISERROR(MATCH(Ausstellungen!G35,INDIRECT(Ausstellungen!T35),0))),0,1)</f>
        <v>1</v>
      </c>
      <c r="P35" s="71" t="str">
        <f>IF(Ausstellungen!$C35="","",IF(ISERROR(MATCH(Ausstellungen!$I35,Tabelle2!$X$4:$X$8,0)),"",MATCH(Ausstellungen!$I35,Tabelle2!$X$4:$X$8,0)))</f>
        <v/>
      </c>
      <c r="Q35" s="71" t="str">
        <f>IF(Ausstellungen!$C35="","",IF(OR(P35="",ISERROR(INDEX(Tabelle2!$X$14:$Y$18,P35,2))),"",INDEX(Tabelle2!$X$14:$Y$18,P35,2)))</f>
        <v/>
      </c>
      <c r="R35" s="71" t="str">
        <f t="shared" si="1"/>
        <v/>
      </c>
      <c r="S35" s="84" t="str">
        <f>IF(Ausstellungen!H35&lt;"a","",IF(AND(Ausstellungen!H35&gt;"a",ISERROR(MATCH(Ausstellungen!D35&amp;Ausstellungen!G35,Tabelle2!$T$2:$T$17,0))),1,IF(AND(Ausstellungen!H35&gt;"a",INDEX(Tabelle2!$V$2:$V$17,MATCH(Ausstellungen!D35&amp;Ausstellungen!G35,Tabelle2!$T$2:$T$17,0))&lt;&gt;Ausstellungen!H35),1,"")))</f>
        <v/>
      </c>
      <c r="T35" s="71" t="str">
        <f>IF(AND(Ausstellungen!I35&gt;"a",ISERROR(MATCH(Ausstellungen!G35,Tabelle2!$Z$2:$Z$7,0))),1,"")</f>
        <v/>
      </c>
      <c r="U35" s="71">
        <f>IF(AND(A35&gt;"a",Ausstellungen!G35&gt;" "),COUNTIF(A$5:A$500,A35),"")</f>
        <v>1</v>
      </c>
      <c r="V35" s="71">
        <f t="shared" si="2"/>
        <v>1</v>
      </c>
      <c r="W35" s="71" t="str">
        <f t="shared" si="3"/>
        <v/>
      </c>
      <c r="X35" s="71" t="str">
        <f>IF(AND(Ausstellungen!D35&lt;&gt;Tabelle2!$C$19,Ausstellungen!F35=Tabelle2!$E$19),1,"")</f>
        <v/>
      </c>
      <c r="Y35" s="71" t="str">
        <f ca="1">IF(AND(Ausstellungen!G35&gt;"a",ISERROR(MATCH(Ausstellungen!G35,INDIRECT(Ausstellungen!T35),0))),0,"")</f>
        <v/>
      </c>
      <c r="Z35" s="71" t="str">
        <f>IF(ISERROR(SEARCH(",",Ausstellungen!G35,1)),Ausstellungen!G35,SUBSTITUTE(MID(Ausstellungen!G35,1,SEARCH(",",Ausstellungen!G35,1)-1),"vv","z"))</f>
        <v>vv1</v>
      </c>
      <c r="AA35" s="71">
        <f t="shared" ca="1" si="4"/>
        <v>0</v>
      </c>
      <c r="AB35" s="71">
        <f t="shared" ca="1" si="5"/>
        <v>0</v>
      </c>
      <c r="AC35" s="71">
        <f t="shared" ca="1" si="6"/>
        <v>0</v>
      </c>
      <c r="AD35" s="71">
        <f t="shared" ca="1" si="7"/>
        <v>0</v>
      </c>
      <c r="AE35" s="71">
        <f t="shared" ca="1" si="8"/>
        <v>0</v>
      </c>
      <c r="AF35" s="71">
        <f t="shared" ca="1" si="9"/>
        <v>0</v>
      </c>
      <c r="AG35" s="71">
        <f t="shared" ca="1" si="10"/>
        <v>0</v>
      </c>
      <c r="AH35" s="71"/>
    </row>
    <row r="36" spans="1:34" ht="18.600000000000001" customHeight="1" x14ac:dyDescent="0.2">
      <c r="A36" s="70" t="str">
        <f>IF(AND(Ausstellungen!C36&lt;"a",Ausstellungen!D36&lt;"a",Ausstellungen!F36&lt;"a",Ausstellungen!G36&lt;" "),"",SUBSTITUTE(SUBSTITUTE(SUBSTITUTE(SUBSTITUTE(IF(AND(ISERROR(SEARCH(",",Ausstellungen!G36,1)),ISERROR(SEARCH(".",Ausstellungen!G36,1))),CONCATENATE(Ausstellungen!D36,Ausstellungen!E36,Ausstellungen!F36,Ausstellungen!G36),IF(ISERROR(SEARCH(",",Ausstellungen!G36,1)),CONCATENATE(Ausstellungen!D36,Ausstellungen!E36,Ausstellungen!F36,MID(Ausstellungen!G36,SEARCH(".",Ausstellungen!G36,1)-1,1)),CONCATENATE(Ausstellungen!D36,Ausstellungen!E36,Ausstellungen!F36,MID(Ausstellungen!G36,SEARCH(",",Ausstellungen!G36,1)-1,1)))),"vv",ROW()),"v",ROW()),"Sg",""),"V",""))</f>
        <v>Joe Mallen MemorialHüJugendklasse1</v>
      </c>
      <c r="B36" s="70" t="str">
        <f>IF(OR(Ausstellungen!C36&lt;"a",Ausstellungen!D36&lt;"a",Ausstellungen!F36&lt;"a"),"",IF(AND(Ausstellungen!D36=Tabelle2!$C$19,Ausstellungen!F36=Tabelle2!$E$19),Ausstellungen!C36&amp;Ausstellungen!D36&amp;"yy",IF(AND(Ausstellungen!D36=Tabelle2!$C$19,Ausstellungen!F36&lt;&gt;Tabelle2!$E$19),Ausstellungen!C36&amp;Ausstellungen!D36&amp;"zz",Ausstellungen!C36&amp;Ausstellungen!D36)))</f>
        <v>ANASTASIA STEEL OF CANTERBURYJoe Mallen Memorialzz</v>
      </c>
      <c r="C36" s="70" t="str">
        <f>IF(Ausstellungen!H36&lt;"a","",IF(Ausstellungen!F36=Tabelle2!$E$4,Ausstellungen!D36&amp;Ausstellungen!E36&amp;Ausstellungen!F36&amp;Ausstellungen!H36,IF(Ausstellungen!F36=Tabelle2!$E$3,Ausstellungen!D36&amp;Ausstellungen!F36&amp;Ausstellungen!H36,Ausstellungen!D36&amp;Ausstellungen!E36&amp;Ausstellungen!H36)))</f>
        <v>Joe Mallen MemorialHüJugendklasseClubjugendsieger</v>
      </c>
      <c r="D36" s="70" t="str">
        <f>IF(AND(Ausstellungen!C36&gt;"a",Ausstellungen!D36&gt;"a",Ausstellungen!F36&gt;"a",Ausstellungen!I36&gt;"a"),Ausstellungen!D36&amp;Ausstellungen!E36&amp;MID(Ausstellungen!I36,1,2),"")</f>
        <v/>
      </c>
      <c r="E36" s="70" t="str">
        <f>IF(AND(Ausstellungen!C36&gt;"a",Ausstellungen!D36&gt;"a",Ausstellungen!F36&gt;"a",Ausstellungen!I36&gt;"a"),Ausstellungen!D36&amp;MID(Ausstellungen!I36,1,3),"")</f>
        <v/>
      </c>
      <c r="F36" s="70" t="str">
        <f>IF(Ausstellungen!T36&lt;&gt;"leer",CONCATENATE(Ausstellungen!T36,"P"),"")</f>
        <v>JuNP</v>
      </c>
      <c r="G36" s="71">
        <f ca="1">IF(Ausstellungen!G36&gt;" ",VLOOKUP(Ausstellungen!G36,INDIRECT(F36),2,0),0)</f>
        <v>16</v>
      </c>
      <c r="H36" s="71">
        <f>IF(ISERROR(VLOOKUP(Ausstellungen!H36,Tabelle2!$AG$3:$AH$29,2,0)),0,VLOOKUP(Ausstellungen!H36,Tabelle2!$AG$3:$AH$29,2,0))</f>
        <v>4</v>
      </c>
      <c r="I36" s="71">
        <f>IF(ISERROR(VLOOKUP(Ausstellungen!I36,Tabelle2!$X$3:$Y$8,2,0)),0,VLOOKUP(Ausstellungen!I36,Tabelle2!$X$3:$Y$8,2,0))</f>
        <v>0</v>
      </c>
      <c r="J36" s="71">
        <f t="shared" ca="1" si="0"/>
        <v>20</v>
      </c>
      <c r="N36" s="69" t="str">
        <f>IF(AND(Ausstellungen!$C36&gt;"a",ISERROR(VLOOKUP(Ausstellungen!$C36,Tabelle3!$A$6:$B$300,2,0))),"??",IF(ISERROR(VLOOKUP(Ausstellungen!$C36,Tabelle3!$A$6:$B$300,2,0)),"",VLOOKUP(Ausstellungen!$C36,Tabelle3!$A$6:$B$300,2,0)))</f>
        <v>Hü</v>
      </c>
      <c r="O36" s="125">
        <f ca="1">IF(AND(Ausstellungen!G36&gt;"a",ISERROR(MATCH(Ausstellungen!G36,INDIRECT(Ausstellungen!T36),0))),0,1)</f>
        <v>1</v>
      </c>
      <c r="P36" s="71" t="str">
        <f>IF(Ausstellungen!$C36="","",IF(ISERROR(MATCH(Ausstellungen!$I36,Tabelle2!$X$4:$X$8,0)),"",MATCH(Ausstellungen!$I36,Tabelle2!$X$4:$X$8,0)))</f>
        <v/>
      </c>
      <c r="Q36" s="71" t="str">
        <f>IF(Ausstellungen!$C36="","",IF(OR(P36="",ISERROR(INDEX(Tabelle2!$X$14:$Y$18,P36,2))),"",INDEX(Tabelle2!$X$14:$Y$18,P36,2)))</f>
        <v/>
      </c>
      <c r="R36" s="71" t="str">
        <f t="shared" si="1"/>
        <v/>
      </c>
      <c r="S36" s="84" t="str">
        <f>IF(Ausstellungen!H36&lt;"a","",IF(AND(Ausstellungen!H36&gt;"a",ISERROR(MATCH(Ausstellungen!D36&amp;Ausstellungen!G36,Tabelle2!$T$2:$T$17,0))),1,IF(AND(Ausstellungen!H36&gt;"a",INDEX(Tabelle2!$V$2:$V$17,MATCH(Ausstellungen!D36&amp;Ausstellungen!G36,Tabelle2!$T$2:$T$17,0))&lt;&gt;Ausstellungen!H36),1,"")))</f>
        <v/>
      </c>
      <c r="T36" s="71" t="str">
        <f>IF(AND(Ausstellungen!I36&gt;"a",ISERROR(MATCH(Ausstellungen!G36,Tabelle2!$Z$2:$Z$7,0))),1,"")</f>
        <v/>
      </c>
      <c r="U36" s="71">
        <f>IF(AND(A36&gt;"a",Ausstellungen!G36&gt;" "),COUNTIF(A$5:A$500,A36),"")</f>
        <v>1</v>
      </c>
      <c r="V36" s="71">
        <f t="shared" si="2"/>
        <v>1</v>
      </c>
      <c r="W36" s="71">
        <f t="shared" si="3"/>
        <v>1</v>
      </c>
      <c r="X36" s="71" t="str">
        <f>IF(AND(Ausstellungen!D36&lt;&gt;Tabelle2!$C$19,Ausstellungen!F36=Tabelle2!$E$19),1,"")</f>
        <v/>
      </c>
      <c r="Y36" s="71" t="str">
        <f ca="1">IF(AND(Ausstellungen!G36&gt;"a",ISERROR(MATCH(Ausstellungen!G36,INDIRECT(Ausstellungen!T36),0))),0,"")</f>
        <v/>
      </c>
      <c r="Z36" s="71" t="str">
        <f>IF(ISERROR(SEARCH(",",Ausstellungen!G36,1)),Ausstellungen!G36,SUBSTITUTE(MID(Ausstellungen!G36,1,SEARCH(",",Ausstellungen!G36,1)-1),"vv","z"))</f>
        <v>V1</v>
      </c>
      <c r="AA36" s="71">
        <f t="shared" ca="1" si="4"/>
        <v>0</v>
      </c>
      <c r="AB36" s="71">
        <f t="shared" ca="1" si="5"/>
        <v>0</v>
      </c>
      <c r="AC36" s="71">
        <f t="shared" ca="1" si="6"/>
        <v>0</v>
      </c>
      <c r="AD36" s="71">
        <f t="shared" ca="1" si="7"/>
        <v>0</v>
      </c>
      <c r="AE36" s="71">
        <f t="shared" ca="1" si="8"/>
        <v>0</v>
      </c>
      <c r="AF36" s="71">
        <f t="shared" ca="1" si="9"/>
        <v>0</v>
      </c>
      <c r="AG36" s="71">
        <f t="shared" ca="1" si="10"/>
        <v>0</v>
      </c>
      <c r="AH36" s="71"/>
    </row>
    <row r="37" spans="1:34" ht="18.600000000000001" customHeight="1" x14ac:dyDescent="0.2">
      <c r="A37" s="70" t="str">
        <f>IF(AND(Ausstellungen!C37&lt;"a",Ausstellungen!D37&lt;"a",Ausstellungen!F37&lt;"a",Ausstellungen!G37&lt;" "),"",SUBSTITUTE(SUBSTITUTE(SUBSTITUTE(SUBSTITUTE(IF(AND(ISERROR(SEARCH(",",Ausstellungen!G37,1)),ISERROR(SEARCH(".",Ausstellungen!G37,1))),CONCATENATE(Ausstellungen!D37,Ausstellungen!E37,Ausstellungen!F37,Ausstellungen!G37),IF(ISERROR(SEARCH(",",Ausstellungen!G37,1)),CONCATENATE(Ausstellungen!D37,Ausstellungen!E37,Ausstellungen!F37,MID(Ausstellungen!G37,SEARCH(".",Ausstellungen!G37,1)-1,1)),CONCATENATE(Ausstellungen!D37,Ausstellungen!E37,Ausstellungen!F37,MID(Ausstellungen!G37,SEARCH(",",Ausstellungen!G37,1)-1,1)))),"vv",ROW()),"v",ROW()),"Sg",""),"V",""))</f>
        <v>Joe Mallen MemorialHüJugendklasse2</v>
      </c>
      <c r="B37" s="70" t="str">
        <f>IF(OR(Ausstellungen!C37&lt;"a",Ausstellungen!D37&lt;"a",Ausstellungen!F37&lt;"a"),"",IF(AND(Ausstellungen!D37=Tabelle2!$C$19,Ausstellungen!F37=Tabelle2!$E$19),Ausstellungen!C37&amp;Ausstellungen!D37&amp;"yy",IF(AND(Ausstellungen!D37=Tabelle2!$C$19,Ausstellungen!F37&lt;&gt;Tabelle2!$E$19),Ausstellungen!C37&amp;Ausstellungen!D37&amp;"zz",Ausstellungen!C37&amp;Ausstellungen!D37)))</f>
        <v>LEGENDS NEVER DIE FAITHFUL DIAMONDSJoe Mallen Memorialzz</v>
      </c>
      <c r="C37" s="70" t="str">
        <f>IF(Ausstellungen!H37&lt;"a","",IF(Ausstellungen!F37=Tabelle2!$E$4,Ausstellungen!D37&amp;Ausstellungen!E37&amp;Ausstellungen!F37&amp;Ausstellungen!H37,IF(Ausstellungen!F37=Tabelle2!$E$3,Ausstellungen!D37&amp;Ausstellungen!F37&amp;Ausstellungen!H37,Ausstellungen!D37&amp;Ausstellungen!E37&amp;Ausstellungen!H37)))</f>
        <v/>
      </c>
      <c r="D37" s="70" t="str">
        <f>IF(AND(Ausstellungen!C37&gt;"a",Ausstellungen!D37&gt;"a",Ausstellungen!F37&gt;"a",Ausstellungen!I37&gt;"a"),Ausstellungen!D37&amp;Ausstellungen!E37&amp;MID(Ausstellungen!I37,1,2),"")</f>
        <v/>
      </c>
      <c r="E37" s="70" t="str">
        <f>IF(AND(Ausstellungen!C37&gt;"a",Ausstellungen!D37&gt;"a",Ausstellungen!F37&gt;"a",Ausstellungen!I37&gt;"a"),Ausstellungen!D37&amp;MID(Ausstellungen!I37,1,3),"")</f>
        <v/>
      </c>
      <c r="F37" s="70" t="str">
        <f>IF(Ausstellungen!T37&lt;&gt;"leer",CONCATENATE(Ausstellungen!T37,"P"),"")</f>
        <v>JuNP</v>
      </c>
      <c r="G37" s="71">
        <f ca="1">IF(Ausstellungen!G37&gt;" ",VLOOKUP(Ausstellungen!G37,INDIRECT(F37),2,0),0)</f>
        <v>12</v>
      </c>
      <c r="H37" s="71">
        <f>IF(ISERROR(VLOOKUP(Ausstellungen!H37,Tabelle2!$AG$3:$AH$29,2,0)),0,VLOOKUP(Ausstellungen!H37,Tabelle2!$AG$3:$AH$29,2,0))</f>
        <v>0</v>
      </c>
      <c r="I37" s="71">
        <f>IF(ISERROR(VLOOKUP(Ausstellungen!I37,Tabelle2!$X$3:$Y$8,2,0)),0,VLOOKUP(Ausstellungen!I37,Tabelle2!$X$3:$Y$8,2,0))</f>
        <v>0</v>
      </c>
      <c r="J37" s="71">
        <f t="shared" ca="1" si="0"/>
        <v>12</v>
      </c>
      <c r="N37" s="69" t="str">
        <f>IF(AND(Ausstellungen!$C37&gt;"a",ISERROR(VLOOKUP(Ausstellungen!$C37,Tabelle3!$A$6:$B$300,2,0))),"??",IF(ISERROR(VLOOKUP(Ausstellungen!$C37,Tabelle3!$A$6:$B$300,2,0)),"",VLOOKUP(Ausstellungen!$C37,Tabelle3!$A$6:$B$300,2,0)))</f>
        <v>Hü</v>
      </c>
      <c r="O37" s="125">
        <f ca="1">IF(AND(Ausstellungen!G37&gt;"a",ISERROR(MATCH(Ausstellungen!G37,INDIRECT(Ausstellungen!T37),0))),0,1)</f>
        <v>1</v>
      </c>
      <c r="P37" s="71" t="str">
        <f>IF(Ausstellungen!$C37="","",IF(ISERROR(MATCH(Ausstellungen!$I37,Tabelle2!$X$4:$X$8,0)),"",MATCH(Ausstellungen!$I37,Tabelle2!$X$4:$X$8,0)))</f>
        <v/>
      </c>
      <c r="Q37" s="71" t="str">
        <f>IF(Ausstellungen!$C37="","",IF(OR(P37="",ISERROR(INDEX(Tabelle2!$X$14:$Y$18,P37,2))),"",INDEX(Tabelle2!$X$14:$Y$18,P37,2)))</f>
        <v/>
      </c>
      <c r="R37" s="71" t="str">
        <f t="shared" si="1"/>
        <v/>
      </c>
      <c r="S37" s="84" t="str">
        <f>IF(Ausstellungen!H37&lt;"a","",IF(AND(Ausstellungen!H37&gt;"a",ISERROR(MATCH(Ausstellungen!D37&amp;Ausstellungen!G37,Tabelle2!$T$2:$T$17,0))),1,IF(AND(Ausstellungen!H37&gt;"a",INDEX(Tabelle2!$V$2:$V$17,MATCH(Ausstellungen!D37&amp;Ausstellungen!G37,Tabelle2!$T$2:$T$17,0))&lt;&gt;Ausstellungen!H37),1,"")))</f>
        <v/>
      </c>
      <c r="T37" s="71" t="str">
        <f>IF(AND(Ausstellungen!I37&gt;"a",ISERROR(MATCH(Ausstellungen!G37,Tabelle2!$Z$2:$Z$7,0))),1,"")</f>
        <v/>
      </c>
      <c r="U37" s="71">
        <f>IF(AND(A37&gt;"a",Ausstellungen!G37&gt;" "),COUNTIF(A$5:A$500,A37),"")</f>
        <v>1</v>
      </c>
      <c r="V37" s="71">
        <f t="shared" si="2"/>
        <v>1</v>
      </c>
      <c r="W37" s="71" t="str">
        <f t="shared" si="3"/>
        <v/>
      </c>
      <c r="X37" s="71" t="str">
        <f>IF(AND(Ausstellungen!D37&lt;&gt;Tabelle2!$C$19,Ausstellungen!F37=Tabelle2!$E$19),1,"")</f>
        <v/>
      </c>
      <c r="Y37" s="71" t="str">
        <f ca="1">IF(AND(Ausstellungen!G37&gt;"a",ISERROR(MATCH(Ausstellungen!G37,INDIRECT(Ausstellungen!T37),0))),0,"")</f>
        <v/>
      </c>
      <c r="Z37" s="71" t="str">
        <f>IF(ISERROR(SEARCH(",",Ausstellungen!G37,1)),Ausstellungen!G37,SUBSTITUTE(MID(Ausstellungen!G37,1,SEARCH(",",Ausstellungen!G37,1)-1),"vv","z"))</f>
        <v>V2</v>
      </c>
      <c r="AA37" s="71">
        <f t="shared" ca="1" si="4"/>
        <v>0</v>
      </c>
      <c r="AB37" s="71">
        <f t="shared" ca="1" si="5"/>
        <v>0</v>
      </c>
      <c r="AC37" s="71">
        <f t="shared" ca="1" si="6"/>
        <v>0</v>
      </c>
      <c r="AD37" s="71">
        <f t="shared" ca="1" si="7"/>
        <v>0</v>
      </c>
      <c r="AE37" s="71">
        <f t="shared" ca="1" si="8"/>
        <v>0</v>
      </c>
      <c r="AF37" s="71">
        <f t="shared" ca="1" si="9"/>
        <v>0</v>
      </c>
      <c r="AG37" s="71">
        <f t="shared" ca="1" si="10"/>
        <v>0</v>
      </c>
      <c r="AH37" s="71"/>
    </row>
    <row r="38" spans="1:34" ht="18.600000000000001" customHeight="1" x14ac:dyDescent="0.2">
      <c r="A38" s="70" t="str">
        <f>IF(AND(Ausstellungen!C38&lt;"a",Ausstellungen!D38&lt;"a",Ausstellungen!F38&lt;"a",Ausstellungen!G38&lt;" "),"",SUBSTITUTE(SUBSTITUTE(SUBSTITUTE(SUBSTITUTE(IF(AND(ISERROR(SEARCH(",",Ausstellungen!G38,1)),ISERROR(SEARCH(".",Ausstellungen!G38,1))),CONCATENATE(Ausstellungen!D38,Ausstellungen!E38,Ausstellungen!F38,Ausstellungen!G38),IF(ISERROR(SEARCH(",",Ausstellungen!G38,1)),CONCATENATE(Ausstellungen!D38,Ausstellungen!E38,Ausstellungen!F38,MID(Ausstellungen!G38,SEARCH(".",Ausstellungen!G38,1)-1,1)),CONCATENATE(Ausstellungen!D38,Ausstellungen!E38,Ausstellungen!F38,MID(Ausstellungen!G38,SEARCH(",",Ausstellungen!G38,1)-1,1)))),"vv",ROW()),"v",ROW()),"Sg",""),"V",""))</f>
        <v>Joe Mallen MemorialHüJugendklasse3</v>
      </c>
      <c r="B38" s="70" t="str">
        <f>IF(OR(Ausstellungen!C38&lt;"a",Ausstellungen!D38&lt;"a",Ausstellungen!F38&lt;"a"),"",IF(AND(Ausstellungen!D38=Tabelle2!$C$19,Ausstellungen!F38=Tabelle2!$E$19),Ausstellungen!C38&amp;Ausstellungen!D38&amp;"yy",IF(AND(Ausstellungen!D38=Tabelle2!$C$19,Ausstellungen!F38&lt;&gt;Tabelle2!$E$19),Ausstellungen!C38&amp;Ausstellungen!D38&amp;"zz",Ausstellungen!C38&amp;Ausstellungen!D38)))</f>
        <v>SMOOTH CRIMINAL’S A ROCKET QUEENJoe Mallen Memorialzz</v>
      </c>
      <c r="C38" s="70" t="str">
        <f>IF(Ausstellungen!H38&lt;"a","",IF(Ausstellungen!F38=Tabelle2!$E$4,Ausstellungen!D38&amp;Ausstellungen!E38&amp;Ausstellungen!F38&amp;Ausstellungen!H38,IF(Ausstellungen!F38=Tabelle2!$E$3,Ausstellungen!D38&amp;Ausstellungen!F38&amp;Ausstellungen!H38,Ausstellungen!D38&amp;Ausstellungen!E38&amp;Ausstellungen!H38)))</f>
        <v/>
      </c>
      <c r="D38" s="70" t="str">
        <f>IF(AND(Ausstellungen!C38&gt;"a",Ausstellungen!D38&gt;"a",Ausstellungen!F38&gt;"a",Ausstellungen!I38&gt;"a"),Ausstellungen!D38&amp;Ausstellungen!E38&amp;MID(Ausstellungen!I38,1,2),"")</f>
        <v/>
      </c>
      <c r="E38" s="70" t="str">
        <f>IF(AND(Ausstellungen!C38&gt;"a",Ausstellungen!D38&gt;"a",Ausstellungen!F38&gt;"a",Ausstellungen!I38&gt;"a"),Ausstellungen!D38&amp;MID(Ausstellungen!I38,1,3),"")</f>
        <v/>
      </c>
      <c r="F38" s="70" t="str">
        <f>IF(Ausstellungen!T38&lt;&gt;"leer",CONCATENATE(Ausstellungen!T38,"P"),"")</f>
        <v>JuNP</v>
      </c>
      <c r="G38" s="71">
        <f ca="1">IF(Ausstellungen!G38&gt;" ",VLOOKUP(Ausstellungen!G38,INDIRECT(F38),2,0),0)</f>
        <v>10</v>
      </c>
      <c r="H38" s="71">
        <f>IF(ISERROR(VLOOKUP(Ausstellungen!H38,Tabelle2!$AG$3:$AH$29,2,0)),0,VLOOKUP(Ausstellungen!H38,Tabelle2!$AG$3:$AH$29,2,0))</f>
        <v>0</v>
      </c>
      <c r="I38" s="71">
        <f>IF(ISERROR(VLOOKUP(Ausstellungen!I38,Tabelle2!$X$3:$Y$8,2,0)),0,VLOOKUP(Ausstellungen!I38,Tabelle2!$X$3:$Y$8,2,0))</f>
        <v>0</v>
      </c>
      <c r="J38" s="71">
        <f t="shared" ca="1" si="0"/>
        <v>10</v>
      </c>
      <c r="N38" s="69" t="str">
        <f>IF(AND(Ausstellungen!$C38&gt;"a",ISERROR(VLOOKUP(Ausstellungen!$C38,Tabelle3!$A$6:$B$300,2,0))),"??",IF(ISERROR(VLOOKUP(Ausstellungen!$C38,Tabelle3!$A$6:$B$300,2,0)),"",VLOOKUP(Ausstellungen!$C38,Tabelle3!$A$6:$B$300,2,0)))</f>
        <v>Hü</v>
      </c>
      <c r="O38" s="125">
        <f ca="1">IF(AND(Ausstellungen!G38&gt;"a",ISERROR(MATCH(Ausstellungen!G38,INDIRECT(Ausstellungen!T38),0))),0,1)</f>
        <v>1</v>
      </c>
      <c r="P38" s="71" t="str">
        <f>IF(Ausstellungen!$C38="","",IF(ISERROR(MATCH(Ausstellungen!$I38,Tabelle2!$X$4:$X$8,0)),"",MATCH(Ausstellungen!$I38,Tabelle2!$X$4:$X$8,0)))</f>
        <v/>
      </c>
      <c r="Q38" s="71" t="str">
        <f>IF(Ausstellungen!$C38="","",IF(OR(P38="",ISERROR(INDEX(Tabelle2!$X$14:$Y$18,P38,2))),"",INDEX(Tabelle2!$X$14:$Y$18,P38,2)))</f>
        <v/>
      </c>
      <c r="R38" s="71" t="str">
        <f t="shared" si="1"/>
        <v/>
      </c>
      <c r="S38" s="84" t="str">
        <f>IF(Ausstellungen!H38&lt;"a","",IF(AND(Ausstellungen!H38&gt;"a",ISERROR(MATCH(Ausstellungen!D38&amp;Ausstellungen!G38,Tabelle2!$T$2:$T$17,0))),1,IF(AND(Ausstellungen!H38&gt;"a",INDEX(Tabelle2!$V$2:$V$17,MATCH(Ausstellungen!D38&amp;Ausstellungen!G38,Tabelle2!$T$2:$T$17,0))&lt;&gt;Ausstellungen!H38),1,"")))</f>
        <v/>
      </c>
      <c r="T38" s="71" t="str">
        <f>IF(AND(Ausstellungen!I38&gt;"a",ISERROR(MATCH(Ausstellungen!G38,Tabelle2!$Z$2:$Z$7,0))),1,"")</f>
        <v/>
      </c>
      <c r="U38" s="71">
        <f>IF(AND(A38&gt;"a",Ausstellungen!G38&gt;" "),COUNTIF(A$5:A$500,A38),"")</f>
        <v>1</v>
      </c>
      <c r="V38" s="71">
        <f t="shared" si="2"/>
        <v>1</v>
      </c>
      <c r="W38" s="71" t="str">
        <f t="shared" si="3"/>
        <v/>
      </c>
      <c r="X38" s="71" t="str">
        <f>IF(AND(Ausstellungen!D38&lt;&gt;Tabelle2!$C$19,Ausstellungen!F38=Tabelle2!$E$19),1,"")</f>
        <v/>
      </c>
      <c r="Y38" s="71" t="str">
        <f ca="1">IF(AND(Ausstellungen!G38&gt;"a",ISERROR(MATCH(Ausstellungen!G38,INDIRECT(Ausstellungen!T38),0))),0,"")</f>
        <v/>
      </c>
      <c r="Z38" s="71" t="str">
        <f>IF(ISERROR(SEARCH(",",Ausstellungen!G38,1)),Ausstellungen!G38,SUBSTITUTE(MID(Ausstellungen!G38,1,SEARCH(",",Ausstellungen!G38,1)-1),"vv","z"))</f>
        <v>V3</v>
      </c>
      <c r="AA38" s="71">
        <f t="shared" ca="1" si="4"/>
        <v>0</v>
      </c>
      <c r="AB38" s="71">
        <f t="shared" ca="1" si="5"/>
        <v>0</v>
      </c>
      <c r="AC38" s="71">
        <f t="shared" ca="1" si="6"/>
        <v>0</v>
      </c>
      <c r="AD38" s="71">
        <f t="shared" ca="1" si="7"/>
        <v>0</v>
      </c>
      <c r="AE38" s="71">
        <f t="shared" ca="1" si="8"/>
        <v>0</v>
      </c>
      <c r="AF38" s="71">
        <f t="shared" ca="1" si="9"/>
        <v>0</v>
      </c>
      <c r="AG38" s="71">
        <f t="shared" ca="1" si="10"/>
        <v>0</v>
      </c>
      <c r="AH38" s="71"/>
    </row>
    <row r="39" spans="1:34" ht="18.600000000000001" customHeight="1" x14ac:dyDescent="0.2">
      <c r="A39" s="70" t="str">
        <f>IF(AND(Ausstellungen!C39&lt;"a",Ausstellungen!D39&lt;"a",Ausstellungen!F39&lt;"a",Ausstellungen!G39&lt;" "),"",SUBSTITUTE(SUBSTITUTE(SUBSTITUTE(SUBSTITUTE(IF(AND(ISERROR(SEARCH(",",Ausstellungen!G39,1)),ISERROR(SEARCH(".",Ausstellungen!G39,1))),CONCATENATE(Ausstellungen!D39,Ausstellungen!E39,Ausstellungen!F39,Ausstellungen!G39),IF(ISERROR(SEARCH(",",Ausstellungen!G39,1)),CONCATENATE(Ausstellungen!D39,Ausstellungen!E39,Ausstellungen!F39,MID(Ausstellungen!G39,SEARCH(".",Ausstellungen!G39,1)-1,1)),CONCATENATE(Ausstellungen!D39,Ausstellungen!E39,Ausstellungen!F39,MID(Ausstellungen!G39,SEARCH(",",Ausstellungen!G39,1)-1,1)))),"vv",ROW()),"v",ROW()),"Sg",""),"V",""))</f>
        <v>Joe Mallen MemorialHüJugendklasse4</v>
      </c>
      <c r="B39" s="70" t="str">
        <f>IF(OR(Ausstellungen!C39&lt;"a",Ausstellungen!D39&lt;"a",Ausstellungen!F39&lt;"a"),"",IF(AND(Ausstellungen!D39=Tabelle2!$C$19,Ausstellungen!F39=Tabelle2!$E$19),Ausstellungen!C39&amp;Ausstellungen!D39&amp;"yy",IF(AND(Ausstellungen!D39=Tabelle2!$C$19,Ausstellungen!F39&lt;&gt;Tabelle2!$E$19),Ausstellungen!C39&amp;Ausstellungen!D39&amp;"zz",Ausstellungen!C39&amp;Ausstellungen!D39)))</f>
        <v>FIONA OF-STYRIAVALLEYJoe Mallen Memorialzz</v>
      </c>
      <c r="C39" s="70" t="str">
        <f>IF(Ausstellungen!H39&lt;"a","",IF(Ausstellungen!F39=Tabelle2!$E$4,Ausstellungen!D39&amp;Ausstellungen!E39&amp;Ausstellungen!F39&amp;Ausstellungen!H39,IF(Ausstellungen!F39=Tabelle2!$E$3,Ausstellungen!D39&amp;Ausstellungen!F39&amp;Ausstellungen!H39,Ausstellungen!D39&amp;Ausstellungen!E39&amp;Ausstellungen!H39)))</f>
        <v/>
      </c>
      <c r="D39" s="70" t="str">
        <f>IF(AND(Ausstellungen!C39&gt;"a",Ausstellungen!D39&gt;"a",Ausstellungen!F39&gt;"a",Ausstellungen!I39&gt;"a"),Ausstellungen!D39&amp;Ausstellungen!E39&amp;MID(Ausstellungen!I39,1,2),"")</f>
        <v/>
      </c>
      <c r="E39" s="70" t="str">
        <f>IF(AND(Ausstellungen!C39&gt;"a",Ausstellungen!D39&gt;"a",Ausstellungen!F39&gt;"a",Ausstellungen!I39&gt;"a"),Ausstellungen!D39&amp;MID(Ausstellungen!I39,1,3),"")</f>
        <v/>
      </c>
      <c r="F39" s="70" t="str">
        <f>IF(Ausstellungen!T39&lt;&gt;"leer",CONCATENATE(Ausstellungen!T39,"P"),"")</f>
        <v>JuNP</v>
      </c>
      <c r="G39" s="71">
        <f ca="1">IF(Ausstellungen!G39&gt;" ",VLOOKUP(Ausstellungen!G39,INDIRECT(F39),2,0),0)</f>
        <v>8</v>
      </c>
      <c r="H39" s="71">
        <f>IF(ISERROR(VLOOKUP(Ausstellungen!H39,Tabelle2!$AG$3:$AH$29,2,0)),0,VLOOKUP(Ausstellungen!H39,Tabelle2!$AG$3:$AH$29,2,0))</f>
        <v>0</v>
      </c>
      <c r="I39" s="71">
        <f>IF(ISERROR(VLOOKUP(Ausstellungen!I39,Tabelle2!$X$3:$Y$8,2,0)),0,VLOOKUP(Ausstellungen!I39,Tabelle2!$X$3:$Y$8,2,0))</f>
        <v>0</v>
      </c>
      <c r="J39" s="71">
        <f t="shared" ca="1" si="0"/>
        <v>8</v>
      </c>
      <c r="N39" s="69" t="str">
        <f>IF(AND(Ausstellungen!$C39&gt;"a",ISERROR(VLOOKUP(Ausstellungen!$C39,Tabelle3!$A$6:$B$300,2,0))),"??",IF(ISERROR(VLOOKUP(Ausstellungen!$C39,Tabelle3!$A$6:$B$300,2,0)),"",VLOOKUP(Ausstellungen!$C39,Tabelle3!$A$6:$B$300,2,0)))</f>
        <v>Hü</v>
      </c>
      <c r="O39" s="125">
        <f ca="1">IF(AND(Ausstellungen!G39&gt;"a",ISERROR(MATCH(Ausstellungen!G39,INDIRECT(Ausstellungen!T39),0))),0,1)</f>
        <v>1</v>
      </c>
      <c r="P39" s="71" t="str">
        <f>IF(Ausstellungen!$C39="","",IF(ISERROR(MATCH(Ausstellungen!$I39,Tabelle2!$X$4:$X$8,0)),"",MATCH(Ausstellungen!$I39,Tabelle2!$X$4:$X$8,0)))</f>
        <v/>
      </c>
      <c r="Q39" s="71" t="str">
        <f>IF(Ausstellungen!$C39="","",IF(OR(P39="",ISERROR(INDEX(Tabelle2!$X$14:$Y$18,P39,2))),"",INDEX(Tabelle2!$X$14:$Y$18,P39,2)))</f>
        <v/>
      </c>
      <c r="R39" s="71" t="str">
        <f t="shared" si="1"/>
        <v/>
      </c>
      <c r="S39" s="84" t="str">
        <f>IF(Ausstellungen!H39&lt;"a","",IF(AND(Ausstellungen!H39&gt;"a",ISERROR(MATCH(Ausstellungen!D39&amp;Ausstellungen!G39,Tabelle2!$T$2:$T$17,0))),1,IF(AND(Ausstellungen!H39&gt;"a",INDEX(Tabelle2!$V$2:$V$17,MATCH(Ausstellungen!D39&amp;Ausstellungen!G39,Tabelle2!$T$2:$T$17,0))&lt;&gt;Ausstellungen!H39),1,"")))</f>
        <v/>
      </c>
      <c r="T39" s="71" t="str">
        <f>IF(AND(Ausstellungen!I39&gt;"a",ISERROR(MATCH(Ausstellungen!G39,Tabelle2!$Z$2:$Z$7,0))),1,"")</f>
        <v/>
      </c>
      <c r="U39" s="71">
        <f>IF(AND(A39&gt;"a",Ausstellungen!G39&gt;" "),COUNTIF(A$5:A$500,A39),"")</f>
        <v>1</v>
      </c>
      <c r="V39" s="71">
        <f t="shared" si="2"/>
        <v>1</v>
      </c>
      <c r="W39" s="71" t="str">
        <f t="shared" si="3"/>
        <v/>
      </c>
      <c r="X39" s="71" t="str">
        <f>IF(AND(Ausstellungen!D39&lt;&gt;Tabelle2!$C$19,Ausstellungen!F39=Tabelle2!$E$19),1,"")</f>
        <v/>
      </c>
      <c r="Y39" s="71" t="str">
        <f ca="1">IF(AND(Ausstellungen!G39&gt;"a",ISERROR(MATCH(Ausstellungen!G39,INDIRECT(Ausstellungen!T39),0))),0,"")</f>
        <v/>
      </c>
      <c r="Z39" s="71" t="str">
        <f>IF(ISERROR(SEARCH(",",Ausstellungen!G39,1)),Ausstellungen!G39,SUBSTITUTE(MID(Ausstellungen!G39,1,SEARCH(",",Ausstellungen!G39,1)-1),"vv","z"))</f>
        <v>V4</v>
      </c>
      <c r="AA39" s="71">
        <f t="shared" ca="1" si="4"/>
        <v>0</v>
      </c>
      <c r="AB39" s="71">
        <f t="shared" ca="1" si="5"/>
        <v>0</v>
      </c>
      <c r="AC39" s="71">
        <f t="shared" ca="1" si="6"/>
        <v>0</v>
      </c>
      <c r="AD39" s="71">
        <f t="shared" ca="1" si="7"/>
        <v>0</v>
      </c>
      <c r="AE39" s="71">
        <f t="shared" ca="1" si="8"/>
        <v>0</v>
      </c>
      <c r="AF39" s="71">
        <f t="shared" ca="1" si="9"/>
        <v>0</v>
      </c>
      <c r="AG39" s="71">
        <f t="shared" ca="1" si="10"/>
        <v>0</v>
      </c>
      <c r="AH39" s="71"/>
    </row>
    <row r="40" spans="1:34" ht="18.600000000000001" customHeight="1" x14ac:dyDescent="0.2">
      <c r="A40" s="70" t="str">
        <f>IF(AND(Ausstellungen!C40&lt;"a",Ausstellungen!D40&lt;"a",Ausstellungen!F40&lt;"a",Ausstellungen!G40&lt;" "),"",SUBSTITUTE(SUBSTITUTE(SUBSTITUTE(SUBSTITUTE(IF(AND(ISERROR(SEARCH(",",Ausstellungen!G40,1)),ISERROR(SEARCH(".",Ausstellungen!G40,1))),CONCATENATE(Ausstellungen!D40,Ausstellungen!E40,Ausstellungen!F40,Ausstellungen!G40),IF(ISERROR(SEARCH(",",Ausstellungen!G40,1)),CONCATENATE(Ausstellungen!D40,Ausstellungen!E40,Ausstellungen!F40,MID(Ausstellungen!G40,SEARCH(".",Ausstellungen!G40,1)-1,1)),CONCATENATE(Ausstellungen!D40,Ausstellungen!E40,Ausstellungen!F40,MID(Ausstellungen!G40,SEARCH(",",Ausstellungen!G40,1)-1,1)))),"vv",ROW()),"v",ROW()),"Sg",""),"V",""))</f>
        <v>Joe Mallen MemorialHüZwischenklasse2</v>
      </c>
      <c r="B40" s="70" t="str">
        <f>IF(OR(Ausstellungen!C40&lt;"a",Ausstellungen!D40&lt;"a",Ausstellungen!F40&lt;"a"),"",IF(AND(Ausstellungen!D40=Tabelle2!$C$19,Ausstellungen!F40=Tabelle2!$E$19),Ausstellungen!C40&amp;Ausstellungen!D40&amp;"yy",IF(AND(Ausstellungen!D40=Tabelle2!$C$19,Ausstellungen!F40&lt;&gt;Tabelle2!$E$19),Ausstellungen!C40&amp;Ausstellungen!D40&amp;"zz",Ausstellungen!C40&amp;Ausstellungen!D40)))</f>
        <v>SPAKLING DIAMOND STAFF KARMA KISSEDJoe Mallen Memorialzz</v>
      </c>
      <c r="C40" s="70" t="str">
        <f>IF(Ausstellungen!H40&lt;"a","",IF(Ausstellungen!F40=Tabelle2!$E$4,Ausstellungen!D40&amp;Ausstellungen!E40&amp;Ausstellungen!F40&amp;Ausstellungen!H40,IF(Ausstellungen!F40=Tabelle2!$E$3,Ausstellungen!D40&amp;Ausstellungen!F40&amp;Ausstellungen!H40,Ausstellungen!D40&amp;Ausstellungen!E40&amp;Ausstellungen!H40)))</f>
        <v/>
      </c>
      <c r="D40" s="70" t="str">
        <f>IF(AND(Ausstellungen!C40&gt;"a",Ausstellungen!D40&gt;"a",Ausstellungen!F40&gt;"a",Ausstellungen!I40&gt;"a"),Ausstellungen!D40&amp;Ausstellungen!E40&amp;MID(Ausstellungen!I40,1,2),"")</f>
        <v/>
      </c>
      <c r="E40" s="70" t="str">
        <f>IF(AND(Ausstellungen!C40&gt;"a",Ausstellungen!D40&gt;"a",Ausstellungen!F40&gt;"a",Ausstellungen!I40&gt;"a"),Ausstellungen!D40&amp;MID(Ausstellungen!I40,1,3),"")</f>
        <v/>
      </c>
      <c r="F40" s="70" t="str">
        <f>IF(Ausstellungen!T40&lt;&gt;"leer",CONCATENATE(Ausstellungen!T40,"P"),"")</f>
        <v>ZwNP</v>
      </c>
      <c r="G40" s="71">
        <f ca="1">IF(Ausstellungen!G40&gt;" ",VLOOKUP(Ausstellungen!G40,INDIRECT(F40),2,0),0)</f>
        <v>13</v>
      </c>
      <c r="H40" s="71">
        <f>IF(ISERROR(VLOOKUP(Ausstellungen!H40,Tabelle2!$AG$3:$AH$29,2,0)),0,VLOOKUP(Ausstellungen!H40,Tabelle2!$AG$3:$AH$29,2,0))</f>
        <v>0</v>
      </c>
      <c r="I40" s="71">
        <f>IF(ISERROR(VLOOKUP(Ausstellungen!I40,Tabelle2!$X$3:$Y$8,2,0)),0,VLOOKUP(Ausstellungen!I40,Tabelle2!$X$3:$Y$8,2,0))</f>
        <v>0</v>
      </c>
      <c r="J40" s="71">
        <f t="shared" ca="1" si="0"/>
        <v>13</v>
      </c>
      <c r="N40" s="69" t="str">
        <f>IF(AND(Ausstellungen!$C40&gt;"a",ISERROR(VLOOKUP(Ausstellungen!$C40,Tabelle3!$A$6:$B$300,2,0))),"??",IF(ISERROR(VLOOKUP(Ausstellungen!$C40,Tabelle3!$A$6:$B$300,2,0)),"",VLOOKUP(Ausstellungen!$C40,Tabelle3!$A$6:$B$300,2,0)))</f>
        <v>Hü</v>
      </c>
      <c r="O40" s="125">
        <f ca="1">IF(AND(Ausstellungen!G40&gt;"a",ISERROR(MATCH(Ausstellungen!G40,INDIRECT(Ausstellungen!T40),0))),0,1)</f>
        <v>1</v>
      </c>
      <c r="P40" s="71" t="str">
        <f>IF(Ausstellungen!$C40="","",IF(ISERROR(MATCH(Ausstellungen!$I40,Tabelle2!$X$4:$X$8,0)),"",MATCH(Ausstellungen!$I40,Tabelle2!$X$4:$X$8,0)))</f>
        <v/>
      </c>
      <c r="Q40" s="71" t="str">
        <f>IF(Ausstellungen!$C40="","",IF(OR(P40="",ISERROR(INDEX(Tabelle2!$X$14:$Y$18,P40,2))),"",INDEX(Tabelle2!$X$14:$Y$18,P40,2)))</f>
        <v/>
      </c>
      <c r="R40" s="71" t="str">
        <f t="shared" si="1"/>
        <v/>
      </c>
      <c r="S40" s="84" t="str">
        <f>IF(Ausstellungen!H40&lt;"a","",IF(AND(Ausstellungen!H40&gt;"a",ISERROR(MATCH(Ausstellungen!D40&amp;Ausstellungen!G40,Tabelle2!$T$2:$T$17,0))),1,IF(AND(Ausstellungen!H40&gt;"a",INDEX(Tabelle2!$V$2:$V$17,MATCH(Ausstellungen!D40&amp;Ausstellungen!G40,Tabelle2!$T$2:$T$17,0))&lt;&gt;Ausstellungen!H40),1,"")))</f>
        <v/>
      </c>
      <c r="T40" s="71" t="str">
        <f>IF(AND(Ausstellungen!I40&gt;"a",ISERROR(MATCH(Ausstellungen!G40,Tabelle2!$Z$2:$Z$7,0))),1,"")</f>
        <v/>
      </c>
      <c r="U40" s="71">
        <f>IF(AND(A40&gt;"a",Ausstellungen!G40&gt;" "),COUNTIF(A$5:A$500,A40),"")</f>
        <v>1</v>
      </c>
      <c r="V40" s="71">
        <f t="shared" si="2"/>
        <v>1</v>
      </c>
      <c r="W40" s="71" t="str">
        <f t="shared" si="3"/>
        <v/>
      </c>
      <c r="X40" s="71" t="str">
        <f>IF(AND(Ausstellungen!D40&lt;&gt;Tabelle2!$C$19,Ausstellungen!F40=Tabelle2!$E$19),1,"")</f>
        <v/>
      </c>
      <c r="Y40" s="71" t="str">
        <f ca="1">IF(AND(Ausstellungen!G40&gt;"a",ISERROR(MATCH(Ausstellungen!G40,INDIRECT(Ausstellungen!T40),0))),0,"")</f>
        <v/>
      </c>
      <c r="Z40" s="71" t="str">
        <f>IF(ISERROR(SEARCH(",",Ausstellungen!G40,1)),Ausstellungen!G40,SUBSTITUTE(MID(Ausstellungen!G40,1,SEARCH(",",Ausstellungen!G40,1)-1),"vv","z"))</f>
        <v>V2</v>
      </c>
      <c r="AA40" s="71">
        <f t="shared" ca="1" si="4"/>
        <v>0</v>
      </c>
      <c r="AB40" s="71">
        <f t="shared" ca="1" si="5"/>
        <v>0</v>
      </c>
      <c r="AC40" s="71">
        <f t="shared" ca="1" si="6"/>
        <v>0</v>
      </c>
      <c r="AD40" s="71">
        <f t="shared" ca="1" si="7"/>
        <v>0</v>
      </c>
      <c r="AE40" s="71">
        <f t="shared" ca="1" si="8"/>
        <v>0</v>
      </c>
      <c r="AF40" s="71">
        <f t="shared" ca="1" si="9"/>
        <v>0</v>
      </c>
      <c r="AG40" s="71">
        <f t="shared" ca="1" si="10"/>
        <v>0</v>
      </c>
      <c r="AH40" s="71"/>
    </row>
    <row r="41" spans="1:34" ht="18.600000000000001" customHeight="1" x14ac:dyDescent="0.2">
      <c r="A41" s="70" t="str">
        <f>IF(AND(Ausstellungen!C41&lt;"a",Ausstellungen!D41&lt;"a",Ausstellungen!F41&lt;"a",Ausstellungen!G41&lt;" "),"",SUBSTITUTE(SUBSTITUTE(SUBSTITUTE(SUBSTITUTE(IF(AND(ISERROR(SEARCH(",",Ausstellungen!G41,1)),ISERROR(SEARCH(".",Ausstellungen!G41,1))),CONCATENATE(Ausstellungen!D41,Ausstellungen!E41,Ausstellungen!F41,Ausstellungen!G41),IF(ISERROR(SEARCH(",",Ausstellungen!G41,1)),CONCATENATE(Ausstellungen!D41,Ausstellungen!E41,Ausstellungen!F41,MID(Ausstellungen!G41,SEARCH(".",Ausstellungen!G41,1)-1,1)),CONCATENATE(Ausstellungen!D41,Ausstellungen!E41,Ausstellungen!F41,MID(Ausstellungen!G41,SEARCH(",",Ausstellungen!G41,1)-1,1)))),"vv",ROW()),"v",ROW()),"Sg",""),"V",""))</f>
        <v>Joe Mallen MemorialHüOffene Klasse3</v>
      </c>
      <c r="B41" s="70" t="str">
        <f>IF(OR(Ausstellungen!C41&lt;"a",Ausstellungen!D41&lt;"a",Ausstellungen!F41&lt;"a"),"",IF(AND(Ausstellungen!D41=Tabelle2!$C$19,Ausstellungen!F41=Tabelle2!$E$19),Ausstellungen!C41&amp;Ausstellungen!D41&amp;"yy",IF(AND(Ausstellungen!D41=Tabelle2!$C$19,Ausstellungen!F41&lt;&gt;Tabelle2!$E$19),Ausstellungen!C41&amp;Ausstellungen!D41&amp;"zz",Ausstellungen!C41&amp;Ausstellungen!D41)))</f>
        <v>BUDDYSTAFF′S MISS MONEYPENNYJoe Mallen Memorialzz</v>
      </c>
      <c r="C41" s="70" t="str">
        <f>IF(Ausstellungen!H41&lt;"a","",IF(Ausstellungen!F41=Tabelle2!$E$4,Ausstellungen!D41&amp;Ausstellungen!E41&amp;Ausstellungen!F41&amp;Ausstellungen!H41,IF(Ausstellungen!F41=Tabelle2!$E$3,Ausstellungen!D41&amp;Ausstellungen!F41&amp;Ausstellungen!H41,Ausstellungen!D41&amp;Ausstellungen!E41&amp;Ausstellungen!H41)))</f>
        <v/>
      </c>
      <c r="D41" s="70" t="str">
        <f>IF(AND(Ausstellungen!C41&gt;"a",Ausstellungen!D41&gt;"a",Ausstellungen!F41&gt;"a",Ausstellungen!I41&gt;"a"),Ausstellungen!D41&amp;Ausstellungen!E41&amp;MID(Ausstellungen!I41,1,2),"")</f>
        <v/>
      </c>
      <c r="E41" s="70" t="str">
        <f>IF(AND(Ausstellungen!C41&gt;"a",Ausstellungen!D41&gt;"a",Ausstellungen!F41&gt;"a",Ausstellungen!I41&gt;"a"),Ausstellungen!D41&amp;MID(Ausstellungen!I41,1,3),"")</f>
        <v/>
      </c>
      <c r="F41" s="70" t="str">
        <f>IF(Ausstellungen!T41&lt;&gt;"leer",CONCATENATE(Ausstellungen!T41,"P"),"")</f>
        <v>OfNP</v>
      </c>
      <c r="G41" s="71">
        <f ca="1">IF(Ausstellungen!G41&gt;" ",VLOOKUP(Ausstellungen!G41,INDIRECT(F41),2,0),0)</f>
        <v>10</v>
      </c>
      <c r="H41" s="71">
        <f>IF(ISERROR(VLOOKUP(Ausstellungen!H41,Tabelle2!$AG$3:$AH$29,2,0)),0,VLOOKUP(Ausstellungen!H41,Tabelle2!$AG$3:$AH$29,2,0))</f>
        <v>0</v>
      </c>
      <c r="I41" s="71">
        <f>IF(ISERROR(VLOOKUP(Ausstellungen!I41,Tabelle2!$X$3:$Y$8,2,0)),0,VLOOKUP(Ausstellungen!I41,Tabelle2!$X$3:$Y$8,2,0))</f>
        <v>0</v>
      </c>
      <c r="J41" s="71">
        <f t="shared" ca="1" si="0"/>
        <v>10</v>
      </c>
      <c r="N41" s="69" t="str">
        <f>IF(AND(Ausstellungen!$C41&gt;"a",ISERROR(VLOOKUP(Ausstellungen!$C41,Tabelle3!$A$6:$B$300,2,0))),"??",IF(ISERROR(VLOOKUP(Ausstellungen!$C41,Tabelle3!$A$6:$B$300,2,0)),"",VLOOKUP(Ausstellungen!$C41,Tabelle3!$A$6:$B$300,2,0)))</f>
        <v>Hü</v>
      </c>
      <c r="O41" s="125">
        <f ca="1">IF(AND(Ausstellungen!G41&gt;"a",ISERROR(MATCH(Ausstellungen!G41,INDIRECT(Ausstellungen!T41),0))),0,1)</f>
        <v>1</v>
      </c>
      <c r="P41" s="71" t="str">
        <f>IF(Ausstellungen!$C41="","",IF(ISERROR(MATCH(Ausstellungen!$I41,Tabelle2!$X$4:$X$8,0)),"",MATCH(Ausstellungen!$I41,Tabelle2!$X$4:$X$8,0)))</f>
        <v/>
      </c>
      <c r="Q41" s="71" t="str">
        <f>IF(Ausstellungen!$C41="","",IF(OR(P41="",ISERROR(INDEX(Tabelle2!$X$14:$Y$18,P41,2))),"",INDEX(Tabelle2!$X$14:$Y$18,P41,2)))</f>
        <v/>
      </c>
      <c r="R41" s="71" t="str">
        <f t="shared" si="1"/>
        <v/>
      </c>
      <c r="S41" s="84" t="str">
        <f>IF(Ausstellungen!H41&lt;"a","",IF(AND(Ausstellungen!H41&gt;"a",ISERROR(MATCH(Ausstellungen!D41&amp;Ausstellungen!G41,Tabelle2!$T$2:$T$17,0))),1,IF(AND(Ausstellungen!H41&gt;"a",INDEX(Tabelle2!$V$2:$V$17,MATCH(Ausstellungen!D41&amp;Ausstellungen!G41,Tabelle2!$T$2:$T$17,0))&lt;&gt;Ausstellungen!H41),1,"")))</f>
        <v/>
      </c>
      <c r="T41" s="71" t="str">
        <f>IF(AND(Ausstellungen!I41&gt;"a",ISERROR(MATCH(Ausstellungen!G41,Tabelle2!$Z$2:$Z$7,0))),1,"")</f>
        <v/>
      </c>
      <c r="U41" s="71">
        <f>IF(AND(A41&gt;"a",Ausstellungen!G41&gt;" "),COUNTIF(A$5:A$500,A41),"")</f>
        <v>1</v>
      </c>
      <c r="V41" s="71">
        <f t="shared" si="2"/>
        <v>1</v>
      </c>
      <c r="W41" s="71" t="str">
        <f t="shared" si="3"/>
        <v/>
      </c>
      <c r="X41" s="71" t="str">
        <f>IF(AND(Ausstellungen!D41&lt;&gt;Tabelle2!$C$19,Ausstellungen!F41=Tabelle2!$E$19),1,"")</f>
        <v/>
      </c>
      <c r="Y41" s="71" t="str">
        <f ca="1">IF(AND(Ausstellungen!G41&gt;"a",ISERROR(MATCH(Ausstellungen!G41,INDIRECT(Ausstellungen!T41),0))),0,"")</f>
        <v/>
      </c>
      <c r="Z41" s="71" t="str">
        <f>IF(ISERROR(SEARCH(",",Ausstellungen!G41,1)),Ausstellungen!G41,SUBSTITUTE(MID(Ausstellungen!G41,1,SEARCH(",",Ausstellungen!G41,1)-1),"vv","z"))</f>
        <v>V3</v>
      </c>
      <c r="AA41" s="71">
        <f t="shared" ca="1" si="4"/>
        <v>0</v>
      </c>
      <c r="AB41" s="71">
        <f t="shared" ca="1" si="5"/>
        <v>0</v>
      </c>
      <c r="AC41" s="71">
        <f t="shared" ca="1" si="6"/>
        <v>0</v>
      </c>
      <c r="AD41" s="71">
        <f t="shared" ca="1" si="7"/>
        <v>0</v>
      </c>
      <c r="AE41" s="71">
        <f t="shared" ca="1" si="8"/>
        <v>0</v>
      </c>
      <c r="AF41" s="71">
        <f t="shared" ca="1" si="9"/>
        <v>0</v>
      </c>
      <c r="AG41" s="71">
        <f t="shared" ca="1" si="10"/>
        <v>0</v>
      </c>
      <c r="AH41" s="71"/>
    </row>
    <row r="42" spans="1:34" ht="18.600000000000001" customHeight="1" x14ac:dyDescent="0.2">
      <c r="A42" s="70" t="str">
        <f>IF(AND(Ausstellungen!C42&lt;"a",Ausstellungen!D42&lt;"a",Ausstellungen!F42&lt;"a",Ausstellungen!G42&lt;" "),"",SUBSTITUTE(SUBSTITUTE(SUBSTITUTE(SUBSTITUTE(IF(AND(ISERROR(SEARCH(",",Ausstellungen!G42,1)),ISERROR(SEARCH(".",Ausstellungen!G42,1))),CONCATENATE(Ausstellungen!D42,Ausstellungen!E42,Ausstellungen!F42,Ausstellungen!G42),IF(ISERROR(SEARCH(",",Ausstellungen!G42,1)),CONCATENATE(Ausstellungen!D42,Ausstellungen!E42,Ausstellungen!F42,MID(Ausstellungen!G42,SEARCH(".",Ausstellungen!G42,1)-1,1)),CONCATENATE(Ausstellungen!D42,Ausstellungen!E42,Ausstellungen!F42,MID(Ausstellungen!G42,SEARCH(",",Ausstellungen!G42,1)-1,1)))),"vv",ROW()),"v",ROW()),"Sg",""),"V",""))</f>
        <v>Joe Mallen MemorialHüChampioklasse3</v>
      </c>
      <c r="B42" s="70" t="str">
        <f>IF(OR(Ausstellungen!C42&lt;"a",Ausstellungen!D42&lt;"a",Ausstellungen!F42&lt;"a"),"",IF(AND(Ausstellungen!D42=Tabelle2!$C$19,Ausstellungen!F42=Tabelle2!$E$19),Ausstellungen!C42&amp;Ausstellungen!D42&amp;"yy",IF(AND(Ausstellungen!D42=Tabelle2!$C$19,Ausstellungen!F42&lt;&gt;Tabelle2!$E$19),Ausstellungen!C42&amp;Ausstellungen!D42&amp;"zz",Ausstellungen!C42&amp;Ausstellungen!D42)))</f>
        <v>DAISY QUEEN OF LORDSTAFFJoe Mallen Memorialzz</v>
      </c>
      <c r="C42" s="70" t="str">
        <f>IF(Ausstellungen!H42&lt;"a","",IF(Ausstellungen!F42=Tabelle2!$E$4,Ausstellungen!D42&amp;Ausstellungen!E42&amp;Ausstellungen!F42&amp;Ausstellungen!H42,IF(Ausstellungen!F42=Tabelle2!$E$3,Ausstellungen!D42&amp;Ausstellungen!F42&amp;Ausstellungen!H42,Ausstellungen!D42&amp;Ausstellungen!E42&amp;Ausstellungen!H42)))</f>
        <v/>
      </c>
      <c r="D42" s="70" t="str">
        <f>IF(AND(Ausstellungen!C42&gt;"a",Ausstellungen!D42&gt;"a",Ausstellungen!F42&gt;"a",Ausstellungen!I42&gt;"a"),Ausstellungen!D42&amp;Ausstellungen!E42&amp;MID(Ausstellungen!I42,1,2),"")</f>
        <v/>
      </c>
      <c r="E42" s="70" t="str">
        <f>IF(AND(Ausstellungen!C42&gt;"a",Ausstellungen!D42&gt;"a",Ausstellungen!F42&gt;"a",Ausstellungen!I42&gt;"a"),Ausstellungen!D42&amp;MID(Ausstellungen!I42,1,3),"")</f>
        <v/>
      </c>
      <c r="F42" s="70" t="str">
        <f>IF(Ausstellungen!T42&lt;&gt;"leer",CONCATENATE(Ausstellungen!T42,"P"),"")</f>
        <v>ChNP</v>
      </c>
      <c r="G42" s="71">
        <f ca="1">IF(Ausstellungen!G42&gt;" ",VLOOKUP(Ausstellungen!G42,INDIRECT(F42),2,0),0)</f>
        <v>10</v>
      </c>
      <c r="H42" s="71">
        <f>IF(ISERROR(VLOOKUP(Ausstellungen!H42,Tabelle2!$AG$3:$AH$29,2,0)),0,VLOOKUP(Ausstellungen!H42,Tabelle2!$AG$3:$AH$29,2,0))</f>
        <v>0</v>
      </c>
      <c r="I42" s="71">
        <f>IF(ISERROR(VLOOKUP(Ausstellungen!I42,Tabelle2!$X$3:$Y$8,2,0)),0,VLOOKUP(Ausstellungen!I42,Tabelle2!$X$3:$Y$8,2,0))</f>
        <v>0</v>
      </c>
      <c r="J42" s="71">
        <f t="shared" ca="1" si="0"/>
        <v>10</v>
      </c>
      <c r="N42" s="69" t="str">
        <f>IF(AND(Ausstellungen!$C42&gt;"a",ISERROR(VLOOKUP(Ausstellungen!$C42,Tabelle3!$A$6:$B$300,2,0))),"??",IF(ISERROR(VLOOKUP(Ausstellungen!$C42,Tabelle3!$A$6:$B$300,2,0)),"",VLOOKUP(Ausstellungen!$C42,Tabelle3!$A$6:$B$300,2,0)))</f>
        <v>Hü</v>
      </c>
      <c r="O42" s="125">
        <f ca="1">IF(AND(Ausstellungen!G42&gt;"a",ISERROR(MATCH(Ausstellungen!G42,INDIRECT(Ausstellungen!T42),0))),0,1)</f>
        <v>1</v>
      </c>
      <c r="P42" s="71" t="str">
        <f>IF(Ausstellungen!$C42="","",IF(ISERROR(MATCH(Ausstellungen!$I42,Tabelle2!$X$4:$X$8,0)),"",MATCH(Ausstellungen!$I42,Tabelle2!$X$4:$X$8,0)))</f>
        <v/>
      </c>
      <c r="Q42" s="71" t="str">
        <f>IF(Ausstellungen!$C42="","",IF(OR(P42="",ISERROR(INDEX(Tabelle2!$X$14:$Y$18,P42,2))),"",INDEX(Tabelle2!$X$14:$Y$18,P42,2)))</f>
        <v/>
      </c>
      <c r="R42" s="71" t="str">
        <f t="shared" si="1"/>
        <v/>
      </c>
      <c r="S42" s="84" t="str">
        <f>IF(Ausstellungen!H42&lt;"a","",IF(AND(Ausstellungen!H42&gt;"a",ISERROR(MATCH(Ausstellungen!D42&amp;Ausstellungen!G42,Tabelle2!$T$2:$T$17,0))),1,IF(AND(Ausstellungen!H42&gt;"a",INDEX(Tabelle2!$V$2:$V$17,MATCH(Ausstellungen!D42&amp;Ausstellungen!G42,Tabelle2!$T$2:$T$17,0))&lt;&gt;Ausstellungen!H42),1,"")))</f>
        <v/>
      </c>
      <c r="T42" s="71" t="str">
        <f>IF(AND(Ausstellungen!I42&gt;"a",ISERROR(MATCH(Ausstellungen!G42,Tabelle2!$Z$2:$Z$7,0))),1,"")</f>
        <v/>
      </c>
      <c r="U42" s="71">
        <f>IF(AND(A42&gt;"a",Ausstellungen!G42&gt;" "),COUNTIF(A$5:A$500,A42),"")</f>
        <v>1</v>
      </c>
      <c r="V42" s="71">
        <f t="shared" si="2"/>
        <v>1</v>
      </c>
      <c r="W42" s="71" t="str">
        <f t="shared" si="3"/>
        <v/>
      </c>
      <c r="X42" s="71" t="str">
        <f>IF(AND(Ausstellungen!D42&lt;&gt;Tabelle2!$C$19,Ausstellungen!F42=Tabelle2!$E$19),1,"")</f>
        <v/>
      </c>
      <c r="Y42" s="71" t="str">
        <f ca="1">IF(AND(Ausstellungen!G42&gt;"a",ISERROR(MATCH(Ausstellungen!G42,INDIRECT(Ausstellungen!T42),0))),0,"")</f>
        <v/>
      </c>
      <c r="Z42" s="71" t="str">
        <f>IF(ISERROR(SEARCH(",",Ausstellungen!G42,1)),Ausstellungen!G42,SUBSTITUTE(MID(Ausstellungen!G42,1,SEARCH(",",Ausstellungen!G42,1)-1),"vv","z"))</f>
        <v>V3</v>
      </c>
      <c r="AA42" s="71">
        <f t="shared" ca="1" si="4"/>
        <v>0</v>
      </c>
      <c r="AB42" s="71">
        <f t="shared" ca="1" si="5"/>
        <v>0</v>
      </c>
      <c r="AC42" s="71">
        <f t="shared" ca="1" si="6"/>
        <v>0</v>
      </c>
      <c r="AD42" s="71">
        <f t="shared" ca="1" si="7"/>
        <v>0</v>
      </c>
      <c r="AE42" s="71">
        <f t="shared" ca="1" si="8"/>
        <v>0</v>
      </c>
      <c r="AF42" s="71">
        <f t="shared" ca="1" si="9"/>
        <v>0</v>
      </c>
      <c r="AG42" s="71">
        <f t="shared" ca="1" si="10"/>
        <v>0</v>
      </c>
      <c r="AH42" s="71"/>
    </row>
    <row r="43" spans="1:34" ht="18.600000000000001" customHeight="1" x14ac:dyDescent="0.2">
      <c r="A43" s="70" t="str">
        <f>IF(AND(Ausstellungen!C43&lt;"a",Ausstellungen!D43&lt;"a",Ausstellungen!F43&lt;"a",Ausstellungen!G43&lt;" "),"",SUBSTITUTE(SUBSTITUTE(SUBSTITUTE(SUBSTITUTE(IF(AND(ISERROR(SEARCH(",",Ausstellungen!G43,1)),ISERROR(SEARCH(".",Ausstellungen!G43,1))),CONCATENATE(Ausstellungen!D43,Ausstellungen!E43,Ausstellungen!F43,Ausstellungen!G43),IF(ISERROR(SEARCH(",",Ausstellungen!G43,1)),CONCATENATE(Ausstellungen!D43,Ausstellungen!E43,Ausstellungen!F43,MID(Ausstellungen!G43,SEARCH(".",Ausstellungen!G43,1)-1,1)),CONCATENATE(Ausstellungen!D43,Ausstellungen!E43,Ausstellungen!F43,MID(Ausstellungen!G43,SEARCH(",",Ausstellungen!G43,1)-1,1)))),"vv",ROW()),"v",ROW()),"Sg",""),"V",""))</f>
        <v>Joe Mallen MemorialHüTrophyklasse2</v>
      </c>
      <c r="B43" s="70" t="str">
        <f>IF(OR(Ausstellungen!C43&lt;"a",Ausstellungen!D43&lt;"a",Ausstellungen!F43&lt;"a"),"",IF(AND(Ausstellungen!D43=Tabelle2!$C$19,Ausstellungen!F43=Tabelle2!$E$19),Ausstellungen!C43&amp;Ausstellungen!D43&amp;"yy",IF(AND(Ausstellungen!D43=Tabelle2!$C$19,Ausstellungen!F43&lt;&gt;Tabelle2!$E$19),Ausstellungen!C43&amp;Ausstellungen!D43&amp;"zz",Ausstellungen!C43&amp;Ausstellungen!D43)))</f>
        <v>ANASTASIA STEEL OF CANTERBURYJoe Mallen Memorialyy</v>
      </c>
      <c r="C43" s="70" t="str">
        <f>IF(Ausstellungen!H43&lt;"a","",IF(Ausstellungen!F43=Tabelle2!$E$4,Ausstellungen!D43&amp;Ausstellungen!E43&amp;Ausstellungen!F43&amp;Ausstellungen!H43,IF(Ausstellungen!F43=Tabelle2!$E$3,Ausstellungen!D43&amp;Ausstellungen!F43&amp;Ausstellungen!H43,Ausstellungen!D43&amp;Ausstellungen!E43&amp;Ausstellungen!H43)))</f>
        <v>Joe Mallen MemorialHüJMM - Runner Up</v>
      </c>
      <c r="D43" s="70" t="str">
        <f>IF(AND(Ausstellungen!C43&gt;"a",Ausstellungen!D43&gt;"a",Ausstellungen!F43&gt;"a",Ausstellungen!I43&gt;"a"),Ausstellungen!D43&amp;Ausstellungen!E43&amp;MID(Ausstellungen!I43,1,2),"")</f>
        <v/>
      </c>
      <c r="E43" s="70" t="str">
        <f>IF(AND(Ausstellungen!C43&gt;"a",Ausstellungen!D43&gt;"a",Ausstellungen!F43&gt;"a",Ausstellungen!I43&gt;"a"),Ausstellungen!D43&amp;MID(Ausstellungen!I43,1,3),"")</f>
        <v/>
      </c>
      <c r="F43" s="70" t="str">
        <f>IF(Ausstellungen!T43&lt;&gt;"leer",CONCATENATE(Ausstellungen!T43,"P"),"")</f>
        <v>TrNP</v>
      </c>
      <c r="G43" s="71">
        <f ca="1">IF(Ausstellungen!G43&gt;" ",VLOOKUP(Ausstellungen!G43,INDIRECT(F43),2,0),0)</f>
        <v>12</v>
      </c>
      <c r="H43" s="71">
        <f>IF(ISERROR(VLOOKUP(Ausstellungen!H43,Tabelle2!$AG$3:$AH$29,2,0)),0,VLOOKUP(Ausstellungen!H43,Tabelle2!$AG$3:$AH$29,2,0))</f>
        <v>4</v>
      </c>
      <c r="I43" s="71">
        <f>IF(ISERROR(VLOOKUP(Ausstellungen!I43,Tabelle2!$X$3:$Y$8,2,0)),0,VLOOKUP(Ausstellungen!I43,Tabelle2!$X$3:$Y$8,2,0))</f>
        <v>0</v>
      </c>
      <c r="J43" s="71">
        <f t="shared" ca="1" si="0"/>
        <v>16</v>
      </c>
      <c r="N43" s="69" t="str">
        <f>IF(AND(Ausstellungen!$C43&gt;"a",ISERROR(VLOOKUP(Ausstellungen!$C43,Tabelle3!$A$6:$B$300,2,0))),"??",IF(ISERROR(VLOOKUP(Ausstellungen!$C43,Tabelle3!$A$6:$B$300,2,0)),"",VLOOKUP(Ausstellungen!$C43,Tabelle3!$A$6:$B$300,2,0)))</f>
        <v>Hü</v>
      </c>
      <c r="O43" s="125">
        <f ca="1">IF(AND(Ausstellungen!G43&gt;"a",ISERROR(MATCH(Ausstellungen!G43,INDIRECT(Ausstellungen!T43),0))),0,1)</f>
        <v>1</v>
      </c>
      <c r="P43" s="71" t="str">
        <f>IF(Ausstellungen!$C43="","",IF(ISERROR(MATCH(Ausstellungen!$I43,Tabelle2!$X$4:$X$8,0)),"",MATCH(Ausstellungen!$I43,Tabelle2!$X$4:$X$8,0)))</f>
        <v/>
      </c>
      <c r="Q43" s="71" t="str">
        <f>IF(Ausstellungen!$C43="","",IF(OR(P43="",ISERROR(INDEX(Tabelle2!$X$14:$Y$18,P43,2))),"",INDEX(Tabelle2!$X$14:$Y$18,P43,2)))</f>
        <v/>
      </c>
      <c r="R43" s="71" t="str">
        <f t="shared" si="1"/>
        <v/>
      </c>
      <c r="S43" s="84" t="str">
        <f>IF(Ausstellungen!H43&lt;"a","",IF(AND(Ausstellungen!H43&gt;"a",ISERROR(MATCH(Ausstellungen!D43&amp;Ausstellungen!G43,Tabelle2!$T$2:$T$17,0))),1,IF(AND(Ausstellungen!H43&gt;"a",INDEX(Tabelle2!$V$2:$V$17,MATCH(Ausstellungen!D43&amp;Ausstellungen!G43,Tabelle2!$T$2:$T$17,0))&lt;&gt;Ausstellungen!H43),1,"")))</f>
        <v/>
      </c>
      <c r="T43" s="71" t="str">
        <f>IF(AND(Ausstellungen!I43&gt;"a",ISERROR(MATCH(Ausstellungen!G43,Tabelle2!$Z$2:$Z$7,0))),1,"")</f>
        <v/>
      </c>
      <c r="U43" s="71">
        <f>IF(AND(A43&gt;"a",Ausstellungen!G43&gt;" "),COUNTIF(A$5:A$500,A43),"")</f>
        <v>1</v>
      </c>
      <c r="V43" s="71">
        <f t="shared" si="2"/>
        <v>1</v>
      </c>
      <c r="W43" s="71">
        <f t="shared" si="3"/>
        <v>1</v>
      </c>
      <c r="X43" s="71" t="str">
        <f>IF(AND(Ausstellungen!D43&lt;&gt;Tabelle2!$C$19,Ausstellungen!F43=Tabelle2!$E$19),1,"")</f>
        <v/>
      </c>
      <c r="Y43" s="71" t="str">
        <f ca="1">IF(AND(Ausstellungen!G43&gt;"a",ISERROR(MATCH(Ausstellungen!G43,INDIRECT(Ausstellungen!T43),0))),0,"")</f>
        <v/>
      </c>
      <c r="Z43" s="71" t="str">
        <f>IF(ISERROR(SEARCH(",",Ausstellungen!G43,1)),Ausstellungen!G43,SUBSTITUTE(MID(Ausstellungen!G43,1,SEARCH(",",Ausstellungen!G43,1)-1),"vv","z"))</f>
        <v>2. Platz</v>
      </c>
      <c r="AA43" s="71">
        <f t="shared" ca="1" si="4"/>
        <v>0</v>
      </c>
      <c r="AB43" s="71">
        <f t="shared" ca="1" si="5"/>
        <v>0</v>
      </c>
      <c r="AC43" s="71">
        <f t="shared" ca="1" si="6"/>
        <v>0</v>
      </c>
      <c r="AD43" s="71">
        <f t="shared" ca="1" si="7"/>
        <v>0</v>
      </c>
      <c r="AE43" s="71">
        <f t="shared" ca="1" si="8"/>
        <v>0</v>
      </c>
      <c r="AF43" s="71">
        <f t="shared" ca="1" si="9"/>
        <v>0</v>
      </c>
      <c r="AG43" s="71">
        <f t="shared" ca="1" si="10"/>
        <v>0</v>
      </c>
      <c r="AH43" s="71"/>
    </row>
    <row r="44" spans="1:34" ht="18.600000000000001" customHeight="1" x14ac:dyDescent="0.2">
      <c r="A44" s="70" t="str">
        <f>IF(AND(Ausstellungen!C44&lt;"a",Ausstellungen!D44&lt;"a",Ausstellungen!F44&lt;"a",Ausstellungen!G44&lt;" "),"",SUBSTITUTE(SUBSTITUTE(SUBSTITUTE(SUBSTITUTE(IF(AND(ISERROR(SEARCH(",",Ausstellungen!G44,1)),ISERROR(SEARCH(".",Ausstellungen!G44,1))),CONCATENATE(Ausstellungen!D44,Ausstellungen!E44,Ausstellungen!F44,Ausstellungen!G44),IF(ISERROR(SEARCH(",",Ausstellungen!G44,1)),CONCATENATE(Ausstellungen!D44,Ausstellungen!E44,Ausstellungen!F44,MID(Ausstellungen!G44,SEARCH(".",Ausstellungen!G44,1)-1,1)),CONCATENATE(Ausstellungen!D44,Ausstellungen!E44,Ausstellungen!F44,MID(Ausstellungen!G44,SEARCH(",",Ausstellungen!G44,1)-1,1)))),"vv",ROW()),"v",ROW()),"Sg",""),"V",""))</f>
        <v>Joe Mallen MemorialHüTrophyklasse3</v>
      </c>
      <c r="B44" s="70" t="str">
        <f>IF(OR(Ausstellungen!C44&lt;"a",Ausstellungen!D44&lt;"a",Ausstellungen!F44&lt;"a"),"",IF(AND(Ausstellungen!D44=Tabelle2!$C$19,Ausstellungen!F44=Tabelle2!$E$19),Ausstellungen!C44&amp;Ausstellungen!D44&amp;"yy",IF(AND(Ausstellungen!D44=Tabelle2!$C$19,Ausstellungen!F44&lt;&gt;Tabelle2!$E$19),Ausstellungen!C44&amp;Ausstellungen!D44&amp;"zz",Ausstellungen!C44&amp;Ausstellungen!D44)))</f>
        <v>BUDDYSTAFF'S MUST HAVEJoe Mallen Memorialyy</v>
      </c>
      <c r="C44" s="70" t="str">
        <f>IF(Ausstellungen!H44&lt;"a","",IF(Ausstellungen!F44=Tabelle2!$E$4,Ausstellungen!D44&amp;Ausstellungen!E44&amp;Ausstellungen!F44&amp;Ausstellungen!H44,IF(Ausstellungen!F44=Tabelle2!$E$3,Ausstellungen!D44&amp;Ausstellungen!F44&amp;Ausstellungen!H44,Ausstellungen!D44&amp;Ausstellungen!E44&amp;Ausstellungen!H44)))</f>
        <v/>
      </c>
      <c r="D44" s="70" t="str">
        <f>IF(AND(Ausstellungen!C44&gt;"a",Ausstellungen!D44&gt;"a",Ausstellungen!F44&gt;"a",Ausstellungen!I44&gt;"a"),Ausstellungen!D44&amp;Ausstellungen!E44&amp;MID(Ausstellungen!I44,1,2),"")</f>
        <v/>
      </c>
      <c r="E44" s="70" t="str">
        <f>IF(AND(Ausstellungen!C44&gt;"a",Ausstellungen!D44&gt;"a",Ausstellungen!F44&gt;"a",Ausstellungen!I44&gt;"a"),Ausstellungen!D44&amp;MID(Ausstellungen!I44,1,3),"")</f>
        <v/>
      </c>
      <c r="F44" s="70" t="str">
        <f>IF(Ausstellungen!T44&lt;&gt;"leer",CONCATENATE(Ausstellungen!T44,"P"),"")</f>
        <v>TrNP</v>
      </c>
      <c r="G44" s="71">
        <f ca="1">IF(Ausstellungen!G44&gt;" ",VLOOKUP(Ausstellungen!G44,INDIRECT(F44),2,0),0)</f>
        <v>10</v>
      </c>
      <c r="H44" s="71">
        <f>IF(ISERROR(VLOOKUP(Ausstellungen!H44,Tabelle2!$AG$3:$AH$29,2,0)),0,VLOOKUP(Ausstellungen!H44,Tabelle2!$AG$3:$AH$29,2,0))</f>
        <v>0</v>
      </c>
      <c r="I44" s="71">
        <f>IF(ISERROR(VLOOKUP(Ausstellungen!I44,Tabelle2!$X$3:$Y$8,2,0)),0,VLOOKUP(Ausstellungen!I44,Tabelle2!$X$3:$Y$8,2,0))</f>
        <v>0</v>
      </c>
      <c r="J44" s="71">
        <f t="shared" ca="1" si="0"/>
        <v>10</v>
      </c>
      <c r="N44" s="69" t="str">
        <f>IF(AND(Ausstellungen!$C44&gt;"a",ISERROR(VLOOKUP(Ausstellungen!$C44,Tabelle3!$A$6:$B$300,2,0))),"??",IF(ISERROR(VLOOKUP(Ausstellungen!$C44,Tabelle3!$A$6:$B$300,2,0)),"",VLOOKUP(Ausstellungen!$C44,Tabelle3!$A$6:$B$300,2,0)))</f>
        <v>Hü</v>
      </c>
      <c r="O44" s="125">
        <f ca="1">IF(AND(Ausstellungen!G44&gt;"a",ISERROR(MATCH(Ausstellungen!G44,INDIRECT(Ausstellungen!T44),0))),0,1)</f>
        <v>1</v>
      </c>
      <c r="P44" s="71" t="str">
        <f>IF(Ausstellungen!$C44="","",IF(ISERROR(MATCH(Ausstellungen!$I44,Tabelle2!$X$4:$X$8,0)),"",MATCH(Ausstellungen!$I44,Tabelle2!$X$4:$X$8,0)))</f>
        <v/>
      </c>
      <c r="Q44" s="71" t="str">
        <f>IF(Ausstellungen!$C44="","",IF(OR(P44="",ISERROR(INDEX(Tabelle2!$X$14:$Y$18,P44,2))),"",INDEX(Tabelle2!$X$14:$Y$18,P44,2)))</f>
        <v/>
      </c>
      <c r="R44" s="71" t="str">
        <f t="shared" si="1"/>
        <v/>
      </c>
      <c r="S44" s="84" t="str">
        <f>IF(Ausstellungen!H44&lt;"a","",IF(AND(Ausstellungen!H44&gt;"a",ISERROR(MATCH(Ausstellungen!D44&amp;Ausstellungen!G44,Tabelle2!$T$2:$T$17,0))),1,IF(AND(Ausstellungen!H44&gt;"a",INDEX(Tabelle2!$V$2:$V$17,MATCH(Ausstellungen!D44&amp;Ausstellungen!G44,Tabelle2!$T$2:$T$17,0))&lt;&gt;Ausstellungen!H44),1,"")))</f>
        <v/>
      </c>
      <c r="T44" s="71" t="str">
        <f>IF(AND(Ausstellungen!I44&gt;"a",ISERROR(MATCH(Ausstellungen!G44,Tabelle2!$Z$2:$Z$7,0))),1,"")</f>
        <v/>
      </c>
      <c r="U44" s="71">
        <f>IF(AND(A44&gt;"a",Ausstellungen!G44&gt;" "),COUNTIF(A$5:A$500,A44),"")</f>
        <v>1</v>
      </c>
      <c r="V44" s="71">
        <f t="shared" si="2"/>
        <v>1</v>
      </c>
      <c r="W44" s="71" t="str">
        <f t="shared" si="3"/>
        <v/>
      </c>
      <c r="X44" s="71" t="str">
        <f>IF(AND(Ausstellungen!D44&lt;&gt;Tabelle2!$C$19,Ausstellungen!F44=Tabelle2!$E$19),1,"")</f>
        <v/>
      </c>
      <c r="Y44" s="71" t="str">
        <f ca="1">IF(AND(Ausstellungen!G44&gt;"a",ISERROR(MATCH(Ausstellungen!G44,INDIRECT(Ausstellungen!T44),0))),0,"")</f>
        <v/>
      </c>
      <c r="Z44" s="71" t="str">
        <f>IF(ISERROR(SEARCH(",",Ausstellungen!G44,1)),Ausstellungen!G44,SUBSTITUTE(MID(Ausstellungen!G44,1,SEARCH(",",Ausstellungen!G44,1)-1),"vv","z"))</f>
        <v>3. Platz</v>
      </c>
      <c r="AA44" s="71">
        <f t="shared" ca="1" si="4"/>
        <v>0</v>
      </c>
      <c r="AB44" s="71">
        <f t="shared" ca="1" si="5"/>
        <v>0</v>
      </c>
      <c r="AC44" s="71">
        <f t="shared" ca="1" si="6"/>
        <v>0</v>
      </c>
      <c r="AD44" s="71">
        <f t="shared" ca="1" si="7"/>
        <v>0</v>
      </c>
      <c r="AE44" s="71">
        <f t="shared" ca="1" si="8"/>
        <v>0</v>
      </c>
      <c r="AF44" s="71">
        <f t="shared" ca="1" si="9"/>
        <v>0</v>
      </c>
      <c r="AG44" s="71">
        <f t="shared" ca="1" si="10"/>
        <v>0</v>
      </c>
      <c r="AH44" s="71"/>
    </row>
    <row r="45" spans="1:34" ht="18.600000000000001" customHeight="1" x14ac:dyDescent="0.2">
      <c r="A45" s="70" t="str">
        <f>IF(AND(Ausstellungen!C45&lt;"a",Ausstellungen!D45&lt;"a",Ausstellungen!F45&lt;"a",Ausstellungen!G45&lt;" "),"",SUBSTITUTE(SUBSTITUTE(SUBSTITUTE(SUBSTITUTE(IF(AND(ISERROR(SEARCH(",",Ausstellungen!G45,1)),ISERROR(SEARCH(".",Ausstellungen!G45,1))),CONCATENATE(Ausstellungen!D45,Ausstellungen!E45,Ausstellungen!F45,Ausstellungen!G45),IF(ISERROR(SEARCH(",",Ausstellungen!G45,1)),CONCATENATE(Ausstellungen!D45,Ausstellungen!E45,Ausstellungen!F45,MID(Ausstellungen!G45,SEARCH(".",Ausstellungen!G45,1)-1,1)),CONCATENATE(Ausstellungen!D45,Ausstellungen!E45,Ausstellungen!F45,MID(Ausstellungen!G45,SEARCH(",",Ausstellungen!G45,1)-1,1)))),"vv",ROW()),"v",ROW()),"Sg",""),"V",""))</f>
        <v>IHA Salzburg - SaRüJüngstenklasse45</v>
      </c>
      <c r="B45" s="70" t="str">
        <f>IF(OR(Ausstellungen!C45&lt;"a",Ausstellungen!D45&lt;"a",Ausstellungen!F45&lt;"a"),"",IF(AND(Ausstellungen!D45=Tabelle2!$C$19,Ausstellungen!F45=Tabelle2!$E$19),Ausstellungen!C45&amp;Ausstellungen!D45&amp;"yy",IF(AND(Ausstellungen!D45=Tabelle2!$C$19,Ausstellungen!F45&lt;&gt;Tabelle2!$E$19),Ausstellungen!C45&amp;Ausstellungen!D45&amp;"zz",Ausstellungen!C45&amp;Ausstellungen!D45)))</f>
        <v>SWEET REBEL STAFF AMOURS ARROWIHA Salzburg - Sa</v>
      </c>
      <c r="C45" s="70" t="str">
        <f>IF(Ausstellungen!H45&lt;"a","",IF(Ausstellungen!F45=Tabelle2!$E$4,Ausstellungen!D45&amp;Ausstellungen!E45&amp;Ausstellungen!F45&amp;Ausstellungen!H45,IF(Ausstellungen!F45=Tabelle2!$E$3,Ausstellungen!D45&amp;Ausstellungen!F45&amp;Ausstellungen!H45,Ausstellungen!D45&amp;Ausstellungen!E45&amp;Ausstellungen!H45)))</f>
        <v/>
      </c>
      <c r="D45" s="70" t="str">
        <f>IF(AND(Ausstellungen!C45&gt;"a",Ausstellungen!D45&gt;"a",Ausstellungen!F45&gt;"a",Ausstellungen!I45&gt;"a"),Ausstellungen!D45&amp;Ausstellungen!E45&amp;MID(Ausstellungen!I45,1,2),"")</f>
        <v/>
      </c>
      <c r="E45" s="70" t="str">
        <f>IF(AND(Ausstellungen!C45&gt;"a",Ausstellungen!D45&gt;"a",Ausstellungen!F45&gt;"a",Ausstellungen!I45&gt;"a"),Ausstellungen!D45&amp;MID(Ausstellungen!I45,1,3),"")</f>
        <v/>
      </c>
      <c r="F45" s="70" t="str">
        <f>IF(Ausstellungen!T45&lt;&gt;"leer",CONCATENATE(Ausstellungen!T45,"P"),"")</f>
        <v>JüP</v>
      </c>
      <c r="G45" s="71">
        <f ca="1">IF(Ausstellungen!G45&gt;" ",VLOOKUP(Ausstellungen!G45,INDIRECT(F45),2,0),0)</f>
        <v>4</v>
      </c>
      <c r="H45" s="71">
        <f>IF(ISERROR(VLOOKUP(Ausstellungen!H45,Tabelle2!$AG$3:$AH$29,2,0)),0,VLOOKUP(Ausstellungen!H45,Tabelle2!$AG$3:$AH$29,2,0))</f>
        <v>0</v>
      </c>
      <c r="I45" s="71">
        <f>IF(ISERROR(VLOOKUP(Ausstellungen!I45,Tabelle2!$X$3:$Y$8,2,0)),0,VLOOKUP(Ausstellungen!I45,Tabelle2!$X$3:$Y$8,2,0))</f>
        <v>0</v>
      </c>
      <c r="J45" s="71">
        <f t="shared" ca="1" si="0"/>
        <v>4</v>
      </c>
      <c r="N45" s="69" t="str">
        <f>IF(AND(Ausstellungen!$C45&gt;"a",ISERROR(VLOOKUP(Ausstellungen!$C45,Tabelle3!$A$6:$B$300,2,0))),"??",IF(ISERROR(VLOOKUP(Ausstellungen!$C45,Tabelle3!$A$6:$B$300,2,0)),"",VLOOKUP(Ausstellungen!$C45,Tabelle3!$A$6:$B$300,2,0)))</f>
        <v>Rü</v>
      </c>
      <c r="O45" s="125">
        <f ca="1">IF(AND(Ausstellungen!G45&gt;"a",ISERROR(MATCH(Ausstellungen!G45,INDIRECT(Ausstellungen!T45),0))),0,1)</f>
        <v>1</v>
      </c>
      <c r="P45" s="71" t="str">
        <f>IF(Ausstellungen!$C45="","",IF(ISERROR(MATCH(Ausstellungen!$I45,Tabelle2!$X$4:$X$8,0)),"",MATCH(Ausstellungen!$I45,Tabelle2!$X$4:$X$8,0)))</f>
        <v/>
      </c>
      <c r="Q45" s="71" t="str">
        <f>IF(Ausstellungen!$C45="","",IF(OR(P45="",ISERROR(INDEX(Tabelle2!$X$14:$Y$18,P45,2))),"",INDEX(Tabelle2!$X$14:$Y$18,P45,2)))</f>
        <v/>
      </c>
      <c r="R45" s="71" t="str">
        <f t="shared" si="1"/>
        <v/>
      </c>
      <c r="S45" s="84" t="str">
        <f>IF(Ausstellungen!H45&lt;"a","",IF(AND(Ausstellungen!H45&gt;"a",ISERROR(MATCH(Ausstellungen!D45&amp;Ausstellungen!G45,Tabelle2!$T$2:$T$17,0))),1,IF(AND(Ausstellungen!H45&gt;"a",INDEX(Tabelle2!$V$2:$V$17,MATCH(Ausstellungen!D45&amp;Ausstellungen!G45,Tabelle2!$T$2:$T$17,0))&lt;&gt;Ausstellungen!H45),1,"")))</f>
        <v/>
      </c>
      <c r="T45" s="71" t="str">
        <f>IF(AND(Ausstellungen!I45&gt;"a",ISERROR(MATCH(Ausstellungen!G45,Tabelle2!$Z$2:$Z$7,0))),1,"")</f>
        <v/>
      </c>
      <c r="U45" s="71">
        <f>IF(AND(A45&gt;"a",Ausstellungen!G45&gt;" "),COUNTIF(A$5:A$500,A45),"")</f>
        <v>1</v>
      </c>
      <c r="V45" s="71">
        <f t="shared" si="2"/>
        <v>1</v>
      </c>
      <c r="W45" s="71" t="str">
        <f t="shared" si="3"/>
        <v/>
      </c>
      <c r="X45" s="71" t="str">
        <f>IF(AND(Ausstellungen!D45&lt;&gt;Tabelle2!$C$19,Ausstellungen!F45=Tabelle2!$E$19),1,"")</f>
        <v/>
      </c>
      <c r="Y45" s="71" t="str">
        <f ca="1">IF(AND(Ausstellungen!G45&gt;"a",ISERROR(MATCH(Ausstellungen!G45,INDIRECT(Ausstellungen!T45),0))),0,"")</f>
        <v/>
      </c>
      <c r="Z45" s="71" t="str">
        <f>IF(ISERROR(SEARCH(",",Ausstellungen!G45,1)),Ausstellungen!G45,SUBSTITUTE(MID(Ausstellungen!G45,1,SEARCH(",",Ausstellungen!G45,1)-1),"vv","z"))</f>
        <v>vv</v>
      </c>
      <c r="AA45" s="71">
        <f t="shared" ca="1" si="4"/>
        <v>0</v>
      </c>
      <c r="AB45" s="71">
        <f t="shared" ca="1" si="5"/>
        <v>0</v>
      </c>
      <c r="AC45" s="71">
        <f t="shared" ca="1" si="6"/>
        <v>0</v>
      </c>
      <c r="AD45" s="71">
        <f t="shared" ca="1" si="7"/>
        <v>0</v>
      </c>
      <c r="AE45" s="71">
        <f t="shared" ca="1" si="8"/>
        <v>0</v>
      </c>
      <c r="AF45" s="71">
        <f t="shared" ca="1" si="9"/>
        <v>0</v>
      </c>
      <c r="AG45" s="71">
        <f t="shared" ca="1" si="10"/>
        <v>0</v>
      </c>
      <c r="AH45" s="71"/>
    </row>
    <row r="46" spans="1:34" ht="18.600000000000001" customHeight="1" x14ac:dyDescent="0.2">
      <c r="A46" s="70" t="str">
        <f>IF(AND(Ausstellungen!C46&lt;"a",Ausstellungen!D46&lt;"a",Ausstellungen!F46&lt;"a",Ausstellungen!G46&lt;" "),"",SUBSTITUTE(SUBSTITUTE(SUBSTITUTE(SUBSTITUTE(IF(AND(ISERROR(SEARCH(",",Ausstellungen!G46,1)),ISERROR(SEARCH(".",Ausstellungen!G46,1))),CONCATENATE(Ausstellungen!D46,Ausstellungen!E46,Ausstellungen!F46,Ausstellungen!G46),IF(ISERROR(SEARCH(",",Ausstellungen!G46,1)),CONCATENATE(Ausstellungen!D46,Ausstellungen!E46,Ausstellungen!F46,MID(Ausstellungen!G46,SEARCH(".",Ausstellungen!G46,1)-1,1)),CONCATENATE(Ausstellungen!D46,Ausstellungen!E46,Ausstellungen!F46,MID(Ausstellungen!G46,SEARCH(",",Ausstellungen!G46,1)-1,1)))),"vv",ROW()),"v",ROW()),"Sg",""),"V",""))</f>
        <v>IHA Salzburg - SaRüJugendklasse1</v>
      </c>
      <c r="B46" s="70" t="str">
        <f>IF(OR(Ausstellungen!C46&lt;"a",Ausstellungen!D46&lt;"a",Ausstellungen!F46&lt;"a"),"",IF(AND(Ausstellungen!D46=Tabelle2!$C$19,Ausstellungen!F46=Tabelle2!$E$19),Ausstellungen!C46&amp;Ausstellungen!D46&amp;"yy",IF(AND(Ausstellungen!D46=Tabelle2!$C$19,Ausstellungen!F46&lt;&gt;Tabelle2!$E$19),Ausstellungen!C46&amp;Ausstellungen!D46&amp;"zz",Ausstellungen!C46&amp;Ausstellungen!D46)))</f>
        <v>WIZARD OF CELTIC STAFF′SIHA Salzburg - Sa</v>
      </c>
      <c r="C46" s="70" t="str">
        <f>IF(Ausstellungen!H46&lt;"a","",IF(Ausstellungen!F46=Tabelle2!$E$4,Ausstellungen!D46&amp;Ausstellungen!E46&amp;Ausstellungen!F46&amp;Ausstellungen!H46,IF(Ausstellungen!F46=Tabelle2!$E$3,Ausstellungen!D46&amp;Ausstellungen!F46&amp;Ausstellungen!H46,Ausstellungen!D46&amp;Ausstellungen!E46&amp;Ausstellungen!H46)))</f>
        <v/>
      </c>
      <c r="D46" s="70" t="str">
        <f>IF(AND(Ausstellungen!C46&gt;"a",Ausstellungen!D46&gt;"a",Ausstellungen!F46&gt;"a",Ausstellungen!I46&gt;"a"),Ausstellungen!D46&amp;Ausstellungen!E46&amp;MID(Ausstellungen!I46,1,2),"")</f>
        <v/>
      </c>
      <c r="E46" s="70" t="str">
        <f>IF(AND(Ausstellungen!C46&gt;"a",Ausstellungen!D46&gt;"a",Ausstellungen!F46&gt;"a",Ausstellungen!I46&gt;"a"),Ausstellungen!D46&amp;MID(Ausstellungen!I46,1,3),"")</f>
        <v/>
      </c>
      <c r="F46" s="70" t="str">
        <f>IF(Ausstellungen!T46&lt;&gt;"leer",CONCATENATE(Ausstellungen!T46,"P"),"")</f>
        <v>JuP</v>
      </c>
      <c r="G46" s="71">
        <f ca="1">IF(Ausstellungen!G46&gt;" ",VLOOKUP(Ausstellungen!G46,INDIRECT(F46),2,0),0)</f>
        <v>12</v>
      </c>
      <c r="H46" s="71">
        <f>IF(ISERROR(VLOOKUP(Ausstellungen!H46,Tabelle2!$AG$3:$AH$29,2,0)),0,VLOOKUP(Ausstellungen!H46,Tabelle2!$AG$3:$AH$29,2,0))</f>
        <v>0</v>
      </c>
      <c r="I46" s="71">
        <f>IF(ISERROR(VLOOKUP(Ausstellungen!I46,Tabelle2!$X$3:$Y$8,2,0)),0,VLOOKUP(Ausstellungen!I46,Tabelle2!$X$3:$Y$8,2,0))</f>
        <v>0</v>
      </c>
      <c r="J46" s="71">
        <f t="shared" ca="1" si="0"/>
        <v>12</v>
      </c>
      <c r="N46" s="69" t="str">
        <f>IF(AND(Ausstellungen!$C46&gt;"a",ISERROR(VLOOKUP(Ausstellungen!$C46,Tabelle3!$A$6:$B$300,2,0))),"??",IF(ISERROR(VLOOKUP(Ausstellungen!$C46,Tabelle3!$A$6:$B$300,2,0)),"",VLOOKUP(Ausstellungen!$C46,Tabelle3!$A$6:$B$300,2,0)))</f>
        <v>Rü</v>
      </c>
      <c r="O46" s="125">
        <f ca="1">IF(AND(Ausstellungen!G46&gt;"a",ISERROR(MATCH(Ausstellungen!G46,INDIRECT(Ausstellungen!T46),0))),0,1)</f>
        <v>1</v>
      </c>
      <c r="P46" s="71" t="str">
        <f>IF(Ausstellungen!$C46="","",IF(ISERROR(MATCH(Ausstellungen!$I46,Tabelle2!$X$4:$X$8,0)),"",MATCH(Ausstellungen!$I46,Tabelle2!$X$4:$X$8,0)))</f>
        <v/>
      </c>
      <c r="Q46" s="71" t="str">
        <f>IF(Ausstellungen!$C46="","",IF(OR(P46="",ISERROR(INDEX(Tabelle2!$X$14:$Y$18,P46,2))),"",INDEX(Tabelle2!$X$14:$Y$18,P46,2)))</f>
        <v/>
      </c>
      <c r="R46" s="71" t="str">
        <f t="shared" si="1"/>
        <v/>
      </c>
      <c r="S46" s="84" t="str">
        <f>IF(Ausstellungen!H46&lt;"a","",IF(AND(Ausstellungen!H46&gt;"a",ISERROR(MATCH(Ausstellungen!D46&amp;Ausstellungen!G46,Tabelle2!$T$2:$T$17,0))),1,IF(AND(Ausstellungen!H46&gt;"a",INDEX(Tabelle2!$V$2:$V$17,MATCH(Ausstellungen!D46&amp;Ausstellungen!G46,Tabelle2!$T$2:$T$17,0))&lt;&gt;Ausstellungen!H46),1,"")))</f>
        <v/>
      </c>
      <c r="T46" s="71" t="str">
        <f>IF(AND(Ausstellungen!I46&gt;"a",ISERROR(MATCH(Ausstellungen!G46,Tabelle2!$Z$2:$Z$7,0))),1,"")</f>
        <v/>
      </c>
      <c r="U46" s="71">
        <f>IF(AND(A46&gt;"a",Ausstellungen!G46&gt;" "),COUNTIF(A$5:A$500,A46),"")</f>
        <v>1</v>
      </c>
      <c r="V46" s="71">
        <f t="shared" si="2"/>
        <v>1</v>
      </c>
      <c r="W46" s="71" t="str">
        <f t="shared" si="3"/>
        <v/>
      </c>
      <c r="X46" s="71" t="str">
        <f>IF(AND(Ausstellungen!D46&lt;&gt;Tabelle2!$C$19,Ausstellungen!F46=Tabelle2!$E$19),1,"")</f>
        <v/>
      </c>
      <c r="Y46" s="71" t="str">
        <f ca="1">IF(AND(Ausstellungen!G46&gt;"a",ISERROR(MATCH(Ausstellungen!G46,INDIRECT(Ausstellungen!T46),0))),0,"")</f>
        <v/>
      </c>
      <c r="Z46" s="71" t="str">
        <f>IF(ISERROR(SEARCH(",",Ausstellungen!G46,1)),Ausstellungen!G46,SUBSTITUTE(MID(Ausstellungen!G46,1,SEARCH(",",Ausstellungen!G46,1)-1),"vv","z"))</f>
        <v>V1</v>
      </c>
      <c r="AA46" s="71">
        <f t="shared" ca="1" si="4"/>
        <v>0</v>
      </c>
      <c r="AB46" s="71">
        <f t="shared" ca="1" si="5"/>
        <v>0</v>
      </c>
      <c r="AC46" s="71">
        <f t="shared" ca="1" si="6"/>
        <v>0</v>
      </c>
      <c r="AD46" s="71">
        <f t="shared" ca="1" si="7"/>
        <v>0</v>
      </c>
      <c r="AE46" s="71">
        <f t="shared" ca="1" si="8"/>
        <v>0</v>
      </c>
      <c r="AF46" s="71">
        <f t="shared" ca="1" si="9"/>
        <v>0</v>
      </c>
      <c r="AG46" s="71">
        <f t="shared" ca="1" si="10"/>
        <v>0</v>
      </c>
      <c r="AH46" s="71"/>
    </row>
    <row r="47" spans="1:34" ht="18.600000000000001" customHeight="1" x14ac:dyDescent="0.2">
      <c r="A47" s="70" t="str">
        <f>IF(AND(Ausstellungen!C47&lt;"a",Ausstellungen!D47&lt;"a",Ausstellungen!F47&lt;"a",Ausstellungen!G47&lt;" "),"",SUBSTITUTE(SUBSTITUTE(SUBSTITUTE(SUBSTITUTE(IF(AND(ISERROR(SEARCH(",",Ausstellungen!G47,1)),ISERROR(SEARCH(".",Ausstellungen!G47,1))),CONCATENATE(Ausstellungen!D47,Ausstellungen!E47,Ausstellungen!F47,Ausstellungen!G47),IF(ISERROR(SEARCH(",",Ausstellungen!G47,1)),CONCATENATE(Ausstellungen!D47,Ausstellungen!E47,Ausstellungen!F47,MID(Ausstellungen!G47,SEARCH(".",Ausstellungen!G47,1)-1,1)),CONCATENATE(Ausstellungen!D47,Ausstellungen!E47,Ausstellungen!F47,MID(Ausstellungen!G47,SEARCH(",",Ausstellungen!G47,1)-1,1)))),"vv",ROW()),"v",ROW()),"Sg",""),"V",""))</f>
        <v>IHA Salzburg - SaRüJugendklasse4</v>
      </c>
      <c r="B47" s="70" t="str">
        <f>IF(OR(Ausstellungen!C47&lt;"a",Ausstellungen!D47&lt;"a",Ausstellungen!F47&lt;"a"),"",IF(AND(Ausstellungen!D47=Tabelle2!$C$19,Ausstellungen!F47=Tabelle2!$E$19),Ausstellungen!C47&amp;Ausstellungen!D47&amp;"yy",IF(AND(Ausstellungen!D47=Tabelle2!$C$19,Ausstellungen!F47&lt;&gt;Tabelle2!$E$19),Ausstellungen!C47&amp;Ausstellungen!D47&amp;"zz",Ausstellungen!C47&amp;Ausstellungen!D47)))</f>
        <v>LIGHTNING MCQUEEN FAITHFUL DIAMONDSIHA Salzburg - Sa</v>
      </c>
      <c r="C47" s="70" t="str">
        <f>IF(Ausstellungen!H47&lt;"a","",IF(Ausstellungen!F47=Tabelle2!$E$4,Ausstellungen!D47&amp;Ausstellungen!E47&amp;Ausstellungen!F47&amp;Ausstellungen!H47,IF(Ausstellungen!F47=Tabelle2!$E$3,Ausstellungen!D47&amp;Ausstellungen!F47&amp;Ausstellungen!H47,Ausstellungen!D47&amp;Ausstellungen!E47&amp;Ausstellungen!H47)))</f>
        <v/>
      </c>
      <c r="D47" s="70" t="str">
        <f>IF(AND(Ausstellungen!C47&gt;"a",Ausstellungen!D47&gt;"a",Ausstellungen!F47&gt;"a",Ausstellungen!I47&gt;"a"),Ausstellungen!D47&amp;Ausstellungen!E47&amp;MID(Ausstellungen!I47,1,2),"")</f>
        <v/>
      </c>
      <c r="E47" s="70" t="str">
        <f>IF(AND(Ausstellungen!C47&gt;"a",Ausstellungen!D47&gt;"a",Ausstellungen!F47&gt;"a",Ausstellungen!I47&gt;"a"),Ausstellungen!D47&amp;MID(Ausstellungen!I47,1,3),"")</f>
        <v/>
      </c>
      <c r="F47" s="70" t="str">
        <f>IF(Ausstellungen!T47&lt;&gt;"leer",CONCATENATE(Ausstellungen!T47,"P"),"")</f>
        <v>JuP</v>
      </c>
      <c r="G47" s="71">
        <f ca="1">IF(Ausstellungen!G47&gt;" ",VLOOKUP(Ausstellungen!G47,INDIRECT(F47),2,0),0)</f>
        <v>1</v>
      </c>
      <c r="H47" s="71">
        <f>IF(ISERROR(VLOOKUP(Ausstellungen!H47,Tabelle2!$AG$3:$AH$29,2,0)),0,VLOOKUP(Ausstellungen!H47,Tabelle2!$AG$3:$AH$29,2,0))</f>
        <v>0</v>
      </c>
      <c r="I47" s="71">
        <f>IF(ISERROR(VLOOKUP(Ausstellungen!I47,Tabelle2!$X$3:$Y$8,2,0)),0,VLOOKUP(Ausstellungen!I47,Tabelle2!$X$3:$Y$8,2,0))</f>
        <v>0</v>
      </c>
      <c r="J47" s="71">
        <f t="shared" ca="1" si="0"/>
        <v>1</v>
      </c>
      <c r="N47" s="69" t="str">
        <f>IF(AND(Ausstellungen!$C47&gt;"a",ISERROR(VLOOKUP(Ausstellungen!$C47,Tabelle3!$A$6:$B$300,2,0))),"??",IF(ISERROR(VLOOKUP(Ausstellungen!$C47,Tabelle3!$A$6:$B$300,2,0)),"",VLOOKUP(Ausstellungen!$C47,Tabelle3!$A$6:$B$300,2,0)))</f>
        <v>Rü</v>
      </c>
      <c r="O47" s="125">
        <f ca="1">IF(AND(Ausstellungen!G47&gt;"a",ISERROR(MATCH(Ausstellungen!G47,INDIRECT(Ausstellungen!T47),0))),0,1)</f>
        <v>1</v>
      </c>
      <c r="P47" s="71" t="str">
        <f>IF(Ausstellungen!$C47="","",IF(ISERROR(MATCH(Ausstellungen!$I47,Tabelle2!$X$4:$X$8,0)),"",MATCH(Ausstellungen!$I47,Tabelle2!$X$4:$X$8,0)))</f>
        <v/>
      </c>
      <c r="Q47" s="71" t="str">
        <f>IF(Ausstellungen!$C47="","",IF(OR(P47="",ISERROR(INDEX(Tabelle2!$X$14:$Y$18,P47,2))),"",INDEX(Tabelle2!$X$14:$Y$18,P47,2)))</f>
        <v/>
      </c>
      <c r="R47" s="71" t="str">
        <f t="shared" si="1"/>
        <v/>
      </c>
      <c r="S47" s="84" t="str">
        <f>IF(Ausstellungen!H47&lt;"a","",IF(AND(Ausstellungen!H47&gt;"a",ISERROR(MATCH(Ausstellungen!D47&amp;Ausstellungen!G47,Tabelle2!$T$2:$T$17,0))),1,IF(AND(Ausstellungen!H47&gt;"a",INDEX(Tabelle2!$V$2:$V$17,MATCH(Ausstellungen!D47&amp;Ausstellungen!G47,Tabelle2!$T$2:$T$17,0))&lt;&gt;Ausstellungen!H47),1,"")))</f>
        <v/>
      </c>
      <c r="T47" s="71" t="str">
        <f>IF(AND(Ausstellungen!I47&gt;"a",ISERROR(MATCH(Ausstellungen!G47,Tabelle2!$Z$2:$Z$7,0))),1,"")</f>
        <v/>
      </c>
      <c r="U47" s="71">
        <f>IF(AND(A47&gt;"a",Ausstellungen!G47&gt;" "),COUNTIF(A$5:A$500,A47),"")</f>
        <v>1</v>
      </c>
      <c r="V47" s="71">
        <f t="shared" si="2"/>
        <v>1</v>
      </c>
      <c r="W47" s="71" t="str">
        <f t="shared" si="3"/>
        <v/>
      </c>
      <c r="X47" s="71" t="str">
        <f>IF(AND(Ausstellungen!D47&lt;&gt;Tabelle2!$C$19,Ausstellungen!F47=Tabelle2!$E$19),1,"")</f>
        <v/>
      </c>
      <c r="Y47" s="71" t="str">
        <f ca="1">IF(AND(Ausstellungen!G47&gt;"a",ISERROR(MATCH(Ausstellungen!G47,INDIRECT(Ausstellungen!T47),0))),0,"")</f>
        <v/>
      </c>
      <c r="Z47" s="71" t="str">
        <f>IF(ISERROR(SEARCH(",",Ausstellungen!G47,1)),Ausstellungen!G47,SUBSTITUTE(MID(Ausstellungen!G47,1,SEARCH(",",Ausstellungen!G47,1)-1),"vv","z"))</f>
        <v>Sg4</v>
      </c>
      <c r="AA47" s="71">
        <f t="shared" ca="1" si="4"/>
        <v>0</v>
      </c>
      <c r="AB47" s="71">
        <f t="shared" ca="1" si="5"/>
        <v>0</v>
      </c>
      <c r="AC47" s="71">
        <f t="shared" ca="1" si="6"/>
        <v>0</v>
      </c>
      <c r="AD47" s="71">
        <f t="shared" ca="1" si="7"/>
        <v>0</v>
      </c>
      <c r="AE47" s="71">
        <f t="shared" ca="1" si="8"/>
        <v>0</v>
      </c>
      <c r="AF47" s="71">
        <f t="shared" ca="1" si="9"/>
        <v>0</v>
      </c>
      <c r="AG47" s="71">
        <f t="shared" ca="1" si="10"/>
        <v>0</v>
      </c>
      <c r="AH47" s="71"/>
    </row>
    <row r="48" spans="1:34" ht="18.600000000000001" customHeight="1" x14ac:dyDescent="0.2">
      <c r="A48" s="70" t="str">
        <f>IF(AND(Ausstellungen!C48&lt;"a",Ausstellungen!D48&lt;"a",Ausstellungen!F48&lt;"a",Ausstellungen!G48&lt;" "),"",SUBSTITUTE(SUBSTITUTE(SUBSTITUTE(SUBSTITUTE(IF(AND(ISERROR(SEARCH(",",Ausstellungen!G48,1)),ISERROR(SEARCH(".",Ausstellungen!G48,1))),CONCATENATE(Ausstellungen!D48,Ausstellungen!E48,Ausstellungen!F48,Ausstellungen!G48),IF(ISERROR(SEARCH(",",Ausstellungen!G48,1)),CONCATENATE(Ausstellungen!D48,Ausstellungen!E48,Ausstellungen!F48,MID(Ausstellungen!G48,SEARCH(".",Ausstellungen!G48,1)-1,1)),CONCATENATE(Ausstellungen!D48,Ausstellungen!E48,Ausstellungen!F48,MID(Ausstellungen!G48,SEARCH(",",Ausstellungen!G48,1)-1,1)))),"vv",ROW()),"v",ROW()),"Sg",""),"V",""))</f>
        <v>IHA Salzburg - SaRüZwischenklasse1</v>
      </c>
      <c r="B48" s="70" t="str">
        <f>IF(OR(Ausstellungen!C48&lt;"a",Ausstellungen!D48&lt;"a",Ausstellungen!F48&lt;"a"),"",IF(AND(Ausstellungen!D48=Tabelle2!$C$19,Ausstellungen!F48=Tabelle2!$E$19),Ausstellungen!C48&amp;Ausstellungen!D48&amp;"yy",IF(AND(Ausstellungen!D48=Tabelle2!$C$19,Ausstellungen!F48&lt;&gt;Tabelle2!$E$19),Ausstellungen!C48&amp;Ausstellungen!D48&amp;"zz",Ausstellungen!C48&amp;Ausstellungen!D48)))</f>
        <v>HAMMERSTAFF MIGHTY MOIHA Salzburg - Sa</v>
      </c>
      <c r="C48" s="70" t="str">
        <f>IF(Ausstellungen!H48&lt;"a","",IF(Ausstellungen!F48=Tabelle2!$E$4,Ausstellungen!D48&amp;Ausstellungen!E48&amp;Ausstellungen!F48&amp;Ausstellungen!H48,IF(Ausstellungen!F48=Tabelle2!$E$3,Ausstellungen!D48&amp;Ausstellungen!F48&amp;Ausstellungen!H48,Ausstellungen!D48&amp;Ausstellungen!E48&amp;Ausstellungen!H48)))</f>
        <v/>
      </c>
      <c r="D48" s="70" t="str">
        <f>IF(AND(Ausstellungen!C48&gt;"a",Ausstellungen!D48&gt;"a",Ausstellungen!F48&gt;"a",Ausstellungen!I48&gt;"a"),Ausstellungen!D48&amp;Ausstellungen!E48&amp;MID(Ausstellungen!I48,1,2),"")</f>
        <v/>
      </c>
      <c r="E48" s="70" t="str">
        <f>IF(AND(Ausstellungen!C48&gt;"a",Ausstellungen!D48&gt;"a",Ausstellungen!F48&gt;"a",Ausstellungen!I48&gt;"a"),Ausstellungen!D48&amp;MID(Ausstellungen!I48,1,3),"")</f>
        <v/>
      </c>
      <c r="F48" s="70" t="str">
        <f>IF(Ausstellungen!T48&lt;&gt;"leer",CONCATENATE(Ausstellungen!T48,"P"),"")</f>
        <v>ZwP</v>
      </c>
      <c r="G48" s="71">
        <f ca="1">IF(Ausstellungen!G48&gt;" ",VLOOKUP(Ausstellungen!G48,INDIRECT(F48),2,0),0)</f>
        <v>14</v>
      </c>
      <c r="H48" s="71">
        <f>IF(ISERROR(VLOOKUP(Ausstellungen!H48,Tabelle2!$AG$3:$AH$29,2,0)),0,VLOOKUP(Ausstellungen!H48,Tabelle2!$AG$3:$AH$29,2,0))</f>
        <v>0</v>
      </c>
      <c r="I48" s="71">
        <f>IF(ISERROR(VLOOKUP(Ausstellungen!I48,Tabelle2!$X$3:$Y$8,2,0)),0,VLOOKUP(Ausstellungen!I48,Tabelle2!$X$3:$Y$8,2,0))</f>
        <v>0</v>
      </c>
      <c r="J48" s="71">
        <f t="shared" ca="1" si="0"/>
        <v>14</v>
      </c>
      <c r="N48" s="69" t="str">
        <f>IF(AND(Ausstellungen!$C48&gt;"a",ISERROR(VLOOKUP(Ausstellungen!$C48,Tabelle3!$A$6:$B$300,2,0))),"??",IF(ISERROR(VLOOKUP(Ausstellungen!$C48,Tabelle3!$A$6:$B$300,2,0)),"",VLOOKUP(Ausstellungen!$C48,Tabelle3!$A$6:$B$300,2,0)))</f>
        <v>Rü</v>
      </c>
      <c r="O48" s="125">
        <f ca="1">IF(AND(Ausstellungen!G48&gt;"a",ISERROR(MATCH(Ausstellungen!G48,INDIRECT(Ausstellungen!T48),0))),0,1)</f>
        <v>1</v>
      </c>
      <c r="P48" s="71" t="str">
        <f>IF(Ausstellungen!$C48="","",IF(ISERROR(MATCH(Ausstellungen!$I48,Tabelle2!$X$4:$X$8,0)),"",MATCH(Ausstellungen!$I48,Tabelle2!$X$4:$X$8,0)))</f>
        <v/>
      </c>
      <c r="Q48" s="71" t="str">
        <f>IF(Ausstellungen!$C48="","",IF(OR(P48="",ISERROR(INDEX(Tabelle2!$X$14:$Y$18,P48,2))),"",INDEX(Tabelle2!$X$14:$Y$18,P48,2)))</f>
        <v/>
      </c>
      <c r="R48" s="71" t="str">
        <f t="shared" si="1"/>
        <v/>
      </c>
      <c r="S48" s="84" t="str">
        <f>IF(Ausstellungen!H48&lt;"a","",IF(AND(Ausstellungen!H48&gt;"a",ISERROR(MATCH(Ausstellungen!D48&amp;Ausstellungen!G48,Tabelle2!$T$2:$T$17,0))),1,IF(AND(Ausstellungen!H48&gt;"a",INDEX(Tabelle2!$V$2:$V$17,MATCH(Ausstellungen!D48&amp;Ausstellungen!G48,Tabelle2!$T$2:$T$17,0))&lt;&gt;Ausstellungen!H48),1,"")))</f>
        <v/>
      </c>
      <c r="T48" s="71" t="str">
        <f>IF(AND(Ausstellungen!I48&gt;"a",ISERROR(MATCH(Ausstellungen!G48,Tabelle2!$Z$2:$Z$7,0))),1,"")</f>
        <v/>
      </c>
      <c r="U48" s="71">
        <f>IF(AND(A48&gt;"a",Ausstellungen!G48&gt;" "),COUNTIF(A$5:A$500,A48),"")</f>
        <v>1</v>
      </c>
      <c r="V48" s="71">
        <f t="shared" si="2"/>
        <v>1</v>
      </c>
      <c r="W48" s="71" t="str">
        <f t="shared" si="3"/>
        <v/>
      </c>
      <c r="X48" s="71" t="str">
        <f>IF(AND(Ausstellungen!D48&lt;&gt;Tabelle2!$C$19,Ausstellungen!F48=Tabelle2!$E$19),1,"")</f>
        <v/>
      </c>
      <c r="Y48" s="71" t="str">
        <f ca="1">IF(AND(Ausstellungen!G48&gt;"a",ISERROR(MATCH(Ausstellungen!G48,INDIRECT(Ausstellungen!T48),0))),0,"")</f>
        <v/>
      </c>
      <c r="Z48" s="71" t="str">
        <f>IF(ISERROR(SEARCH(",",Ausstellungen!G48,1)),Ausstellungen!G48,SUBSTITUTE(MID(Ausstellungen!G48,1,SEARCH(",",Ausstellungen!G48,1)-1),"vv","z"))</f>
        <v>V1</v>
      </c>
      <c r="AA48" s="71">
        <f t="shared" ca="1" si="4"/>
        <v>0</v>
      </c>
      <c r="AB48" s="71">
        <f t="shared" ca="1" si="5"/>
        <v>0</v>
      </c>
      <c r="AC48" s="71">
        <f t="shared" ca="1" si="6"/>
        <v>0</v>
      </c>
      <c r="AD48" s="71">
        <f t="shared" ca="1" si="7"/>
        <v>0</v>
      </c>
      <c r="AE48" s="71">
        <f t="shared" ca="1" si="8"/>
        <v>0</v>
      </c>
      <c r="AF48" s="71">
        <f t="shared" ca="1" si="9"/>
        <v>0</v>
      </c>
      <c r="AG48" s="71">
        <f t="shared" ca="1" si="10"/>
        <v>0</v>
      </c>
      <c r="AH48" s="71"/>
    </row>
    <row r="49" spans="1:34" ht="18.600000000000001" customHeight="1" x14ac:dyDescent="0.2">
      <c r="A49" s="70" t="str">
        <f>IF(AND(Ausstellungen!C49&lt;"a",Ausstellungen!D49&lt;"a",Ausstellungen!F49&lt;"a",Ausstellungen!G49&lt;" "),"",SUBSTITUTE(SUBSTITUTE(SUBSTITUTE(SUBSTITUTE(IF(AND(ISERROR(SEARCH(",",Ausstellungen!G49,1)),ISERROR(SEARCH(".",Ausstellungen!G49,1))),CONCATENATE(Ausstellungen!D49,Ausstellungen!E49,Ausstellungen!F49,Ausstellungen!G49),IF(ISERROR(SEARCH(",",Ausstellungen!G49,1)),CONCATENATE(Ausstellungen!D49,Ausstellungen!E49,Ausstellungen!F49,MID(Ausstellungen!G49,SEARCH(".",Ausstellungen!G49,1)-1,1)),CONCATENATE(Ausstellungen!D49,Ausstellungen!E49,Ausstellungen!F49,MID(Ausstellungen!G49,SEARCH(",",Ausstellungen!G49,1)-1,1)))),"vv",ROW()),"v",ROW()),"Sg",""),"V",""))</f>
        <v>IHA Salzburg - SaRüZwischenklasse2</v>
      </c>
      <c r="B49" s="70" t="str">
        <f>IF(OR(Ausstellungen!C49&lt;"a",Ausstellungen!D49&lt;"a",Ausstellungen!F49&lt;"a"),"",IF(AND(Ausstellungen!D49=Tabelle2!$C$19,Ausstellungen!F49=Tabelle2!$E$19),Ausstellungen!C49&amp;Ausstellungen!D49&amp;"yy",IF(AND(Ausstellungen!D49=Tabelle2!$C$19,Ausstellungen!F49&lt;&gt;Tabelle2!$E$19),Ausstellungen!C49&amp;Ausstellungen!D49&amp;"zz",Ausstellungen!C49&amp;Ausstellungen!D49)))</f>
        <v>EASY RAIDER OF-STYRIAVALLEYIHA Salzburg - Sa</v>
      </c>
      <c r="C49" s="70" t="str">
        <f>IF(Ausstellungen!H49&lt;"a","",IF(Ausstellungen!F49=Tabelle2!$E$4,Ausstellungen!D49&amp;Ausstellungen!E49&amp;Ausstellungen!F49&amp;Ausstellungen!H49,IF(Ausstellungen!F49=Tabelle2!$E$3,Ausstellungen!D49&amp;Ausstellungen!F49&amp;Ausstellungen!H49,Ausstellungen!D49&amp;Ausstellungen!E49&amp;Ausstellungen!H49)))</f>
        <v/>
      </c>
      <c r="D49" s="70" t="str">
        <f>IF(AND(Ausstellungen!C49&gt;"a",Ausstellungen!D49&gt;"a",Ausstellungen!F49&gt;"a",Ausstellungen!I49&gt;"a"),Ausstellungen!D49&amp;Ausstellungen!E49&amp;MID(Ausstellungen!I49,1,2),"")</f>
        <v/>
      </c>
      <c r="E49" s="70" t="str">
        <f>IF(AND(Ausstellungen!C49&gt;"a",Ausstellungen!D49&gt;"a",Ausstellungen!F49&gt;"a",Ausstellungen!I49&gt;"a"),Ausstellungen!D49&amp;MID(Ausstellungen!I49,1,3),"")</f>
        <v/>
      </c>
      <c r="F49" s="70" t="str">
        <f>IF(Ausstellungen!T49&lt;&gt;"leer",CONCATENATE(Ausstellungen!T49,"P"),"")</f>
        <v>ZwP</v>
      </c>
      <c r="G49" s="71">
        <f ca="1">IF(Ausstellungen!G49&gt;" ",VLOOKUP(Ausstellungen!G49,INDIRECT(F49),2,0),0)</f>
        <v>9</v>
      </c>
      <c r="H49" s="71">
        <f>IF(ISERROR(VLOOKUP(Ausstellungen!H49,Tabelle2!$AG$3:$AH$29,2,0)),0,VLOOKUP(Ausstellungen!H49,Tabelle2!$AG$3:$AH$29,2,0))</f>
        <v>0</v>
      </c>
      <c r="I49" s="71">
        <f>IF(ISERROR(VLOOKUP(Ausstellungen!I49,Tabelle2!$X$3:$Y$8,2,0)),0,VLOOKUP(Ausstellungen!I49,Tabelle2!$X$3:$Y$8,2,0))</f>
        <v>0</v>
      </c>
      <c r="J49" s="71">
        <f t="shared" ca="1" si="0"/>
        <v>9</v>
      </c>
      <c r="N49" s="69" t="str">
        <f>IF(AND(Ausstellungen!$C49&gt;"a",ISERROR(VLOOKUP(Ausstellungen!$C49,Tabelle3!$A$6:$B$300,2,0))),"??",IF(ISERROR(VLOOKUP(Ausstellungen!$C49,Tabelle3!$A$6:$B$300,2,0)),"",VLOOKUP(Ausstellungen!$C49,Tabelle3!$A$6:$B$300,2,0)))</f>
        <v>Rü</v>
      </c>
      <c r="O49" s="125">
        <f ca="1">IF(AND(Ausstellungen!G49&gt;"a",ISERROR(MATCH(Ausstellungen!G49,INDIRECT(Ausstellungen!T49),0))),0,1)</f>
        <v>1</v>
      </c>
      <c r="P49" s="71" t="str">
        <f>IF(Ausstellungen!$C49="","",IF(ISERROR(MATCH(Ausstellungen!$I49,Tabelle2!$X$4:$X$8,0)),"",MATCH(Ausstellungen!$I49,Tabelle2!$X$4:$X$8,0)))</f>
        <v/>
      </c>
      <c r="Q49" s="71" t="str">
        <f>IF(Ausstellungen!$C49="","",IF(OR(P49="",ISERROR(INDEX(Tabelle2!$X$14:$Y$18,P49,2))),"",INDEX(Tabelle2!$X$14:$Y$18,P49,2)))</f>
        <v/>
      </c>
      <c r="R49" s="71" t="str">
        <f t="shared" si="1"/>
        <v/>
      </c>
      <c r="S49" s="84" t="str">
        <f>IF(Ausstellungen!H49&lt;"a","",IF(AND(Ausstellungen!H49&gt;"a",ISERROR(MATCH(Ausstellungen!D49&amp;Ausstellungen!G49,Tabelle2!$T$2:$T$17,0))),1,IF(AND(Ausstellungen!H49&gt;"a",INDEX(Tabelle2!$V$2:$V$17,MATCH(Ausstellungen!D49&amp;Ausstellungen!G49,Tabelle2!$T$2:$T$17,0))&lt;&gt;Ausstellungen!H49),1,"")))</f>
        <v/>
      </c>
      <c r="T49" s="71" t="str">
        <f>IF(AND(Ausstellungen!I49&gt;"a",ISERROR(MATCH(Ausstellungen!G49,Tabelle2!$Z$2:$Z$7,0))),1,"")</f>
        <v/>
      </c>
      <c r="U49" s="71">
        <f>IF(AND(A49&gt;"a",Ausstellungen!G49&gt;" "),COUNTIF(A$5:A$500,A49),"")</f>
        <v>1</v>
      </c>
      <c r="V49" s="71">
        <f t="shared" si="2"/>
        <v>1</v>
      </c>
      <c r="W49" s="71" t="str">
        <f t="shared" si="3"/>
        <v/>
      </c>
      <c r="X49" s="71" t="str">
        <f>IF(AND(Ausstellungen!D49&lt;&gt;Tabelle2!$C$19,Ausstellungen!F49=Tabelle2!$E$19),1,"")</f>
        <v/>
      </c>
      <c r="Y49" s="71" t="str">
        <f ca="1">IF(AND(Ausstellungen!G49&gt;"a",ISERROR(MATCH(Ausstellungen!G49,INDIRECT(Ausstellungen!T49),0))),0,"")</f>
        <v/>
      </c>
      <c r="Z49" s="71" t="str">
        <f>IF(ISERROR(SEARCH(",",Ausstellungen!G49,1)),Ausstellungen!G49,SUBSTITUTE(MID(Ausstellungen!G49,1,SEARCH(",",Ausstellungen!G49,1)-1),"vv","z"))</f>
        <v>V2</v>
      </c>
      <c r="AA49" s="71">
        <f t="shared" ca="1" si="4"/>
        <v>0</v>
      </c>
      <c r="AB49" s="71">
        <f t="shared" ca="1" si="5"/>
        <v>0</v>
      </c>
      <c r="AC49" s="71">
        <f t="shared" ca="1" si="6"/>
        <v>0</v>
      </c>
      <c r="AD49" s="71">
        <f t="shared" ca="1" si="7"/>
        <v>0</v>
      </c>
      <c r="AE49" s="71">
        <f t="shared" ca="1" si="8"/>
        <v>0</v>
      </c>
      <c r="AF49" s="71">
        <f t="shared" ca="1" si="9"/>
        <v>0</v>
      </c>
      <c r="AG49" s="71">
        <f t="shared" ca="1" si="10"/>
        <v>0</v>
      </c>
      <c r="AH49" s="71"/>
    </row>
    <row r="50" spans="1:34" ht="18.600000000000001" customHeight="1" x14ac:dyDescent="0.2">
      <c r="A50" s="70" t="str">
        <f>IF(AND(Ausstellungen!C50&lt;"a",Ausstellungen!D50&lt;"a",Ausstellungen!F50&lt;"a",Ausstellungen!G50&lt;" "),"",SUBSTITUTE(SUBSTITUTE(SUBSTITUTE(SUBSTITUTE(IF(AND(ISERROR(SEARCH(",",Ausstellungen!G50,1)),ISERROR(SEARCH(".",Ausstellungen!G50,1))),CONCATENATE(Ausstellungen!D50,Ausstellungen!E50,Ausstellungen!F50,Ausstellungen!G50),IF(ISERROR(SEARCH(",",Ausstellungen!G50,1)),CONCATENATE(Ausstellungen!D50,Ausstellungen!E50,Ausstellungen!F50,MID(Ausstellungen!G50,SEARCH(".",Ausstellungen!G50,1)-1,1)),CONCATENATE(Ausstellungen!D50,Ausstellungen!E50,Ausstellungen!F50,MID(Ausstellungen!G50,SEARCH(",",Ausstellungen!G50,1)-1,1)))),"vv",ROW()),"v",ROW()),"Sg",""),"V",""))</f>
        <v>IHA Salzburg - SaRüOffene Klasse2</v>
      </c>
      <c r="B50" s="70" t="str">
        <f>IF(OR(Ausstellungen!C50&lt;"a",Ausstellungen!D50&lt;"a",Ausstellungen!F50&lt;"a"),"",IF(AND(Ausstellungen!D50=Tabelle2!$C$19,Ausstellungen!F50=Tabelle2!$E$19),Ausstellungen!C50&amp;Ausstellungen!D50&amp;"yy",IF(AND(Ausstellungen!D50=Tabelle2!$C$19,Ausstellungen!F50&lt;&gt;Tabelle2!$E$19),Ausstellungen!C50&amp;Ausstellungen!D50&amp;"zz",Ausstellungen!C50&amp;Ausstellungen!D50)))</f>
        <v>KING ARTHUR FAITHFUL DIAMONDSIHA Salzburg - Sa</v>
      </c>
      <c r="C50" s="70" t="str">
        <f>IF(Ausstellungen!H50&lt;"a","",IF(Ausstellungen!F50=Tabelle2!$E$4,Ausstellungen!D50&amp;Ausstellungen!E50&amp;Ausstellungen!F50&amp;Ausstellungen!H50,IF(Ausstellungen!F50=Tabelle2!$E$3,Ausstellungen!D50&amp;Ausstellungen!F50&amp;Ausstellungen!H50,Ausstellungen!D50&amp;Ausstellungen!E50&amp;Ausstellungen!H50)))</f>
        <v/>
      </c>
      <c r="D50" s="70" t="str">
        <f>IF(AND(Ausstellungen!C50&gt;"a",Ausstellungen!D50&gt;"a",Ausstellungen!F50&gt;"a",Ausstellungen!I50&gt;"a"),Ausstellungen!D50&amp;Ausstellungen!E50&amp;MID(Ausstellungen!I50,1,2),"")</f>
        <v/>
      </c>
      <c r="E50" s="70" t="str">
        <f>IF(AND(Ausstellungen!C50&gt;"a",Ausstellungen!D50&gt;"a",Ausstellungen!F50&gt;"a",Ausstellungen!I50&gt;"a"),Ausstellungen!D50&amp;MID(Ausstellungen!I50,1,3),"")</f>
        <v/>
      </c>
      <c r="F50" s="70" t="str">
        <f>IF(Ausstellungen!T50&lt;&gt;"leer",CONCATENATE(Ausstellungen!T50,"P"),"")</f>
        <v>OfP</v>
      </c>
      <c r="G50" s="71">
        <f ca="1">IF(Ausstellungen!G50&gt;" ",VLOOKUP(Ausstellungen!G50,INDIRECT(F50),2,0),0)</f>
        <v>9</v>
      </c>
      <c r="H50" s="71">
        <f>IF(ISERROR(VLOOKUP(Ausstellungen!H50,Tabelle2!$AG$3:$AH$29,2,0)),0,VLOOKUP(Ausstellungen!H50,Tabelle2!$AG$3:$AH$29,2,0))</f>
        <v>0</v>
      </c>
      <c r="I50" s="71">
        <f>IF(ISERROR(VLOOKUP(Ausstellungen!I50,Tabelle2!$X$3:$Y$8,2,0)),0,VLOOKUP(Ausstellungen!I50,Tabelle2!$X$3:$Y$8,2,0))</f>
        <v>0</v>
      </c>
      <c r="J50" s="71">
        <f t="shared" ca="1" si="0"/>
        <v>9</v>
      </c>
      <c r="N50" s="69" t="str">
        <f>IF(AND(Ausstellungen!$C50&gt;"a",ISERROR(VLOOKUP(Ausstellungen!$C50,Tabelle3!$A$6:$B$300,2,0))),"??",IF(ISERROR(VLOOKUP(Ausstellungen!$C50,Tabelle3!$A$6:$B$300,2,0)),"",VLOOKUP(Ausstellungen!$C50,Tabelle3!$A$6:$B$300,2,0)))</f>
        <v>Rü</v>
      </c>
      <c r="O50" s="125">
        <f ca="1">IF(AND(Ausstellungen!G50&gt;"a",ISERROR(MATCH(Ausstellungen!G50,INDIRECT(Ausstellungen!T50),0))),0,1)</f>
        <v>1</v>
      </c>
      <c r="P50" s="71" t="str">
        <f>IF(Ausstellungen!$C50="","",IF(ISERROR(MATCH(Ausstellungen!$I50,Tabelle2!$X$4:$X$8,0)),"",MATCH(Ausstellungen!$I50,Tabelle2!$X$4:$X$8,0)))</f>
        <v/>
      </c>
      <c r="Q50" s="71" t="str">
        <f>IF(Ausstellungen!$C50="","",IF(OR(P50="",ISERROR(INDEX(Tabelle2!$X$14:$Y$18,P50,2))),"",INDEX(Tabelle2!$X$14:$Y$18,P50,2)))</f>
        <v/>
      </c>
      <c r="R50" s="71" t="str">
        <f t="shared" si="1"/>
        <v/>
      </c>
      <c r="S50" s="84" t="str">
        <f>IF(Ausstellungen!H50&lt;"a","",IF(AND(Ausstellungen!H50&gt;"a",ISERROR(MATCH(Ausstellungen!D50&amp;Ausstellungen!G50,Tabelle2!$T$2:$T$17,0))),1,IF(AND(Ausstellungen!H50&gt;"a",INDEX(Tabelle2!$V$2:$V$17,MATCH(Ausstellungen!D50&amp;Ausstellungen!G50,Tabelle2!$T$2:$T$17,0))&lt;&gt;Ausstellungen!H50),1,"")))</f>
        <v/>
      </c>
      <c r="T50" s="71" t="str">
        <f>IF(AND(Ausstellungen!I50&gt;"a",ISERROR(MATCH(Ausstellungen!G50,Tabelle2!$Z$2:$Z$7,0))),1,"")</f>
        <v/>
      </c>
      <c r="U50" s="71">
        <f>IF(AND(A50&gt;"a",Ausstellungen!G50&gt;" "),COUNTIF(A$5:A$500,A50),"")</f>
        <v>1</v>
      </c>
      <c r="V50" s="71">
        <f t="shared" si="2"/>
        <v>1</v>
      </c>
      <c r="W50" s="71" t="str">
        <f t="shared" si="3"/>
        <v/>
      </c>
      <c r="X50" s="71" t="str">
        <f>IF(AND(Ausstellungen!D50&lt;&gt;Tabelle2!$C$19,Ausstellungen!F50=Tabelle2!$E$19),1,"")</f>
        <v/>
      </c>
      <c r="Y50" s="71" t="str">
        <f ca="1">IF(AND(Ausstellungen!G50&gt;"a",ISERROR(MATCH(Ausstellungen!G50,INDIRECT(Ausstellungen!T50),0))),0,"")</f>
        <v/>
      </c>
      <c r="Z50" s="71" t="str">
        <f>IF(ISERROR(SEARCH(",",Ausstellungen!G50,1)),Ausstellungen!G50,SUBSTITUTE(MID(Ausstellungen!G50,1,SEARCH(",",Ausstellungen!G50,1)-1),"vv","z"))</f>
        <v>V2</v>
      </c>
      <c r="AA50" s="71">
        <f t="shared" ca="1" si="4"/>
        <v>0</v>
      </c>
      <c r="AB50" s="71">
        <f t="shared" ca="1" si="5"/>
        <v>0</v>
      </c>
      <c r="AC50" s="71">
        <f t="shared" ca="1" si="6"/>
        <v>0</v>
      </c>
      <c r="AD50" s="71">
        <f t="shared" ca="1" si="7"/>
        <v>0</v>
      </c>
      <c r="AE50" s="71">
        <f t="shared" ca="1" si="8"/>
        <v>0</v>
      </c>
      <c r="AF50" s="71">
        <f t="shared" ca="1" si="9"/>
        <v>0</v>
      </c>
      <c r="AG50" s="71">
        <f t="shared" ca="1" si="10"/>
        <v>0</v>
      </c>
      <c r="AH50" s="71"/>
    </row>
    <row r="51" spans="1:34" ht="18.600000000000001" customHeight="1" x14ac:dyDescent="0.2">
      <c r="A51" s="70" t="str">
        <f>IF(AND(Ausstellungen!C51&lt;"a",Ausstellungen!D51&lt;"a",Ausstellungen!F51&lt;"a",Ausstellungen!G51&lt;" "),"",SUBSTITUTE(SUBSTITUTE(SUBSTITUTE(SUBSTITUTE(IF(AND(ISERROR(SEARCH(",",Ausstellungen!G51,1)),ISERROR(SEARCH(".",Ausstellungen!G51,1))),CONCATENATE(Ausstellungen!D51,Ausstellungen!E51,Ausstellungen!F51,Ausstellungen!G51),IF(ISERROR(SEARCH(",",Ausstellungen!G51,1)),CONCATENATE(Ausstellungen!D51,Ausstellungen!E51,Ausstellungen!F51,MID(Ausstellungen!G51,SEARCH(".",Ausstellungen!G51,1)-1,1)),CONCATENATE(Ausstellungen!D51,Ausstellungen!E51,Ausstellungen!F51,MID(Ausstellungen!G51,SEARCH(",",Ausstellungen!G51,1)-1,1)))),"vv",ROW()),"v",ROW()),"Sg",""),"V",""))</f>
        <v>IHA Salzburg - SaRüOffene Klasse3</v>
      </c>
      <c r="B51" s="70" t="str">
        <f>IF(OR(Ausstellungen!C51&lt;"a",Ausstellungen!D51&lt;"a",Ausstellungen!F51&lt;"a"),"",IF(AND(Ausstellungen!D51=Tabelle2!$C$19,Ausstellungen!F51=Tabelle2!$E$19),Ausstellungen!C51&amp;Ausstellungen!D51&amp;"yy",IF(AND(Ausstellungen!D51=Tabelle2!$C$19,Ausstellungen!F51&lt;&gt;Tabelle2!$E$19),Ausstellungen!C51&amp;Ausstellungen!D51&amp;"zz",Ausstellungen!C51&amp;Ausstellungen!D51)))</f>
        <v>SPAKLING DIAMONDSTAFF HELLS BELLSIHA Salzburg - Sa</v>
      </c>
      <c r="C51" s="70" t="str">
        <f>IF(Ausstellungen!H51&lt;"a","",IF(Ausstellungen!F51=Tabelle2!$E$4,Ausstellungen!D51&amp;Ausstellungen!E51&amp;Ausstellungen!F51&amp;Ausstellungen!H51,IF(Ausstellungen!F51=Tabelle2!$E$3,Ausstellungen!D51&amp;Ausstellungen!F51&amp;Ausstellungen!H51,Ausstellungen!D51&amp;Ausstellungen!E51&amp;Ausstellungen!H51)))</f>
        <v/>
      </c>
      <c r="D51" s="70" t="str">
        <f>IF(AND(Ausstellungen!C51&gt;"a",Ausstellungen!D51&gt;"a",Ausstellungen!F51&gt;"a",Ausstellungen!I51&gt;"a"),Ausstellungen!D51&amp;Ausstellungen!E51&amp;MID(Ausstellungen!I51,1,2),"")</f>
        <v/>
      </c>
      <c r="E51" s="70" t="str">
        <f>IF(AND(Ausstellungen!C51&gt;"a",Ausstellungen!D51&gt;"a",Ausstellungen!F51&gt;"a",Ausstellungen!I51&gt;"a"),Ausstellungen!D51&amp;MID(Ausstellungen!I51,1,3),"")</f>
        <v/>
      </c>
      <c r="F51" s="70" t="str">
        <f>IF(Ausstellungen!T51&lt;&gt;"leer",CONCATENATE(Ausstellungen!T51,"P"),"")</f>
        <v>OfP</v>
      </c>
      <c r="G51" s="71">
        <f ca="1">IF(Ausstellungen!G51&gt;" ",VLOOKUP(Ausstellungen!G51,INDIRECT(F51),2,0),0)</f>
        <v>2</v>
      </c>
      <c r="H51" s="71">
        <f>IF(ISERROR(VLOOKUP(Ausstellungen!H51,Tabelle2!$AG$3:$AH$29,2,0)),0,VLOOKUP(Ausstellungen!H51,Tabelle2!$AG$3:$AH$29,2,0))</f>
        <v>0</v>
      </c>
      <c r="I51" s="71">
        <f>IF(ISERROR(VLOOKUP(Ausstellungen!I51,Tabelle2!$X$3:$Y$8,2,0)),0,VLOOKUP(Ausstellungen!I51,Tabelle2!$X$3:$Y$8,2,0))</f>
        <v>0</v>
      </c>
      <c r="J51" s="71">
        <f t="shared" ca="1" si="0"/>
        <v>2</v>
      </c>
      <c r="N51" s="69" t="str">
        <f>IF(AND(Ausstellungen!$C51&gt;"a",ISERROR(VLOOKUP(Ausstellungen!$C51,Tabelle3!$A$6:$B$300,2,0))),"??",IF(ISERROR(VLOOKUP(Ausstellungen!$C51,Tabelle3!$A$6:$B$300,2,0)),"",VLOOKUP(Ausstellungen!$C51,Tabelle3!$A$6:$B$300,2,0)))</f>
        <v>Rü</v>
      </c>
      <c r="O51" s="125">
        <f ca="1">IF(AND(Ausstellungen!G51&gt;"a",ISERROR(MATCH(Ausstellungen!G51,INDIRECT(Ausstellungen!T51),0))),0,1)</f>
        <v>1</v>
      </c>
      <c r="P51" s="71" t="str">
        <f>IF(Ausstellungen!$C51="","",IF(ISERROR(MATCH(Ausstellungen!$I51,Tabelle2!$X$4:$X$8,0)),"",MATCH(Ausstellungen!$I51,Tabelle2!$X$4:$X$8,0)))</f>
        <v/>
      </c>
      <c r="Q51" s="71" t="str">
        <f>IF(Ausstellungen!$C51="","",IF(OR(P51="",ISERROR(INDEX(Tabelle2!$X$14:$Y$18,P51,2))),"",INDEX(Tabelle2!$X$14:$Y$18,P51,2)))</f>
        <v/>
      </c>
      <c r="R51" s="71" t="str">
        <f t="shared" si="1"/>
        <v/>
      </c>
      <c r="S51" s="84" t="str">
        <f>IF(Ausstellungen!H51&lt;"a","",IF(AND(Ausstellungen!H51&gt;"a",ISERROR(MATCH(Ausstellungen!D51&amp;Ausstellungen!G51,Tabelle2!$T$2:$T$17,0))),1,IF(AND(Ausstellungen!H51&gt;"a",INDEX(Tabelle2!$V$2:$V$17,MATCH(Ausstellungen!D51&amp;Ausstellungen!G51,Tabelle2!$T$2:$T$17,0))&lt;&gt;Ausstellungen!H51),1,"")))</f>
        <v/>
      </c>
      <c r="T51" s="71" t="str">
        <f>IF(AND(Ausstellungen!I51&gt;"a",ISERROR(MATCH(Ausstellungen!G51,Tabelle2!$Z$2:$Z$7,0))),1,"")</f>
        <v/>
      </c>
      <c r="U51" s="71">
        <f>IF(AND(A51&gt;"a",Ausstellungen!G51&gt;" "),COUNTIF(A$5:A$500,A51),"")</f>
        <v>1</v>
      </c>
      <c r="V51" s="71">
        <f t="shared" si="2"/>
        <v>1</v>
      </c>
      <c r="W51" s="71" t="str">
        <f t="shared" si="3"/>
        <v/>
      </c>
      <c r="X51" s="71" t="str">
        <f>IF(AND(Ausstellungen!D51&lt;&gt;Tabelle2!$C$19,Ausstellungen!F51=Tabelle2!$E$19),1,"")</f>
        <v/>
      </c>
      <c r="Y51" s="71" t="str">
        <f ca="1">IF(AND(Ausstellungen!G51&gt;"a",ISERROR(MATCH(Ausstellungen!G51,INDIRECT(Ausstellungen!T51),0))),0,"")</f>
        <v/>
      </c>
      <c r="Z51" s="71" t="str">
        <f>IF(ISERROR(SEARCH(",",Ausstellungen!G51,1)),Ausstellungen!G51,SUBSTITUTE(MID(Ausstellungen!G51,1,SEARCH(",",Ausstellungen!G51,1)-1),"vv","z"))</f>
        <v>Sg3</v>
      </c>
      <c r="AA51" s="71">
        <f t="shared" ca="1" si="4"/>
        <v>0</v>
      </c>
      <c r="AB51" s="71">
        <f t="shared" ca="1" si="5"/>
        <v>0</v>
      </c>
      <c r="AC51" s="71">
        <f t="shared" ca="1" si="6"/>
        <v>0</v>
      </c>
      <c r="AD51" s="71">
        <f t="shared" ca="1" si="7"/>
        <v>0</v>
      </c>
      <c r="AE51" s="71">
        <f t="shared" ca="1" si="8"/>
        <v>0</v>
      </c>
      <c r="AF51" s="71">
        <f t="shared" ca="1" si="9"/>
        <v>0</v>
      </c>
      <c r="AG51" s="71">
        <f t="shared" ca="1" si="10"/>
        <v>0</v>
      </c>
      <c r="AH51" s="71"/>
    </row>
    <row r="52" spans="1:34" ht="18.600000000000001" customHeight="1" x14ac:dyDescent="0.2">
      <c r="A52" s="70" t="str">
        <f>IF(AND(Ausstellungen!C52&lt;"a",Ausstellungen!D52&lt;"a",Ausstellungen!F52&lt;"a",Ausstellungen!G52&lt;" "),"",SUBSTITUTE(SUBSTITUTE(SUBSTITUTE(SUBSTITUTE(IF(AND(ISERROR(SEARCH(",",Ausstellungen!G52,1)),ISERROR(SEARCH(".",Ausstellungen!G52,1))),CONCATENATE(Ausstellungen!D52,Ausstellungen!E52,Ausstellungen!F52,Ausstellungen!G52),IF(ISERROR(SEARCH(",",Ausstellungen!G52,1)),CONCATENATE(Ausstellungen!D52,Ausstellungen!E52,Ausstellungen!F52,MID(Ausstellungen!G52,SEARCH(".",Ausstellungen!G52,1)-1,1)),CONCATENATE(Ausstellungen!D52,Ausstellungen!E52,Ausstellungen!F52,MID(Ausstellungen!G52,SEARCH(",",Ausstellungen!G52,1)-1,1)))),"vv",ROW()),"v",ROW()),"Sg",""),"V",""))</f>
        <v>IHA Salzburg - SaHüJüngstenklasse52</v>
      </c>
      <c r="B52" s="70" t="str">
        <f>IF(OR(Ausstellungen!C52&lt;"a",Ausstellungen!D52&lt;"a",Ausstellungen!F52&lt;"a"),"",IF(AND(Ausstellungen!D52=Tabelle2!$C$19,Ausstellungen!F52=Tabelle2!$E$19),Ausstellungen!C52&amp;Ausstellungen!D52&amp;"yy",IF(AND(Ausstellungen!D52=Tabelle2!$C$19,Ausstellungen!F52&lt;&gt;Tabelle2!$E$19),Ausstellungen!C52&amp;Ausstellungen!D52&amp;"zz",Ausstellungen!C52&amp;Ausstellungen!D52)))</f>
        <v>SWEET REBEL STAFF AMAZING ADELEIHA Salzburg - Sa</v>
      </c>
      <c r="C52" s="70" t="str">
        <f>IF(Ausstellungen!H52&lt;"a","",IF(Ausstellungen!F52=Tabelle2!$E$4,Ausstellungen!D52&amp;Ausstellungen!E52&amp;Ausstellungen!F52&amp;Ausstellungen!H52,IF(Ausstellungen!F52=Tabelle2!$E$3,Ausstellungen!D52&amp;Ausstellungen!F52&amp;Ausstellungen!H52,Ausstellungen!D52&amp;Ausstellungen!E52&amp;Ausstellungen!H52)))</f>
        <v/>
      </c>
      <c r="D52" s="70" t="str">
        <f>IF(AND(Ausstellungen!C52&gt;"a",Ausstellungen!D52&gt;"a",Ausstellungen!F52&gt;"a",Ausstellungen!I52&gt;"a"),Ausstellungen!D52&amp;Ausstellungen!E52&amp;MID(Ausstellungen!I52,1,2),"")</f>
        <v/>
      </c>
      <c r="E52" s="70" t="str">
        <f>IF(AND(Ausstellungen!C52&gt;"a",Ausstellungen!D52&gt;"a",Ausstellungen!F52&gt;"a",Ausstellungen!I52&gt;"a"),Ausstellungen!D52&amp;MID(Ausstellungen!I52,1,3),"")</f>
        <v/>
      </c>
      <c r="F52" s="70" t="str">
        <f>IF(Ausstellungen!T52&lt;&gt;"leer",CONCATENATE(Ausstellungen!T52,"P"),"")</f>
        <v>JüP</v>
      </c>
      <c r="G52" s="71">
        <f ca="1">IF(Ausstellungen!G52&gt;" ",VLOOKUP(Ausstellungen!G52,INDIRECT(F52),2,0),0)</f>
        <v>4</v>
      </c>
      <c r="H52" s="71">
        <f>IF(ISERROR(VLOOKUP(Ausstellungen!H52,Tabelle2!$AG$3:$AH$29,2,0)),0,VLOOKUP(Ausstellungen!H52,Tabelle2!$AG$3:$AH$29,2,0))</f>
        <v>0</v>
      </c>
      <c r="I52" s="71">
        <f>IF(ISERROR(VLOOKUP(Ausstellungen!I52,Tabelle2!$X$3:$Y$8,2,0)),0,VLOOKUP(Ausstellungen!I52,Tabelle2!$X$3:$Y$8,2,0))</f>
        <v>0</v>
      </c>
      <c r="J52" s="71">
        <f t="shared" ca="1" si="0"/>
        <v>4</v>
      </c>
      <c r="N52" s="69" t="str">
        <f>IF(AND(Ausstellungen!$C52&gt;"a",ISERROR(VLOOKUP(Ausstellungen!$C52,Tabelle3!$A$6:$B$300,2,0))),"??",IF(ISERROR(VLOOKUP(Ausstellungen!$C52,Tabelle3!$A$6:$B$300,2,0)),"",VLOOKUP(Ausstellungen!$C52,Tabelle3!$A$6:$B$300,2,0)))</f>
        <v>Hü</v>
      </c>
      <c r="O52" s="125">
        <f ca="1">IF(AND(Ausstellungen!G52&gt;"a",ISERROR(MATCH(Ausstellungen!G52,INDIRECT(Ausstellungen!T52),0))),0,1)</f>
        <v>1</v>
      </c>
      <c r="P52" s="71" t="str">
        <f>IF(Ausstellungen!$C52="","",IF(ISERROR(MATCH(Ausstellungen!$I52,Tabelle2!$X$4:$X$8,0)),"",MATCH(Ausstellungen!$I52,Tabelle2!$X$4:$X$8,0)))</f>
        <v/>
      </c>
      <c r="Q52" s="71" t="str">
        <f>IF(Ausstellungen!$C52="","",IF(OR(P52="",ISERROR(INDEX(Tabelle2!$X$14:$Y$18,P52,2))),"",INDEX(Tabelle2!$X$14:$Y$18,P52,2)))</f>
        <v/>
      </c>
      <c r="R52" s="71" t="str">
        <f t="shared" si="1"/>
        <v/>
      </c>
      <c r="S52" s="84" t="str">
        <f>IF(Ausstellungen!H52&lt;"a","",IF(AND(Ausstellungen!H52&gt;"a",ISERROR(MATCH(Ausstellungen!D52&amp;Ausstellungen!G52,Tabelle2!$T$2:$T$17,0))),1,IF(AND(Ausstellungen!H52&gt;"a",INDEX(Tabelle2!$V$2:$V$17,MATCH(Ausstellungen!D52&amp;Ausstellungen!G52,Tabelle2!$T$2:$T$17,0))&lt;&gt;Ausstellungen!H52),1,"")))</f>
        <v/>
      </c>
      <c r="T52" s="71" t="str">
        <f>IF(AND(Ausstellungen!I52&gt;"a",ISERROR(MATCH(Ausstellungen!G52,Tabelle2!$Z$2:$Z$7,0))),1,"")</f>
        <v/>
      </c>
      <c r="U52" s="71">
        <f>IF(AND(A52&gt;"a",Ausstellungen!G52&gt;" "),COUNTIF(A$5:A$500,A52),"")</f>
        <v>1</v>
      </c>
      <c r="V52" s="71">
        <f t="shared" si="2"/>
        <v>1</v>
      </c>
      <c r="W52" s="71" t="str">
        <f t="shared" si="3"/>
        <v/>
      </c>
      <c r="X52" s="71" t="str">
        <f>IF(AND(Ausstellungen!D52&lt;&gt;Tabelle2!$C$19,Ausstellungen!F52=Tabelle2!$E$19),1,"")</f>
        <v/>
      </c>
      <c r="Y52" s="71" t="str">
        <f ca="1">IF(AND(Ausstellungen!G52&gt;"a",ISERROR(MATCH(Ausstellungen!G52,INDIRECT(Ausstellungen!T52),0))),0,"")</f>
        <v/>
      </c>
      <c r="Z52" s="71" t="str">
        <f>IF(ISERROR(SEARCH(",",Ausstellungen!G52,1)),Ausstellungen!G52,SUBSTITUTE(MID(Ausstellungen!G52,1,SEARCH(",",Ausstellungen!G52,1)-1),"vv","z"))</f>
        <v>vv</v>
      </c>
      <c r="AA52" s="71">
        <f t="shared" ca="1" si="4"/>
        <v>0</v>
      </c>
      <c r="AB52" s="71">
        <f t="shared" ca="1" si="5"/>
        <v>0</v>
      </c>
      <c r="AC52" s="71">
        <f t="shared" ca="1" si="6"/>
        <v>0</v>
      </c>
      <c r="AD52" s="71">
        <f t="shared" ca="1" si="7"/>
        <v>0</v>
      </c>
      <c r="AE52" s="71">
        <f t="shared" ca="1" si="8"/>
        <v>0</v>
      </c>
      <c r="AF52" s="71">
        <f t="shared" ca="1" si="9"/>
        <v>0</v>
      </c>
      <c r="AG52" s="71">
        <f t="shared" ca="1" si="10"/>
        <v>0</v>
      </c>
      <c r="AH52" s="71"/>
    </row>
    <row r="53" spans="1:34" ht="18.600000000000001" customHeight="1" x14ac:dyDescent="0.2">
      <c r="A53" s="70" t="str">
        <f>IF(AND(Ausstellungen!C53&lt;"a",Ausstellungen!D53&lt;"a",Ausstellungen!F53&lt;"a",Ausstellungen!G53&lt;" "),"",SUBSTITUTE(SUBSTITUTE(SUBSTITUTE(SUBSTITUTE(IF(AND(ISERROR(SEARCH(",",Ausstellungen!G53,1)),ISERROR(SEARCH(".",Ausstellungen!G53,1))),CONCATENATE(Ausstellungen!D53,Ausstellungen!E53,Ausstellungen!F53,Ausstellungen!G53),IF(ISERROR(SEARCH(",",Ausstellungen!G53,1)),CONCATENATE(Ausstellungen!D53,Ausstellungen!E53,Ausstellungen!F53,MID(Ausstellungen!G53,SEARCH(".",Ausstellungen!G53,1)-1,1)),CONCATENATE(Ausstellungen!D53,Ausstellungen!E53,Ausstellungen!F53,MID(Ausstellungen!G53,SEARCH(",",Ausstellungen!G53,1)-1,1)))),"vv",ROW()),"v",ROW()),"Sg",""),"V",""))</f>
        <v>IHA Salzburg - SaHüJugendklasse3</v>
      </c>
      <c r="B53" s="70" t="str">
        <f>IF(OR(Ausstellungen!C53&lt;"a",Ausstellungen!D53&lt;"a",Ausstellungen!F53&lt;"a"),"",IF(AND(Ausstellungen!D53=Tabelle2!$C$19,Ausstellungen!F53=Tabelle2!$E$19),Ausstellungen!C53&amp;Ausstellungen!D53&amp;"yy",IF(AND(Ausstellungen!D53=Tabelle2!$C$19,Ausstellungen!F53&lt;&gt;Tabelle2!$E$19),Ausstellungen!C53&amp;Ausstellungen!D53&amp;"zz",Ausstellungen!C53&amp;Ausstellungen!D53)))</f>
        <v>GRACE KELLY OF-STYRIAVALLEYIHA Salzburg - Sa</v>
      </c>
      <c r="C53" s="70" t="str">
        <f>IF(Ausstellungen!H53&lt;"a","",IF(Ausstellungen!F53=Tabelle2!$E$4,Ausstellungen!D53&amp;Ausstellungen!E53&amp;Ausstellungen!F53&amp;Ausstellungen!H53,IF(Ausstellungen!F53=Tabelle2!$E$3,Ausstellungen!D53&amp;Ausstellungen!F53&amp;Ausstellungen!H53,Ausstellungen!D53&amp;Ausstellungen!E53&amp;Ausstellungen!H53)))</f>
        <v/>
      </c>
      <c r="D53" s="70" t="str">
        <f>IF(AND(Ausstellungen!C53&gt;"a",Ausstellungen!D53&gt;"a",Ausstellungen!F53&gt;"a",Ausstellungen!I53&gt;"a"),Ausstellungen!D53&amp;Ausstellungen!E53&amp;MID(Ausstellungen!I53,1,2),"")</f>
        <v/>
      </c>
      <c r="E53" s="70" t="str">
        <f>IF(AND(Ausstellungen!C53&gt;"a",Ausstellungen!D53&gt;"a",Ausstellungen!F53&gt;"a",Ausstellungen!I53&gt;"a"),Ausstellungen!D53&amp;MID(Ausstellungen!I53,1,3),"")</f>
        <v/>
      </c>
      <c r="F53" s="70" t="str">
        <f>IF(Ausstellungen!T53&lt;&gt;"leer",CONCATENATE(Ausstellungen!T53,"P"),"")</f>
        <v>JuP</v>
      </c>
      <c r="G53" s="71">
        <f ca="1">IF(Ausstellungen!G53&gt;" ",VLOOKUP(Ausstellungen!G53,INDIRECT(F53),2,0),0)</f>
        <v>6</v>
      </c>
      <c r="H53" s="71">
        <f>IF(ISERROR(VLOOKUP(Ausstellungen!H53,Tabelle2!$AG$3:$AH$29,2,0)),0,VLOOKUP(Ausstellungen!H53,Tabelle2!$AG$3:$AH$29,2,0))</f>
        <v>0</v>
      </c>
      <c r="I53" s="71">
        <f>IF(ISERROR(VLOOKUP(Ausstellungen!I53,Tabelle2!$X$3:$Y$8,2,0)),0,VLOOKUP(Ausstellungen!I53,Tabelle2!$X$3:$Y$8,2,0))</f>
        <v>0</v>
      </c>
      <c r="J53" s="71">
        <f t="shared" ca="1" si="0"/>
        <v>6</v>
      </c>
      <c r="N53" s="69" t="str">
        <f>IF(AND(Ausstellungen!$C53&gt;"a",ISERROR(VLOOKUP(Ausstellungen!$C53,Tabelle3!$A$6:$B$300,2,0))),"??",IF(ISERROR(VLOOKUP(Ausstellungen!$C53,Tabelle3!$A$6:$B$300,2,0)),"",VLOOKUP(Ausstellungen!$C53,Tabelle3!$A$6:$B$300,2,0)))</f>
        <v>Hü</v>
      </c>
      <c r="O53" s="125">
        <f ca="1">IF(AND(Ausstellungen!G53&gt;"a",ISERROR(MATCH(Ausstellungen!G53,INDIRECT(Ausstellungen!T53),0))),0,1)</f>
        <v>1</v>
      </c>
      <c r="P53" s="71" t="str">
        <f>IF(Ausstellungen!$C53="","",IF(ISERROR(MATCH(Ausstellungen!$I53,Tabelle2!$X$4:$X$8,0)),"",MATCH(Ausstellungen!$I53,Tabelle2!$X$4:$X$8,0)))</f>
        <v/>
      </c>
      <c r="Q53" s="71" t="str">
        <f>IF(Ausstellungen!$C53="","",IF(OR(P53="",ISERROR(INDEX(Tabelle2!$X$14:$Y$18,P53,2))),"",INDEX(Tabelle2!$X$14:$Y$18,P53,2)))</f>
        <v/>
      </c>
      <c r="R53" s="71" t="str">
        <f t="shared" si="1"/>
        <v/>
      </c>
      <c r="S53" s="84" t="str">
        <f>IF(Ausstellungen!H53&lt;"a","",IF(AND(Ausstellungen!H53&gt;"a",ISERROR(MATCH(Ausstellungen!D53&amp;Ausstellungen!G53,Tabelle2!$T$2:$T$17,0))),1,IF(AND(Ausstellungen!H53&gt;"a",INDEX(Tabelle2!$V$2:$V$17,MATCH(Ausstellungen!D53&amp;Ausstellungen!G53,Tabelle2!$T$2:$T$17,0))&lt;&gt;Ausstellungen!H53),1,"")))</f>
        <v/>
      </c>
      <c r="T53" s="71" t="str">
        <f>IF(AND(Ausstellungen!I53&gt;"a",ISERROR(MATCH(Ausstellungen!G53,Tabelle2!$Z$2:$Z$7,0))),1,"")</f>
        <v/>
      </c>
      <c r="U53" s="71">
        <f>IF(AND(A53&gt;"a",Ausstellungen!G53&gt;" "),COUNTIF(A$5:A$500,A53),"")</f>
        <v>1</v>
      </c>
      <c r="V53" s="71">
        <f t="shared" si="2"/>
        <v>1</v>
      </c>
      <c r="W53" s="71" t="str">
        <f t="shared" si="3"/>
        <v/>
      </c>
      <c r="X53" s="71" t="str">
        <f>IF(AND(Ausstellungen!D53&lt;&gt;Tabelle2!$C$19,Ausstellungen!F53=Tabelle2!$E$19),1,"")</f>
        <v/>
      </c>
      <c r="Y53" s="71" t="str">
        <f ca="1">IF(AND(Ausstellungen!G53&gt;"a",ISERROR(MATCH(Ausstellungen!G53,INDIRECT(Ausstellungen!T53),0))),0,"")</f>
        <v/>
      </c>
      <c r="Z53" s="71" t="str">
        <f>IF(ISERROR(SEARCH(",",Ausstellungen!G53,1)),Ausstellungen!G53,SUBSTITUTE(MID(Ausstellungen!G53,1,SEARCH(",",Ausstellungen!G53,1)-1),"vv","z"))</f>
        <v>V3</v>
      </c>
      <c r="AA53" s="71">
        <f t="shared" ca="1" si="4"/>
        <v>0</v>
      </c>
      <c r="AB53" s="71">
        <f t="shared" ca="1" si="5"/>
        <v>0</v>
      </c>
      <c r="AC53" s="71">
        <f t="shared" ca="1" si="6"/>
        <v>0</v>
      </c>
      <c r="AD53" s="71">
        <f t="shared" ca="1" si="7"/>
        <v>0</v>
      </c>
      <c r="AE53" s="71">
        <f t="shared" ca="1" si="8"/>
        <v>0</v>
      </c>
      <c r="AF53" s="71">
        <f t="shared" ca="1" si="9"/>
        <v>0</v>
      </c>
      <c r="AG53" s="71">
        <f t="shared" ca="1" si="10"/>
        <v>0</v>
      </c>
      <c r="AH53" s="71"/>
    </row>
    <row r="54" spans="1:34" ht="18.600000000000001" customHeight="1" x14ac:dyDescent="0.2">
      <c r="A54" s="70" t="str">
        <f>IF(AND(Ausstellungen!C54&lt;"a",Ausstellungen!D54&lt;"a",Ausstellungen!F54&lt;"a",Ausstellungen!G54&lt;" "),"",SUBSTITUTE(SUBSTITUTE(SUBSTITUTE(SUBSTITUTE(IF(AND(ISERROR(SEARCH(",",Ausstellungen!G54,1)),ISERROR(SEARCH(".",Ausstellungen!G54,1))),CONCATENATE(Ausstellungen!D54,Ausstellungen!E54,Ausstellungen!F54,Ausstellungen!G54),IF(ISERROR(SEARCH(",",Ausstellungen!G54,1)),CONCATENATE(Ausstellungen!D54,Ausstellungen!E54,Ausstellungen!F54,MID(Ausstellungen!G54,SEARCH(".",Ausstellungen!G54,1)-1,1)),CONCATENATE(Ausstellungen!D54,Ausstellungen!E54,Ausstellungen!F54,MID(Ausstellungen!G54,SEARCH(",",Ausstellungen!G54,1)-1,1)))),"vv",ROW()),"v",ROW()),"Sg",""),"V",""))</f>
        <v>IHA Salzburg - SaHüJugendklasse4</v>
      </c>
      <c r="B54" s="70" t="str">
        <f>IF(OR(Ausstellungen!C54&lt;"a",Ausstellungen!D54&lt;"a",Ausstellungen!F54&lt;"a"),"",IF(AND(Ausstellungen!D54=Tabelle2!$C$19,Ausstellungen!F54=Tabelle2!$E$19),Ausstellungen!C54&amp;Ausstellungen!D54&amp;"yy",IF(AND(Ausstellungen!D54=Tabelle2!$C$19,Ausstellungen!F54&lt;&gt;Tabelle2!$E$19),Ausstellungen!C54&amp;Ausstellungen!D54&amp;"zz",Ausstellungen!C54&amp;Ausstellungen!D54)))</f>
        <v>LEGENDS NEVER DIE FAITHFUL DIAMONDSIHA Salzburg - Sa</v>
      </c>
      <c r="C54" s="70" t="str">
        <f>IF(Ausstellungen!H54&lt;"a","",IF(Ausstellungen!F54=Tabelle2!$E$4,Ausstellungen!D54&amp;Ausstellungen!E54&amp;Ausstellungen!F54&amp;Ausstellungen!H54,IF(Ausstellungen!F54=Tabelle2!$E$3,Ausstellungen!D54&amp;Ausstellungen!F54&amp;Ausstellungen!H54,Ausstellungen!D54&amp;Ausstellungen!E54&amp;Ausstellungen!H54)))</f>
        <v/>
      </c>
      <c r="D54" s="70" t="str">
        <f>IF(AND(Ausstellungen!C54&gt;"a",Ausstellungen!D54&gt;"a",Ausstellungen!F54&gt;"a",Ausstellungen!I54&gt;"a"),Ausstellungen!D54&amp;Ausstellungen!E54&amp;MID(Ausstellungen!I54,1,2),"")</f>
        <v/>
      </c>
      <c r="E54" s="70" t="str">
        <f>IF(AND(Ausstellungen!C54&gt;"a",Ausstellungen!D54&gt;"a",Ausstellungen!F54&gt;"a",Ausstellungen!I54&gt;"a"),Ausstellungen!D54&amp;MID(Ausstellungen!I54,1,3),"")</f>
        <v/>
      </c>
      <c r="F54" s="70" t="str">
        <f>IF(Ausstellungen!T54&lt;&gt;"leer",CONCATENATE(Ausstellungen!T54,"P"),"")</f>
        <v>JuP</v>
      </c>
      <c r="G54" s="71">
        <f ca="1">IF(Ausstellungen!G54&gt;" ",VLOOKUP(Ausstellungen!G54,INDIRECT(F54),2,0),0)</f>
        <v>1</v>
      </c>
      <c r="H54" s="71">
        <f>IF(ISERROR(VLOOKUP(Ausstellungen!H54,Tabelle2!$AG$3:$AH$29,2,0)),0,VLOOKUP(Ausstellungen!H54,Tabelle2!$AG$3:$AH$29,2,0))</f>
        <v>0</v>
      </c>
      <c r="I54" s="71">
        <f>IF(ISERROR(VLOOKUP(Ausstellungen!I54,Tabelle2!$X$3:$Y$8,2,0)),0,VLOOKUP(Ausstellungen!I54,Tabelle2!$X$3:$Y$8,2,0))</f>
        <v>0</v>
      </c>
      <c r="J54" s="71">
        <f t="shared" ca="1" si="0"/>
        <v>1</v>
      </c>
      <c r="N54" s="69" t="str">
        <f>IF(AND(Ausstellungen!$C54&gt;"a",ISERROR(VLOOKUP(Ausstellungen!$C54,Tabelle3!$A$6:$B$300,2,0))),"??",IF(ISERROR(VLOOKUP(Ausstellungen!$C54,Tabelle3!$A$6:$B$300,2,0)),"",VLOOKUP(Ausstellungen!$C54,Tabelle3!$A$6:$B$300,2,0)))</f>
        <v>Hü</v>
      </c>
      <c r="O54" s="125">
        <f ca="1">IF(AND(Ausstellungen!G54&gt;"a",ISERROR(MATCH(Ausstellungen!G54,INDIRECT(Ausstellungen!T54),0))),0,1)</f>
        <v>1</v>
      </c>
      <c r="P54" s="71" t="str">
        <f>IF(Ausstellungen!$C54="","",IF(ISERROR(MATCH(Ausstellungen!$I54,Tabelle2!$X$4:$X$8,0)),"",MATCH(Ausstellungen!$I54,Tabelle2!$X$4:$X$8,0)))</f>
        <v/>
      </c>
      <c r="Q54" s="71" t="str">
        <f>IF(Ausstellungen!$C54="","",IF(OR(P54="",ISERROR(INDEX(Tabelle2!$X$14:$Y$18,P54,2))),"",INDEX(Tabelle2!$X$14:$Y$18,P54,2)))</f>
        <v/>
      </c>
      <c r="R54" s="71" t="str">
        <f t="shared" si="1"/>
        <v/>
      </c>
      <c r="S54" s="84" t="str">
        <f>IF(Ausstellungen!H54&lt;"a","",IF(AND(Ausstellungen!H54&gt;"a",ISERROR(MATCH(Ausstellungen!D54&amp;Ausstellungen!G54,Tabelle2!$T$2:$T$17,0))),1,IF(AND(Ausstellungen!H54&gt;"a",INDEX(Tabelle2!$V$2:$V$17,MATCH(Ausstellungen!D54&amp;Ausstellungen!G54,Tabelle2!$T$2:$T$17,0))&lt;&gt;Ausstellungen!H54),1,"")))</f>
        <v/>
      </c>
      <c r="T54" s="71" t="str">
        <f>IF(AND(Ausstellungen!I54&gt;"a",ISERROR(MATCH(Ausstellungen!G54,Tabelle2!$Z$2:$Z$7,0))),1,"")</f>
        <v/>
      </c>
      <c r="U54" s="71">
        <f>IF(AND(A54&gt;"a",Ausstellungen!G54&gt;" "),COUNTIF(A$5:A$500,A54),"")</f>
        <v>1</v>
      </c>
      <c r="V54" s="71">
        <f t="shared" si="2"/>
        <v>1</v>
      </c>
      <c r="W54" s="71" t="str">
        <f t="shared" si="3"/>
        <v/>
      </c>
      <c r="X54" s="71" t="str">
        <f>IF(AND(Ausstellungen!D54&lt;&gt;Tabelle2!$C$19,Ausstellungen!F54=Tabelle2!$E$19),1,"")</f>
        <v/>
      </c>
      <c r="Y54" s="71" t="str">
        <f ca="1">IF(AND(Ausstellungen!G54&gt;"a",ISERROR(MATCH(Ausstellungen!G54,INDIRECT(Ausstellungen!T54),0))),0,"")</f>
        <v/>
      </c>
      <c r="Z54" s="71" t="str">
        <f>IF(ISERROR(SEARCH(",",Ausstellungen!G54,1)),Ausstellungen!G54,SUBSTITUTE(MID(Ausstellungen!G54,1,SEARCH(",",Ausstellungen!G54,1)-1),"vv","z"))</f>
        <v>Sg4</v>
      </c>
      <c r="AA54" s="71">
        <f t="shared" ca="1" si="4"/>
        <v>0</v>
      </c>
      <c r="AB54" s="71">
        <f t="shared" ca="1" si="5"/>
        <v>0</v>
      </c>
      <c r="AC54" s="71">
        <f t="shared" ca="1" si="6"/>
        <v>0</v>
      </c>
      <c r="AD54" s="71">
        <f t="shared" ca="1" si="7"/>
        <v>0</v>
      </c>
      <c r="AE54" s="71">
        <f t="shared" ca="1" si="8"/>
        <v>0</v>
      </c>
      <c r="AF54" s="71">
        <f t="shared" ca="1" si="9"/>
        <v>0</v>
      </c>
      <c r="AG54" s="71">
        <f t="shared" ca="1" si="10"/>
        <v>0</v>
      </c>
      <c r="AH54" s="71"/>
    </row>
    <row r="55" spans="1:34" ht="18.600000000000001" customHeight="1" x14ac:dyDescent="0.2">
      <c r="A55" s="70" t="str">
        <f>IF(AND(Ausstellungen!C55&lt;"a",Ausstellungen!D55&lt;"a",Ausstellungen!F55&lt;"a",Ausstellungen!G55&lt;" "),"",SUBSTITUTE(SUBSTITUTE(SUBSTITUTE(SUBSTITUTE(IF(AND(ISERROR(SEARCH(",",Ausstellungen!G55,1)),ISERROR(SEARCH(".",Ausstellungen!G55,1))),CONCATENATE(Ausstellungen!D55,Ausstellungen!E55,Ausstellungen!F55,Ausstellungen!G55),IF(ISERROR(SEARCH(",",Ausstellungen!G55,1)),CONCATENATE(Ausstellungen!D55,Ausstellungen!E55,Ausstellungen!F55,MID(Ausstellungen!G55,SEARCH(".",Ausstellungen!G55,1)-1,1)),CONCATENATE(Ausstellungen!D55,Ausstellungen!E55,Ausstellungen!F55,MID(Ausstellungen!G55,SEARCH(",",Ausstellungen!G55,1)-1,1)))),"vv",ROW()),"v",ROW()),"Sg",""),"V",""))</f>
        <v>IHA Salzburg - SaHüZwischenklasse2</v>
      </c>
      <c r="B55" s="70" t="str">
        <f>IF(OR(Ausstellungen!C55&lt;"a",Ausstellungen!D55&lt;"a",Ausstellungen!F55&lt;"a"),"",IF(AND(Ausstellungen!D55=Tabelle2!$C$19,Ausstellungen!F55=Tabelle2!$E$19),Ausstellungen!C55&amp;Ausstellungen!D55&amp;"yy",IF(AND(Ausstellungen!D55=Tabelle2!$C$19,Ausstellungen!F55&lt;&gt;Tabelle2!$E$19),Ausstellungen!C55&amp;Ausstellungen!D55&amp;"zz",Ausstellungen!C55&amp;Ausstellungen!D55)))</f>
        <v>SPAKLING DIAMOND STAFF KARMA KISSEDIHA Salzburg - Sa</v>
      </c>
      <c r="C55" s="70" t="str">
        <f>IF(Ausstellungen!H55&lt;"a","",IF(Ausstellungen!F55=Tabelle2!$E$4,Ausstellungen!D55&amp;Ausstellungen!E55&amp;Ausstellungen!F55&amp;Ausstellungen!H55,IF(Ausstellungen!F55=Tabelle2!$E$3,Ausstellungen!D55&amp;Ausstellungen!F55&amp;Ausstellungen!H55,Ausstellungen!D55&amp;Ausstellungen!E55&amp;Ausstellungen!H55)))</f>
        <v/>
      </c>
      <c r="D55" s="70" t="str">
        <f>IF(AND(Ausstellungen!C55&gt;"a",Ausstellungen!D55&gt;"a",Ausstellungen!F55&gt;"a",Ausstellungen!I55&gt;"a"),Ausstellungen!D55&amp;Ausstellungen!E55&amp;MID(Ausstellungen!I55,1,2),"")</f>
        <v/>
      </c>
      <c r="E55" s="70" t="str">
        <f>IF(AND(Ausstellungen!C55&gt;"a",Ausstellungen!D55&gt;"a",Ausstellungen!F55&gt;"a",Ausstellungen!I55&gt;"a"),Ausstellungen!D55&amp;MID(Ausstellungen!I55,1,3),"")</f>
        <v/>
      </c>
      <c r="F55" s="70" t="str">
        <f>IF(Ausstellungen!T55&lt;&gt;"leer",CONCATENATE(Ausstellungen!T55,"P"),"")</f>
        <v>ZwP</v>
      </c>
      <c r="G55" s="71">
        <f ca="1">IF(Ausstellungen!G55&gt;" ",VLOOKUP(Ausstellungen!G55,INDIRECT(F55),2,0),0)</f>
        <v>3</v>
      </c>
      <c r="H55" s="71">
        <f>IF(ISERROR(VLOOKUP(Ausstellungen!H55,Tabelle2!$AG$3:$AH$29,2,0)),0,VLOOKUP(Ausstellungen!H55,Tabelle2!$AG$3:$AH$29,2,0))</f>
        <v>0</v>
      </c>
      <c r="I55" s="71">
        <f>IF(ISERROR(VLOOKUP(Ausstellungen!I55,Tabelle2!$X$3:$Y$8,2,0)),0,VLOOKUP(Ausstellungen!I55,Tabelle2!$X$3:$Y$8,2,0))</f>
        <v>0</v>
      </c>
      <c r="J55" s="71">
        <f t="shared" ca="1" si="0"/>
        <v>3</v>
      </c>
      <c r="N55" s="69" t="str">
        <f>IF(AND(Ausstellungen!$C55&gt;"a",ISERROR(VLOOKUP(Ausstellungen!$C55,Tabelle3!$A$6:$B$300,2,0))),"??",IF(ISERROR(VLOOKUP(Ausstellungen!$C55,Tabelle3!$A$6:$B$300,2,0)),"",VLOOKUP(Ausstellungen!$C55,Tabelle3!$A$6:$B$300,2,0)))</f>
        <v>Hü</v>
      </c>
      <c r="O55" s="125">
        <f ca="1">IF(AND(Ausstellungen!G55&gt;"a",ISERROR(MATCH(Ausstellungen!G55,INDIRECT(Ausstellungen!T55),0))),0,1)</f>
        <v>1</v>
      </c>
      <c r="P55" s="71" t="str">
        <f>IF(Ausstellungen!$C55="","",IF(ISERROR(MATCH(Ausstellungen!$I55,Tabelle2!$X$4:$X$8,0)),"",MATCH(Ausstellungen!$I55,Tabelle2!$X$4:$X$8,0)))</f>
        <v/>
      </c>
      <c r="Q55" s="71" t="str">
        <f>IF(Ausstellungen!$C55="","",IF(OR(P55="",ISERROR(INDEX(Tabelle2!$X$14:$Y$18,P55,2))),"",INDEX(Tabelle2!$X$14:$Y$18,P55,2)))</f>
        <v/>
      </c>
      <c r="R55" s="71" t="str">
        <f t="shared" si="1"/>
        <v/>
      </c>
      <c r="S55" s="84" t="str">
        <f>IF(Ausstellungen!H55&lt;"a","",IF(AND(Ausstellungen!H55&gt;"a",ISERROR(MATCH(Ausstellungen!D55&amp;Ausstellungen!G55,Tabelle2!$T$2:$T$17,0))),1,IF(AND(Ausstellungen!H55&gt;"a",INDEX(Tabelle2!$V$2:$V$17,MATCH(Ausstellungen!D55&amp;Ausstellungen!G55,Tabelle2!$T$2:$T$17,0))&lt;&gt;Ausstellungen!H55),1,"")))</f>
        <v/>
      </c>
      <c r="T55" s="71" t="str">
        <f>IF(AND(Ausstellungen!I55&gt;"a",ISERROR(MATCH(Ausstellungen!G55,Tabelle2!$Z$2:$Z$7,0))),1,"")</f>
        <v/>
      </c>
      <c r="U55" s="71">
        <f>IF(AND(A55&gt;"a",Ausstellungen!G55&gt;" "),COUNTIF(A$5:A$500,A55),"")</f>
        <v>1</v>
      </c>
      <c r="V55" s="71">
        <f t="shared" si="2"/>
        <v>1</v>
      </c>
      <c r="W55" s="71" t="str">
        <f t="shared" si="3"/>
        <v/>
      </c>
      <c r="X55" s="71" t="str">
        <f>IF(AND(Ausstellungen!D55&lt;&gt;Tabelle2!$C$19,Ausstellungen!F55=Tabelle2!$E$19),1,"")</f>
        <v/>
      </c>
      <c r="Y55" s="71" t="str">
        <f ca="1">IF(AND(Ausstellungen!G55&gt;"a",ISERROR(MATCH(Ausstellungen!G55,INDIRECT(Ausstellungen!T55),0))),0,"")</f>
        <v/>
      </c>
      <c r="Z55" s="71" t="str">
        <f>IF(ISERROR(SEARCH(",",Ausstellungen!G55,1)),Ausstellungen!G55,SUBSTITUTE(MID(Ausstellungen!G55,1,SEARCH(",",Ausstellungen!G55,1)-1),"vv","z"))</f>
        <v>Sg2</v>
      </c>
      <c r="AA55" s="71">
        <f t="shared" ca="1" si="4"/>
        <v>0</v>
      </c>
      <c r="AB55" s="71">
        <f t="shared" ca="1" si="5"/>
        <v>0</v>
      </c>
      <c r="AC55" s="71">
        <f t="shared" ca="1" si="6"/>
        <v>0</v>
      </c>
      <c r="AD55" s="71">
        <f t="shared" ca="1" si="7"/>
        <v>0</v>
      </c>
      <c r="AE55" s="71">
        <f t="shared" ca="1" si="8"/>
        <v>0</v>
      </c>
      <c r="AF55" s="71">
        <f t="shared" ca="1" si="9"/>
        <v>0</v>
      </c>
      <c r="AG55" s="71">
        <f t="shared" ca="1" si="10"/>
        <v>0</v>
      </c>
      <c r="AH55" s="71"/>
    </row>
    <row r="56" spans="1:34" ht="18.600000000000001" customHeight="1" x14ac:dyDescent="0.2">
      <c r="A56" s="70" t="str">
        <f>IF(AND(Ausstellungen!C56&lt;"a",Ausstellungen!D56&lt;"a",Ausstellungen!F56&lt;"a",Ausstellungen!G56&lt;" "),"",SUBSTITUTE(SUBSTITUTE(SUBSTITUTE(SUBSTITUTE(IF(AND(ISERROR(SEARCH(",",Ausstellungen!G56,1)),ISERROR(SEARCH(".",Ausstellungen!G56,1))),CONCATENATE(Ausstellungen!D56,Ausstellungen!E56,Ausstellungen!F56,Ausstellungen!G56),IF(ISERROR(SEARCH(",",Ausstellungen!G56,1)),CONCATENATE(Ausstellungen!D56,Ausstellungen!E56,Ausstellungen!F56,MID(Ausstellungen!G56,SEARCH(".",Ausstellungen!G56,1)-1,1)),CONCATENATE(Ausstellungen!D56,Ausstellungen!E56,Ausstellungen!F56,MID(Ausstellungen!G56,SEARCH(",",Ausstellungen!G56,1)-1,1)))),"vv",ROW()),"v",ROW()),"Sg",""),"V",""))</f>
        <v>IHA Salzburg – SoRüJüngstenklasse56</v>
      </c>
      <c r="B56" s="70" t="str">
        <f>IF(OR(Ausstellungen!C56&lt;"a",Ausstellungen!D56&lt;"a",Ausstellungen!F56&lt;"a"),"",IF(AND(Ausstellungen!D56=Tabelle2!$C$19,Ausstellungen!F56=Tabelle2!$E$19),Ausstellungen!C56&amp;Ausstellungen!D56&amp;"yy",IF(AND(Ausstellungen!D56=Tabelle2!$C$19,Ausstellungen!F56&lt;&gt;Tabelle2!$E$19),Ausstellungen!C56&amp;Ausstellungen!D56&amp;"zz",Ausstellungen!C56&amp;Ausstellungen!D56)))</f>
        <v>SWEET REBEL STAFF AMOURS ARROWIHA Salzburg – So</v>
      </c>
      <c r="C56" s="70" t="str">
        <f>IF(Ausstellungen!H56&lt;"a","",IF(Ausstellungen!F56=Tabelle2!$E$4,Ausstellungen!D56&amp;Ausstellungen!E56&amp;Ausstellungen!F56&amp;Ausstellungen!H56,IF(Ausstellungen!F56=Tabelle2!$E$3,Ausstellungen!D56&amp;Ausstellungen!F56&amp;Ausstellungen!H56,Ausstellungen!D56&amp;Ausstellungen!E56&amp;Ausstellungen!H56)))</f>
        <v/>
      </c>
      <c r="D56" s="70" t="str">
        <f>IF(AND(Ausstellungen!C56&gt;"a",Ausstellungen!D56&gt;"a",Ausstellungen!F56&gt;"a",Ausstellungen!I56&gt;"a"),Ausstellungen!D56&amp;Ausstellungen!E56&amp;MID(Ausstellungen!I56,1,2),"")</f>
        <v/>
      </c>
      <c r="E56" s="70" t="str">
        <f>IF(AND(Ausstellungen!C56&gt;"a",Ausstellungen!D56&gt;"a",Ausstellungen!F56&gt;"a",Ausstellungen!I56&gt;"a"),Ausstellungen!D56&amp;MID(Ausstellungen!I56,1,3),"")</f>
        <v/>
      </c>
      <c r="F56" s="70" t="str">
        <f>IF(Ausstellungen!T56&lt;&gt;"leer",CONCATENATE(Ausstellungen!T56,"P"),"")</f>
        <v>JüP</v>
      </c>
      <c r="G56" s="71">
        <f ca="1">IF(Ausstellungen!G56&gt;" ",VLOOKUP(Ausstellungen!G56,INDIRECT(F56),2,0),0)</f>
        <v>4</v>
      </c>
      <c r="H56" s="71">
        <f>IF(ISERROR(VLOOKUP(Ausstellungen!H56,Tabelle2!$AG$3:$AH$29,2,0)),0,VLOOKUP(Ausstellungen!H56,Tabelle2!$AG$3:$AH$29,2,0))</f>
        <v>0</v>
      </c>
      <c r="I56" s="71">
        <f>IF(ISERROR(VLOOKUP(Ausstellungen!I56,Tabelle2!$X$3:$Y$8,2,0)),0,VLOOKUP(Ausstellungen!I56,Tabelle2!$X$3:$Y$8,2,0))</f>
        <v>0</v>
      </c>
      <c r="J56" s="71">
        <f t="shared" ca="1" si="0"/>
        <v>4</v>
      </c>
      <c r="N56" s="69" t="str">
        <f>IF(AND(Ausstellungen!$C56&gt;"a",ISERROR(VLOOKUP(Ausstellungen!$C56,Tabelle3!$A$6:$B$300,2,0))),"??",IF(ISERROR(VLOOKUP(Ausstellungen!$C56,Tabelle3!$A$6:$B$300,2,0)),"",VLOOKUP(Ausstellungen!$C56,Tabelle3!$A$6:$B$300,2,0)))</f>
        <v>Rü</v>
      </c>
      <c r="O56" s="125">
        <f ca="1">IF(AND(Ausstellungen!G56&gt;"a",ISERROR(MATCH(Ausstellungen!G56,INDIRECT(Ausstellungen!T56),0))),0,1)</f>
        <v>1</v>
      </c>
      <c r="P56" s="71" t="str">
        <f>IF(Ausstellungen!$C56="","",IF(ISERROR(MATCH(Ausstellungen!$I56,Tabelle2!$X$4:$X$8,0)),"",MATCH(Ausstellungen!$I56,Tabelle2!$X$4:$X$8,0)))</f>
        <v/>
      </c>
      <c r="Q56" s="71" t="str">
        <f>IF(Ausstellungen!$C56="","",IF(OR(P56="",ISERROR(INDEX(Tabelle2!$X$14:$Y$18,P56,2))),"",INDEX(Tabelle2!$X$14:$Y$18,P56,2)))</f>
        <v/>
      </c>
      <c r="R56" s="71" t="str">
        <f t="shared" si="1"/>
        <v/>
      </c>
      <c r="S56" s="84" t="str">
        <f>IF(Ausstellungen!H56&lt;"a","",IF(AND(Ausstellungen!H56&gt;"a",ISERROR(MATCH(Ausstellungen!D56&amp;Ausstellungen!G56,Tabelle2!$T$2:$T$17,0))),1,IF(AND(Ausstellungen!H56&gt;"a",INDEX(Tabelle2!$V$2:$V$17,MATCH(Ausstellungen!D56&amp;Ausstellungen!G56,Tabelle2!$T$2:$T$17,0))&lt;&gt;Ausstellungen!H56),1,"")))</f>
        <v/>
      </c>
      <c r="T56" s="71" t="str">
        <f>IF(AND(Ausstellungen!I56&gt;"a",ISERROR(MATCH(Ausstellungen!G56,Tabelle2!$Z$2:$Z$7,0))),1,"")</f>
        <v/>
      </c>
      <c r="U56" s="71">
        <f>IF(AND(A56&gt;"a",Ausstellungen!G56&gt;" "),COUNTIF(A$5:A$500,A56),"")</f>
        <v>1</v>
      </c>
      <c r="V56" s="71">
        <f t="shared" si="2"/>
        <v>1</v>
      </c>
      <c r="W56" s="71" t="str">
        <f t="shared" si="3"/>
        <v/>
      </c>
      <c r="X56" s="71" t="str">
        <f>IF(AND(Ausstellungen!D56&lt;&gt;Tabelle2!$C$19,Ausstellungen!F56=Tabelle2!$E$19),1,"")</f>
        <v/>
      </c>
      <c r="Y56" s="71" t="str">
        <f ca="1">IF(AND(Ausstellungen!G56&gt;"a",ISERROR(MATCH(Ausstellungen!G56,INDIRECT(Ausstellungen!T56),0))),0,"")</f>
        <v/>
      </c>
      <c r="Z56" s="71" t="str">
        <f>IF(ISERROR(SEARCH(",",Ausstellungen!G56,1)),Ausstellungen!G56,SUBSTITUTE(MID(Ausstellungen!G56,1,SEARCH(",",Ausstellungen!G56,1)-1),"vv","z"))</f>
        <v>vv</v>
      </c>
      <c r="AA56" s="71">
        <f t="shared" ca="1" si="4"/>
        <v>0</v>
      </c>
      <c r="AB56" s="71">
        <f t="shared" ca="1" si="5"/>
        <v>0</v>
      </c>
      <c r="AC56" s="71">
        <f t="shared" ca="1" si="6"/>
        <v>0</v>
      </c>
      <c r="AD56" s="71">
        <f t="shared" ca="1" si="7"/>
        <v>0</v>
      </c>
      <c r="AE56" s="71">
        <f t="shared" ca="1" si="8"/>
        <v>0</v>
      </c>
      <c r="AF56" s="71">
        <f t="shared" ca="1" si="9"/>
        <v>0</v>
      </c>
      <c r="AG56" s="71">
        <f t="shared" ca="1" si="10"/>
        <v>0</v>
      </c>
      <c r="AH56" s="71"/>
    </row>
    <row r="57" spans="1:34" ht="18.600000000000001" customHeight="1" x14ac:dyDescent="0.2">
      <c r="A57" s="70" t="str">
        <f>IF(AND(Ausstellungen!C57&lt;"a",Ausstellungen!D57&lt;"a",Ausstellungen!F57&lt;"a",Ausstellungen!G57&lt;" "),"",SUBSTITUTE(SUBSTITUTE(SUBSTITUTE(SUBSTITUTE(IF(AND(ISERROR(SEARCH(",",Ausstellungen!G57,1)),ISERROR(SEARCH(".",Ausstellungen!G57,1))),CONCATENATE(Ausstellungen!D57,Ausstellungen!E57,Ausstellungen!F57,Ausstellungen!G57),IF(ISERROR(SEARCH(",",Ausstellungen!G57,1)),CONCATENATE(Ausstellungen!D57,Ausstellungen!E57,Ausstellungen!F57,MID(Ausstellungen!G57,SEARCH(".",Ausstellungen!G57,1)-1,1)),CONCATENATE(Ausstellungen!D57,Ausstellungen!E57,Ausstellungen!F57,MID(Ausstellungen!G57,SEARCH(",",Ausstellungen!G57,1)-1,1)))),"vv",ROW()),"v",ROW()),"Sg",""),"V",""))</f>
        <v>IHA Salzburg – SoRüJugendklasse2</v>
      </c>
      <c r="B57" s="70" t="str">
        <f>IF(OR(Ausstellungen!C57&lt;"a",Ausstellungen!D57&lt;"a",Ausstellungen!F57&lt;"a"),"",IF(AND(Ausstellungen!D57=Tabelle2!$C$19,Ausstellungen!F57=Tabelle2!$E$19),Ausstellungen!C57&amp;Ausstellungen!D57&amp;"yy",IF(AND(Ausstellungen!D57=Tabelle2!$C$19,Ausstellungen!F57&lt;&gt;Tabelle2!$E$19),Ausstellungen!C57&amp;Ausstellungen!D57&amp;"zz",Ausstellungen!C57&amp;Ausstellungen!D57)))</f>
        <v>WIZARD OF CELTIC STAFF′SIHA Salzburg – So</v>
      </c>
      <c r="C57" s="70" t="str">
        <f>IF(Ausstellungen!H57&lt;"a","",IF(Ausstellungen!F57=Tabelle2!$E$4,Ausstellungen!D57&amp;Ausstellungen!E57&amp;Ausstellungen!F57&amp;Ausstellungen!H57,IF(Ausstellungen!F57=Tabelle2!$E$3,Ausstellungen!D57&amp;Ausstellungen!F57&amp;Ausstellungen!H57,Ausstellungen!D57&amp;Ausstellungen!E57&amp;Ausstellungen!H57)))</f>
        <v/>
      </c>
      <c r="D57" s="70" t="str">
        <f>IF(AND(Ausstellungen!C57&gt;"a",Ausstellungen!D57&gt;"a",Ausstellungen!F57&gt;"a",Ausstellungen!I57&gt;"a"),Ausstellungen!D57&amp;Ausstellungen!E57&amp;MID(Ausstellungen!I57,1,2),"")</f>
        <v/>
      </c>
      <c r="E57" s="70" t="str">
        <f>IF(AND(Ausstellungen!C57&gt;"a",Ausstellungen!D57&gt;"a",Ausstellungen!F57&gt;"a",Ausstellungen!I57&gt;"a"),Ausstellungen!D57&amp;MID(Ausstellungen!I57,1,3),"")</f>
        <v/>
      </c>
      <c r="F57" s="70" t="str">
        <f>IF(Ausstellungen!T57&lt;&gt;"leer",CONCATENATE(Ausstellungen!T57,"P"),"")</f>
        <v>JuP</v>
      </c>
      <c r="G57" s="71">
        <f ca="1">IF(Ausstellungen!G57&gt;" ",VLOOKUP(Ausstellungen!G57,INDIRECT(F57),2,0),0)</f>
        <v>8</v>
      </c>
      <c r="H57" s="71">
        <f>IF(ISERROR(VLOOKUP(Ausstellungen!H57,Tabelle2!$AG$3:$AH$29,2,0)),0,VLOOKUP(Ausstellungen!H57,Tabelle2!$AG$3:$AH$29,2,0))</f>
        <v>0</v>
      </c>
      <c r="I57" s="71">
        <f>IF(ISERROR(VLOOKUP(Ausstellungen!I57,Tabelle2!$X$3:$Y$8,2,0)),0,VLOOKUP(Ausstellungen!I57,Tabelle2!$X$3:$Y$8,2,0))</f>
        <v>0</v>
      </c>
      <c r="J57" s="71">
        <f t="shared" ca="1" si="0"/>
        <v>8</v>
      </c>
      <c r="N57" s="69" t="str">
        <f>IF(AND(Ausstellungen!$C57&gt;"a",ISERROR(VLOOKUP(Ausstellungen!$C57,Tabelle3!$A$6:$B$300,2,0))),"??",IF(ISERROR(VLOOKUP(Ausstellungen!$C57,Tabelle3!$A$6:$B$300,2,0)),"",VLOOKUP(Ausstellungen!$C57,Tabelle3!$A$6:$B$300,2,0)))</f>
        <v>Rü</v>
      </c>
      <c r="O57" s="125">
        <f ca="1">IF(AND(Ausstellungen!G57&gt;"a",ISERROR(MATCH(Ausstellungen!G57,INDIRECT(Ausstellungen!T57),0))),0,1)</f>
        <v>1</v>
      </c>
      <c r="P57" s="71" t="str">
        <f>IF(Ausstellungen!$C57="","",IF(ISERROR(MATCH(Ausstellungen!$I57,Tabelle2!$X$4:$X$8,0)),"",MATCH(Ausstellungen!$I57,Tabelle2!$X$4:$X$8,0)))</f>
        <v/>
      </c>
      <c r="Q57" s="71" t="str">
        <f>IF(Ausstellungen!$C57="","",IF(OR(P57="",ISERROR(INDEX(Tabelle2!$X$14:$Y$18,P57,2))),"",INDEX(Tabelle2!$X$14:$Y$18,P57,2)))</f>
        <v/>
      </c>
      <c r="R57" s="71" t="str">
        <f t="shared" si="1"/>
        <v/>
      </c>
      <c r="S57" s="84" t="str">
        <f>IF(Ausstellungen!H57&lt;"a","",IF(AND(Ausstellungen!H57&gt;"a",ISERROR(MATCH(Ausstellungen!D57&amp;Ausstellungen!G57,Tabelle2!$T$2:$T$17,0))),1,IF(AND(Ausstellungen!H57&gt;"a",INDEX(Tabelle2!$V$2:$V$17,MATCH(Ausstellungen!D57&amp;Ausstellungen!G57,Tabelle2!$T$2:$T$17,0))&lt;&gt;Ausstellungen!H57),1,"")))</f>
        <v/>
      </c>
      <c r="T57" s="71" t="str">
        <f>IF(AND(Ausstellungen!I57&gt;"a",ISERROR(MATCH(Ausstellungen!G57,Tabelle2!$Z$2:$Z$7,0))),1,"")</f>
        <v/>
      </c>
      <c r="U57" s="71">
        <f>IF(AND(A57&gt;"a",Ausstellungen!G57&gt;" "),COUNTIF(A$5:A$500,A57),"")</f>
        <v>1</v>
      </c>
      <c r="V57" s="71">
        <f t="shared" si="2"/>
        <v>1</v>
      </c>
      <c r="W57" s="71" t="str">
        <f t="shared" si="3"/>
        <v/>
      </c>
      <c r="X57" s="71" t="str">
        <f>IF(AND(Ausstellungen!D57&lt;&gt;Tabelle2!$C$19,Ausstellungen!F57=Tabelle2!$E$19),1,"")</f>
        <v/>
      </c>
      <c r="Y57" s="71" t="str">
        <f ca="1">IF(AND(Ausstellungen!G57&gt;"a",ISERROR(MATCH(Ausstellungen!G57,INDIRECT(Ausstellungen!T57),0))),0,"")</f>
        <v/>
      </c>
      <c r="Z57" s="71" t="str">
        <f>IF(ISERROR(SEARCH(",",Ausstellungen!G57,1)),Ausstellungen!G57,SUBSTITUTE(MID(Ausstellungen!G57,1,SEARCH(",",Ausstellungen!G57,1)-1),"vv","z"))</f>
        <v>V2</v>
      </c>
      <c r="AA57" s="71">
        <f t="shared" ca="1" si="4"/>
        <v>0</v>
      </c>
      <c r="AB57" s="71">
        <f t="shared" ca="1" si="5"/>
        <v>0</v>
      </c>
      <c r="AC57" s="71">
        <f t="shared" ca="1" si="6"/>
        <v>0</v>
      </c>
      <c r="AD57" s="71">
        <f t="shared" ca="1" si="7"/>
        <v>0</v>
      </c>
      <c r="AE57" s="71">
        <f t="shared" ca="1" si="8"/>
        <v>0</v>
      </c>
      <c r="AF57" s="71">
        <f t="shared" ca="1" si="9"/>
        <v>0</v>
      </c>
      <c r="AG57" s="71">
        <f t="shared" ca="1" si="10"/>
        <v>0</v>
      </c>
      <c r="AH57" s="71"/>
    </row>
    <row r="58" spans="1:34" ht="18.600000000000001" customHeight="1" x14ac:dyDescent="0.2">
      <c r="A58" s="70" t="str">
        <f>IF(AND(Ausstellungen!C58&lt;"a",Ausstellungen!D58&lt;"a",Ausstellungen!F58&lt;"a",Ausstellungen!G58&lt;" "),"",SUBSTITUTE(SUBSTITUTE(SUBSTITUTE(SUBSTITUTE(IF(AND(ISERROR(SEARCH(",",Ausstellungen!G58,1)),ISERROR(SEARCH(".",Ausstellungen!G58,1))),CONCATENATE(Ausstellungen!D58,Ausstellungen!E58,Ausstellungen!F58,Ausstellungen!G58),IF(ISERROR(SEARCH(",",Ausstellungen!G58,1)),CONCATENATE(Ausstellungen!D58,Ausstellungen!E58,Ausstellungen!F58,MID(Ausstellungen!G58,SEARCH(".",Ausstellungen!G58,1)-1,1)),CONCATENATE(Ausstellungen!D58,Ausstellungen!E58,Ausstellungen!F58,MID(Ausstellungen!G58,SEARCH(",",Ausstellungen!G58,1)-1,1)))),"vv",ROW()),"v",ROW()),"Sg",""),"V",""))</f>
        <v>IHA Salzburg – SoRüJugendklasse4</v>
      </c>
      <c r="B58" s="70" t="str">
        <f>IF(OR(Ausstellungen!C58&lt;"a",Ausstellungen!D58&lt;"a",Ausstellungen!F58&lt;"a"),"",IF(AND(Ausstellungen!D58=Tabelle2!$C$19,Ausstellungen!F58=Tabelle2!$E$19),Ausstellungen!C58&amp;Ausstellungen!D58&amp;"yy",IF(AND(Ausstellungen!D58=Tabelle2!$C$19,Ausstellungen!F58&lt;&gt;Tabelle2!$E$19),Ausstellungen!C58&amp;Ausstellungen!D58&amp;"zz",Ausstellungen!C58&amp;Ausstellungen!D58)))</f>
        <v>LIGHTNING MCQUEEN FAITHFUL DIAMONDSIHA Salzburg – So</v>
      </c>
      <c r="C58" s="70" t="str">
        <f>IF(Ausstellungen!H58&lt;"a","",IF(Ausstellungen!F58=Tabelle2!$E$4,Ausstellungen!D58&amp;Ausstellungen!E58&amp;Ausstellungen!F58&amp;Ausstellungen!H58,IF(Ausstellungen!F58=Tabelle2!$E$3,Ausstellungen!D58&amp;Ausstellungen!F58&amp;Ausstellungen!H58,Ausstellungen!D58&amp;Ausstellungen!E58&amp;Ausstellungen!H58)))</f>
        <v/>
      </c>
      <c r="D58" s="70" t="str">
        <f>IF(AND(Ausstellungen!C58&gt;"a",Ausstellungen!D58&gt;"a",Ausstellungen!F58&gt;"a",Ausstellungen!I58&gt;"a"),Ausstellungen!D58&amp;Ausstellungen!E58&amp;MID(Ausstellungen!I58,1,2),"")</f>
        <v/>
      </c>
      <c r="E58" s="70" t="str">
        <f>IF(AND(Ausstellungen!C58&gt;"a",Ausstellungen!D58&gt;"a",Ausstellungen!F58&gt;"a",Ausstellungen!I58&gt;"a"),Ausstellungen!D58&amp;MID(Ausstellungen!I58,1,3),"")</f>
        <v/>
      </c>
      <c r="F58" s="70" t="str">
        <f>IF(Ausstellungen!T58&lt;&gt;"leer",CONCATENATE(Ausstellungen!T58,"P"),"")</f>
        <v>JuP</v>
      </c>
      <c r="G58" s="71">
        <f ca="1">IF(Ausstellungen!G58&gt;" ",VLOOKUP(Ausstellungen!G58,INDIRECT(F58),2,0),0)</f>
        <v>4</v>
      </c>
      <c r="H58" s="71">
        <f>IF(ISERROR(VLOOKUP(Ausstellungen!H58,Tabelle2!$AG$3:$AH$29,2,0)),0,VLOOKUP(Ausstellungen!H58,Tabelle2!$AG$3:$AH$29,2,0))</f>
        <v>0</v>
      </c>
      <c r="I58" s="71">
        <f>IF(ISERROR(VLOOKUP(Ausstellungen!I58,Tabelle2!$X$3:$Y$8,2,0)),0,VLOOKUP(Ausstellungen!I58,Tabelle2!$X$3:$Y$8,2,0))</f>
        <v>0</v>
      </c>
      <c r="J58" s="71">
        <f t="shared" ca="1" si="0"/>
        <v>4</v>
      </c>
      <c r="N58" s="69" t="str">
        <f>IF(AND(Ausstellungen!$C58&gt;"a",ISERROR(VLOOKUP(Ausstellungen!$C58,Tabelle3!$A$6:$B$300,2,0))),"??",IF(ISERROR(VLOOKUP(Ausstellungen!$C58,Tabelle3!$A$6:$B$300,2,0)),"",VLOOKUP(Ausstellungen!$C58,Tabelle3!$A$6:$B$300,2,0)))</f>
        <v>Rü</v>
      </c>
      <c r="O58" s="125">
        <f ca="1">IF(AND(Ausstellungen!G58&gt;"a",ISERROR(MATCH(Ausstellungen!G58,INDIRECT(Ausstellungen!T58),0))),0,1)</f>
        <v>1</v>
      </c>
      <c r="P58" s="71" t="str">
        <f>IF(Ausstellungen!$C58="","",IF(ISERROR(MATCH(Ausstellungen!$I58,Tabelle2!$X$4:$X$8,0)),"",MATCH(Ausstellungen!$I58,Tabelle2!$X$4:$X$8,0)))</f>
        <v/>
      </c>
      <c r="Q58" s="71" t="str">
        <f>IF(Ausstellungen!$C58="","",IF(OR(P58="",ISERROR(INDEX(Tabelle2!$X$14:$Y$18,P58,2))),"",INDEX(Tabelle2!$X$14:$Y$18,P58,2)))</f>
        <v/>
      </c>
      <c r="R58" s="71" t="str">
        <f t="shared" si="1"/>
        <v/>
      </c>
      <c r="S58" s="84" t="str">
        <f>IF(Ausstellungen!H58&lt;"a","",IF(AND(Ausstellungen!H58&gt;"a",ISERROR(MATCH(Ausstellungen!D58&amp;Ausstellungen!G58,Tabelle2!$T$2:$T$17,0))),1,IF(AND(Ausstellungen!H58&gt;"a",INDEX(Tabelle2!$V$2:$V$17,MATCH(Ausstellungen!D58&amp;Ausstellungen!G58,Tabelle2!$T$2:$T$17,0))&lt;&gt;Ausstellungen!H58),1,"")))</f>
        <v/>
      </c>
      <c r="T58" s="71" t="str">
        <f>IF(AND(Ausstellungen!I58&gt;"a",ISERROR(MATCH(Ausstellungen!G58,Tabelle2!$Z$2:$Z$7,0))),1,"")</f>
        <v/>
      </c>
      <c r="U58" s="71">
        <f>IF(AND(A58&gt;"a",Ausstellungen!G58&gt;" "),COUNTIF(A$5:A$500,A58),"")</f>
        <v>1</v>
      </c>
      <c r="V58" s="71">
        <f t="shared" si="2"/>
        <v>1</v>
      </c>
      <c r="W58" s="71" t="str">
        <f t="shared" si="3"/>
        <v/>
      </c>
      <c r="X58" s="71" t="str">
        <f>IF(AND(Ausstellungen!D58&lt;&gt;Tabelle2!$C$19,Ausstellungen!F58=Tabelle2!$E$19),1,"")</f>
        <v/>
      </c>
      <c r="Y58" s="71" t="str">
        <f ca="1">IF(AND(Ausstellungen!G58&gt;"a",ISERROR(MATCH(Ausstellungen!G58,INDIRECT(Ausstellungen!T58),0))),0,"")</f>
        <v/>
      </c>
      <c r="Z58" s="71" t="str">
        <f>IF(ISERROR(SEARCH(",",Ausstellungen!G58,1)),Ausstellungen!G58,SUBSTITUTE(MID(Ausstellungen!G58,1,SEARCH(",",Ausstellungen!G58,1)-1),"vv","z"))</f>
        <v>V4</v>
      </c>
      <c r="AA58" s="71">
        <f t="shared" ca="1" si="4"/>
        <v>0</v>
      </c>
      <c r="AB58" s="71">
        <f t="shared" ca="1" si="5"/>
        <v>0</v>
      </c>
      <c r="AC58" s="71">
        <f t="shared" ca="1" si="6"/>
        <v>0</v>
      </c>
      <c r="AD58" s="71">
        <f t="shared" ca="1" si="7"/>
        <v>0</v>
      </c>
      <c r="AE58" s="71">
        <f t="shared" ca="1" si="8"/>
        <v>0</v>
      </c>
      <c r="AF58" s="71">
        <f t="shared" ca="1" si="9"/>
        <v>0</v>
      </c>
      <c r="AG58" s="71">
        <f t="shared" ca="1" si="10"/>
        <v>0</v>
      </c>
      <c r="AH58" s="71"/>
    </row>
    <row r="59" spans="1:34" ht="18.600000000000001" customHeight="1" x14ac:dyDescent="0.2">
      <c r="A59" s="70" t="str">
        <f>IF(AND(Ausstellungen!C59&lt;"a",Ausstellungen!D59&lt;"a",Ausstellungen!F59&lt;"a",Ausstellungen!G59&lt;" "),"",SUBSTITUTE(SUBSTITUTE(SUBSTITUTE(SUBSTITUTE(IF(AND(ISERROR(SEARCH(",",Ausstellungen!G59,1)),ISERROR(SEARCH(".",Ausstellungen!G59,1))),CONCATENATE(Ausstellungen!D59,Ausstellungen!E59,Ausstellungen!F59,Ausstellungen!G59),IF(ISERROR(SEARCH(",",Ausstellungen!G59,1)),CONCATENATE(Ausstellungen!D59,Ausstellungen!E59,Ausstellungen!F59,MID(Ausstellungen!G59,SEARCH(".",Ausstellungen!G59,1)-1,1)),CONCATENATE(Ausstellungen!D59,Ausstellungen!E59,Ausstellungen!F59,MID(Ausstellungen!G59,SEARCH(",",Ausstellungen!G59,1)-1,1)))),"vv",ROW()),"v",ROW()),"Sg",""),"V",""))</f>
        <v>IHA Salzburg – SoRüZwischenklasse1</v>
      </c>
      <c r="B59" s="70" t="str">
        <f>IF(OR(Ausstellungen!C59&lt;"a",Ausstellungen!D59&lt;"a",Ausstellungen!F59&lt;"a"),"",IF(AND(Ausstellungen!D59=Tabelle2!$C$19,Ausstellungen!F59=Tabelle2!$E$19),Ausstellungen!C59&amp;Ausstellungen!D59&amp;"yy",IF(AND(Ausstellungen!D59=Tabelle2!$C$19,Ausstellungen!F59&lt;&gt;Tabelle2!$E$19),Ausstellungen!C59&amp;Ausstellungen!D59&amp;"zz",Ausstellungen!C59&amp;Ausstellungen!D59)))</f>
        <v>EASY RAIDER OF-STYRIAVALLEYIHA Salzburg – So</v>
      </c>
      <c r="C59" s="70" t="str">
        <f>IF(Ausstellungen!H59&lt;"a","",IF(Ausstellungen!F59=Tabelle2!$E$4,Ausstellungen!D59&amp;Ausstellungen!E59&amp;Ausstellungen!F59&amp;Ausstellungen!H59,IF(Ausstellungen!F59=Tabelle2!$E$3,Ausstellungen!D59&amp;Ausstellungen!F59&amp;Ausstellungen!H59,Ausstellungen!D59&amp;Ausstellungen!E59&amp;Ausstellungen!H59)))</f>
        <v/>
      </c>
      <c r="D59" s="70" t="str">
        <f>IF(AND(Ausstellungen!C59&gt;"a",Ausstellungen!D59&gt;"a",Ausstellungen!F59&gt;"a",Ausstellungen!I59&gt;"a"),Ausstellungen!D59&amp;Ausstellungen!E59&amp;MID(Ausstellungen!I59,1,2),"")</f>
        <v/>
      </c>
      <c r="E59" s="70" t="str">
        <f>IF(AND(Ausstellungen!C59&gt;"a",Ausstellungen!D59&gt;"a",Ausstellungen!F59&gt;"a",Ausstellungen!I59&gt;"a"),Ausstellungen!D59&amp;MID(Ausstellungen!I59,1,3),"")</f>
        <v/>
      </c>
      <c r="F59" s="70" t="str">
        <f>IF(Ausstellungen!T59&lt;&gt;"leer",CONCATENATE(Ausstellungen!T59,"P"),"")</f>
        <v>ZwP</v>
      </c>
      <c r="G59" s="71">
        <f ca="1">IF(Ausstellungen!G59&gt;" ",VLOOKUP(Ausstellungen!G59,INDIRECT(F59),2,0),0)</f>
        <v>12</v>
      </c>
      <c r="H59" s="71">
        <f>IF(ISERROR(VLOOKUP(Ausstellungen!H59,Tabelle2!$AG$3:$AH$29,2,0)),0,VLOOKUP(Ausstellungen!H59,Tabelle2!$AG$3:$AH$29,2,0))</f>
        <v>0</v>
      </c>
      <c r="I59" s="71">
        <f>IF(ISERROR(VLOOKUP(Ausstellungen!I59,Tabelle2!$X$3:$Y$8,2,0)),0,VLOOKUP(Ausstellungen!I59,Tabelle2!$X$3:$Y$8,2,0))</f>
        <v>0</v>
      </c>
      <c r="J59" s="71">
        <f t="shared" ca="1" si="0"/>
        <v>12</v>
      </c>
      <c r="N59" s="69" t="str">
        <f>IF(AND(Ausstellungen!$C59&gt;"a",ISERROR(VLOOKUP(Ausstellungen!$C59,Tabelle3!$A$6:$B$300,2,0))),"??",IF(ISERROR(VLOOKUP(Ausstellungen!$C59,Tabelle3!$A$6:$B$300,2,0)),"",VLOOKUP(Ausstellungen!$C59,Tabelle3!$A$6:$B$300,2,0)))</f>
        <v>Rü</v>
      </c>
      <c r="O59" s="125">
        <f ca="1">IF(AND(Ausstellungen!G59&gt;"a",ISERROR(MATCH(Ausstellungen!G59,INDIRECT(Ausstellungen!T59),0))),0,1)</f>
        <v>1</v>
      </c>
      <c r="P59" s="71" t="str">
        <f>IF(Ausstellungen!$C59="","",IF(ISERROR(MATCH(Ausstellungen!$I59,Tabelle2!$X$4:$X$8,0)),"",MATCH(Ausstellungen!$I59,Tabelle2!$X$4:$X$8,0)))</f>
        <v/>
      </c>
      <c r="Q59" s="71" t="str">
        <f>IF(Ausstellungen!$C59="","",IF(OR(P59="",ISERROR(INDEX(Tabelle2!$X$14:$Y$18,P59,2))),"",INDEX(Tabelle2!$X$14:$Y$18,P59,2)))</f>
        <v/>
      </c>
      <c r="R59" s="71" t="str">
        <f t="shared" si="1"/>
        <v/>
      </c>
      <c r="S59" s="84" t="str">
        <f>IF(Ausstellungen!H59&lt;"a","",IF(AND(Ausstellungen!H59&gt;"a",ISERROR(MATCH(Ausstellungen!D59&amp;Ausstellungen!G59,Tabelle2!$T$2:$T$17,0))),1,IF(AND(Ausstellungen!H59&gt;"a",INDEX(Tabelle2!$V$2:$V$17,MATCH(Ausstellungen!D59&amp;Ausstellungen!G59,Tabelle2!$T$2:$T$17,0))&lt;&gt;Ausstellungen!H59),1,"")))</f>
        <v/>
      </c>
      <c r="T59" s="71" t="str">
        <f>IF(AND(Ausstellungen!I59&gt;"a",ISERROR(MATCH(Ausstellungen!G59,Tabelle2!$Z$2:$Z$7,0))),1,"")</f>
        <v/>
      </c>
      <c r="U59" s="71">
        <f>IF(AND(A59&gt;"a",Ausstellungen!G59&gt;" "),COUNTIF(A$5:A$500,A59),"")</f>
        <v>1</v>
      </c>
      <c r="V59" s="71">
        <f t="shared" si="2"/>
        <v>1</v>
      </c>
      <c r="W59" s="71" t="str">
        <f t="shared" si="3"/>
        <v/>
      </c>
      <c r="X59" s="71" t="str">
        <f>IF(AND(Ausstellungen!D59&lt;&gt;Tabelle2!$C$19,Ausstellungen!F59=Tabelle2!$E$19),1,"")</f>
        <v/>
      </c>
      <c r="Y59" s="71" t="str">
        <f ca="1">IF(AND(Ausstellungen!G59&gt;"a",ISERROR(MATCH(Ausstellungen!G59,INDIRECT(Ausstellungen!T59),0))),0,"")</f>
        <v/>
      </c>
      <c r="Z59" s="71" t="str">
        <f>IF(ISERROR(SEARCH(",",Ausstellungen!G59,1)),Ausstellungen!G59,SUBSTITUTE(MID(Ausstellungen!G59,1,SEARCH(",",Ausstellungen!G59,1)-1),"vv","z"))</f>
        <v>V1</v>
      </c>
      <c r="AA59" s="71">
        <f t="shared" ca="1" si="4"/>
        <v>0</v>
      </c>
      <c r="AB59" s="71">
        <f t="shared" ca="1" si="5"/>
        <v>0</v>
      </c>
      <c r="AC59" s="71">
        <f t="shared" ca="1" si="6"/>
        <v>0</v>
      </c>
      <c r="AD59" s="71">
        <f t="shared" ca="1" si="7"/>
        <v>0</v>
      </c>
      <c r="AE59" s="71">
        <f t="shared" ca="1" si="8"/>
        <v>0</v>
      </c>
      <c r="AF59" s="71">
        <f t="shared" ca="1" si="9"/>
        <v>0</v>
      </c>
      <c r="AG59" s="71">
        <f t="shared" ca="1" si="10"/>
        <v>0</v>
      </c>
      <c r="AH59" s="71"/>
    </row>
    <row r="60" spans="1:34" ht="18.600000000000001" customHeight="1" x14ac:dyDescent="0.2">
      <c r="A60" s="70" t="str">
        <f>IF(AND(Ausstellungen!C60&lt;"a",Ausstellungen!D60&lt;"a",Ausstellungen!F60&lt;"a",Ausstellungen!G60&lt;" "),"",SUBSTITUTE(SUBSTITUTE(SUBSTITUTE(SUBSTITUTE(IF(AND(ISERROR(SEARCH(",",Ausstellungen!G60,1)),ISERROR(SEARCH(".",Ausstellungen!G60,1))),CONCATENATE(Ausstellungen!D60,Ausstellungen!E60,Ausstellungen!F60,Ausstellungen!G60),IF(ISERROR(SEARCH(",",Ausstellungen!G60,1)),CONCATENATE(Ausstellungen!D60,Ausstellungen!E60,Ausstellungen!F60,MID(Ausstellungen!G60,SEARCH(".",Ausstellungen!G60,1)-1,1)),CONCATENATE(Ausstellungen!D60,Ausstellungen!E60,Ausstellungen!F60,MID(Ausstellungen!G60,SEARCH(",",Ausstellungen!G60,1)-1,1)))),"vv",ROW()),"v",ROW()),"Sg",""),"V",""))</f>
        <v>IHA Salzburg – SoRüOffene Klasse2</v>
      </c>
      <c r="B60" s="70" t="str">
        <f>IF(OR(Ausstellungen!C60&lt;"a",Ausstellungen!D60&lt;"a",Ausstellungen!F60&lt;"a"),"",IF(AND(Ausstellungen!D60=Tabelle2!$C$19,Ausstellungen!F60=Tabelle2!$E$19),Ausstellungen!C60&amp;Ausstellungen!D60&amp;"yy",IF(AND(Ausstellungen!D60=Tabelle2!$C$19,Ausstellungen!F60&lt;&gt;Tabelle2!$E$19),Ausstellungen!C60&amp;Ausstellungen!D60&amp;"zz",Ausstellungen!C60&amp;Ausstellungen!D60)))</f>
        <v>SPAKLING DIAMONDSTAFF HELLS BELLSIHA Salzburg – So</v>
      </c>
      <c r="C60" s="70" t="str">
        <f>IF(Ausstellungen!H60&lt;"a","",IF(Ausstellungen!F60=Tabelle2!$E$4,Ausstellungen!D60&amp;Ausstellungen!E60&amp;Ausstellungen!F60&amp;Ausstellungen!H60,IF(Ausstellungen!F60=Tabelle2!$E$3,Ausstellungen!D60&amp;Ausstellungen!F60&amp;Ausstellungen!H60,Ausstellungen!D60&amp;Ausstellungen!E60&amp;Ausstellungen!H60)))</f>
        <v/>
      </c>
      <c r="D60" s="70" t="str">
        <f>IF(AND(Ausstellungen!C60&gt;"a",Ausstellungen!D60&gt;"a",Ausstellungen!F60&gt;"a",Ausstellungen!I60&gt;"a"),Ausstellungen!D60&amp;Ausstellungen!E60&amp;MID(Ausstellungen!I60,1,2),"")</f>
        <v/>
      </c>
      <c r="E60" s="70" t="str">
        <f>IF(AND(Ausstellungen!C60&gt;"a",Ausstellungen!D60&gt;"a",Ausstellungen!F60&gt;"a",Ausstellungen!I60&gt;"a"),Ausstellungen!D60&amp;MID(Ausstellungen!I60,1,3),"")</f>
        <v/>
      </c>
      <c r="F60" s="70" t="str">
        <f>IF(Ausstellungen!T60&lt;&gt;"leer",CONCATENATE(Ausstellungen!T60,"P"),"")</f>
        <v>OfP</v>
      </c>
      <c r="G60" s="71">
        <f ca="1">IF(Ausstellungen!G60&gt;" ",VLOOKUP(Ausstellungen!G60,INDIRECT(F60),2,0),0)</f>
        <v>11</v>
      </c>
      <c r="H60" s="71">
        <f>IF(ISERROR(VLOOKUP(Ausstellungen!H60,Tabelle2!$AG$3:$AH$29,2,0)),0,VLOOKUP(Ausstellungen!H60,Tabelle2!$AG$3:$AH$29,2,0))</f>
        <v>0</v>
      </c>
      <c r="I60" s="71">
        <f>IF(ISERROR(VLOOKUP(Ausstellungen!I60,Tabelle2!$X$3:$Y$8,2,0)),0,VLOOKUP(Ausstellungen!I60,Tabelle2!$X$3:$Y$8,2,0))</f>
        <v>0</v>
      </c>
      <c r="J60" s="71">
        <f t="shared" ca="1" si="0"/>
        <v>11</v>
      </c>
      <c r="N60" s="69" t="str">
        <f>IF(AND(Ausstellungen!$C60&gt;"a",ISERROR(VLOOKUP(Ausstellungen!$C60,Tabelle3!$A$6:$B$300,2,0))),"??",IF(ISERROR(VLOOKUP(Ausstellungen!$C60,Tabelle3!$A$6:$B$300,2,0)),"",VLOOKUP(Ausstellungen!$C60,Tabelle3!$A$6:$B$300,2,0)))</f>
        <v>Rü</v>
      </c>
      <c r="O60" s="125">
        <f ca="1">IF(AND(Ausstellungen!G60&gt;"a",ISERROR(MATCH(Ausstellungen!G60,INDIRECT(Ausstellungen!T60),0))),0,1)</f>
        <v>1</v>
      </c>
      <c r="P60" s="71" t="str">
        <f>IF(Ausstellungen!$C60="","",IF(ISERROR(MATCH(Ausstellungen!$I60,Tabelle2!$X$4:$X$8,0)),"",MATCH(Ausstellungen!$I60,Tabelle2!$X$4:$X$8,0)))</f>
        <v/>
      </c>
      <c r="Q60" s="71" t="str">
        <f>IF(Ausstellungen!$C60="","",IF(OR(P60="",ISERROR(INDEX(Tabelle2!$X$14:$Y$18,P60,2))),"",INDEX(Tabelle2!$X$14:$Y$18,P60,2)))</f>
        <v/>
      </c>
      <c r="R60" s="71" t="str">
        <f t="shared" si="1"/>
        <v/>
      </c>
      <c r="S60" s="84" t="str">
        <f>IF(Ausstellungen!H60&lt;"a","",IF(AND(Ausstellungen!H60&gt;"a",ISERROR(MATCH(Ausstellungen!D60&amp;Ausstellungen!G60,Tabelle2!$T$2:$T$17,0))),1,IF(AND(Ausstellungen!H60&gt;"a",INDEX(Tabelle2!$V$2:$V$17,MATCH(Ausstellungen!D60&amp;Ausstellungen!G60,Tabelle2!$T$2:$T$17,0))&lt;&gt;Ausstellungen!H60),1,"")))</f>
        <v/>
      </c>
      <c r="T60" s="71" t="str">
        <f>IF(AND(Ausstellungen!I60&gt;"a",ISERROR(MATCH(Ausstellungen!G60,Tabelle2!$Z$2:$Z$7,0))),1,"")</f>
        <v/>
      </c>
      <c r="U60" s="71">
        <f>IF(AND(A60&gt;"a",Ausstellungen!G60&gt;" "),COUNTIF(A$5:A$500,A60),"")</f>
        <v>1</v>
      </c>
      <c r="V60" s="71">
        <f t="shared" si="2"/>
        <v>1</v>
      </c>
      <c r="W60" s="71" t="str">
        <f t="shared" si="3"/>
        <v/>
      </c>
      <c r="X60" s="71" t="str">
        <f>IF(AND(Ausstellungen!D60&lt;&gt;Tabelle2!$C$19,Ausstellungen!F60=Tabelle2!$E$19),1,"")</f>
        <v/>
      </c>
      <c r="Y60" s="71" t="str">
        <f ca="1">IF(AND(Ausstellungen!G60&gt;"a",ISERROR(MATCH(Ausstellungen!G60,INDIRECT(Ausstellungen!T60),0))),0,"")</f>
        <v/>
      </c>
      <c r="Z60" s="71" t="str">
        <f>IF(ISERROR(SEARCH(",",Ausstellungen!G60,1)),Ausstellungen!G60,SUBSTITUTE(MID(Ausstellungen!G60,1,SEARCH(",",Ausstellungen!G60,1)-1),"vv","z"))</f>
        <v>V2</v>
      </c>
      <c r="AA60" s="71">
        <f t="shared" ca="1" si="4"/>
        <v>0</v>
      </c>
      <c r="AB60" s="71">
        <f t="shared" ca="1" si="5"/>
        <v>0</v>
      </c>
      <c r="AC60" s="71">
        <f t="shared" ca="1" si="6"/>
        <v>0</v>
      </c>
      <c r="AD60" s="71">
        <f t="shared" ca="1" si="7"/>
        <v>0</v>
      </c>
      <c r="AE60" s="71">
        <f t="shared" ca="1" si="8"/>
        <v>0</v>
      </c>
      <c r="AF60" s="71">
        <f t="shared" ca="1" si="9"/>
        <v>0</v>
      </c>
      <c r="AG60" s="71">
        <f t="shared" ca="1" si="10"/>
        <v>0</v>
      </c>
      <c r="AH60" s="71"/>
    </row>
    <row r="61" spans="1:34" ht="18.600000000000001" customHeight="1" x14ac:dyDescent="0.2">
      <c r="A61" s="70" t="str">
        <f>IF(AND(Ausstellungen!C61&lt;"a",Ausstellungen!D61&lt;"a",Ausstellungen!F61&lt;"a",Ausstellungen!G61&lt;" "),"",SUBSTITUTE(SUBSTITUTE(SUBSTITUTE(SUBSTITUTE(IF(AND(ISERROR(SEARCH(",",Ausstellungen!G61,1)),ISERROR(SEARCH(".",Ausstellungen!G61,1))),CONCATENATE(Ausstellungen!D61,Ausstellungen!E61,Ausstellungen!F61,Ausstellungen!G61),IF(ISERROR(SEARCH(",",Ausstellungen!G61,1)),CONCATENATE(Ausstellungen!D61,Ausstellungen!E61,Ausstellungen!F61,MID(Ausstellungen!G61,SEARCH(".",Ausstellungen!G61,1)-1,1)),CONCATENATE(Ausstellungen!D61,Ausstellungen!E61,Ausstellungen!F61,MID(Ausstellungen!G61,SEARCH(",",Ausstellungen!G61,1)-1,1)))),"vv",ROW()),"v",ROW()),"Sg",""),"V",""))</f>
        <v>IHA Salzburg – SoRüOffene Klasse3</v>
      </c>
      <c r="B61" s="70" t="str">
        <f>IF(OR(Ausstellungen!C61&lt;"a",Ausstellungen!D61&lt;"a",Ausstellungen!F61&lt;"a"),"",IF(AND(Ausstellungen!D61=Tabelle2!$C$19,Ausstellungen!F61=Tabelle2!$E$19),Ausstellungen!C61&amp;Ausstellungen!D61&amp;"yy",IF(AND(Ausstellungen!D61=Tabelle2!$C$19,Ausstellungen!F61&lt;&gt;Tabelle2!$E$19),Ausstellungen!C61&amp;Ausstellungen!D61&amp;"zz",Ausstellungen!C61&amp;Ausstellungen!D61)))</f>
        <v>EVOLUTION DREAM OF ANGLE BULLSIHA Salzburg – So</v>
      </c>
      <c r="C61" s="70" t="str">
        <f>IF(Ausstellungen!H61&lt;"a","",IF(Ausstellungen!F61=Tabelle2!$E$4,Ausstellungen!D61&amp;Ausstellungen!E61&amp;Ausstellungen!F61&amp;Ausstellungen!H61,IF(Ausstellungen!F61=Tabelle2!$E$3,Ausstellungen!D61&amp;Ausstellungen!F61&amp;Ausstellungen!H61,Ausstellungen!D61&amp;Ausstellungen!E61&amp;Ausstellungen!H61)))</f>
        <v/>
      </c>
      <c r="D61" s="70" t="str">
        <f>IF(AND(Ausstellungen!C61&gt;"a",Ausstellungen!D61&gt;"a",Ausstellungen!F61&gt;"a",Ausstellungen!I61&gt;"a"),Ausstellungen!D61&amp;Ausstellungen!E61&amp;MID(Ausstellungen!I61,1,2),"")</f>
        <v/>
      </c>
      <c r="E61" s="70" t="str">
        <f>IF(AND(Ausstellungen!C61&gt;"a",Ausstellungen!D61&gt;"a",Ausstellungen!F61&gt;"a",Ausstellungen!I61&gt;"a"),Ausstellungen!D61&amp;MID(Ausstellungen!I61,1,3),"")</f>
        <v/>
      </c>
      <c r="F61" s="70" t="str">
        <f>IF(Ausstellungen!T61&lt;&gt;"leer",CONCATENATE(Ausstellungen!T61,"P"),"")</f>
        <v>OfP</v>
      </c>
      <c r="G61" s="71">
        <f ca="1">IF(Ausstellungen!G61&gt;" ",VLOOKUP(Ausstellungen!G61,INDIRECT(F61),2,0),0)</f>
        <v>6</v>
      </c>
      <c r="H61" s="71">
        <f>IF(ISERROR(VLOOKUP(Ausstellungen!H61,Tabelle2!$AG$3:$AH$29,2,0)),0,VLOOKUP(Ausstellungen!H61,Tabelle2!$AG$3:$AH$29,2,0))</f>
        <v>0</v>
      </c>
      <c r="I61" s="71">
        <f>IF(ISERROR(VLOOKUP(Ausstellungen!I61,Tabelle2!$X$3:$Y$8,2,0)),0,VLOOKUP(Ausstellungen!I61,Tabelle2!$X$3:$Y$8,2,0))</f>
        <v>0</v>
      </c>
      <c r="J61" s="71">
        <f t="shared" ca="1" si="0"/>
        <v>6</v>
      </c>
      <c r="N61" s="69" t="str">
        <f>IF(AND(Ausstellungen!$C61&gt;"a",ISERROR(VLOOKUP(Ausstellungen!$C61,Tabelle3!$A$6:$B$300,2,0))),"??",IF(ISERROR(VLOOKUP(Ausstellungen!$C61,Tabelle3!$A$6:$B$300,2,0)),"",VLOOKUP(Ausstellungen!$C61,Tabelle3!$A$6:$B$300,2,0)))</f>
        <v>Rü</v>
      </c>
      <c r="O61" s="125">
        <f ca="1">IF(AND(Ausstellungen!G61&gt;"a",ISERROR(MATCH(Ausstellungen!G61,INDIRECT(Ausstellungen!T61),0))),0,1)</f>
        <v>1</v>
      </c>
      <c r="P61" s="71" t="str">
        <f>IF(Ausstellungen!$C61="","",IF(ISERROR(MATCH(Ausstellungen!$I61,Tabelle2!$X$4:$X$8,0)),"",MATCH(Ausstellungen!$I61,Tabelle2!$X$4:$X$8,0)))</f>
        <v/>
      </c>
      <c r="Q61" s="71" t="str">
        <f>IF(Ausstellungen!$C61="","",IF(OR(P61="",ISERROR(INDEX(Tabelle2!$X$14:$Y$18,P61,2))),"",INDEX(Tabelle2!$X$14:$Y$18,P61,2)))</f>
        <v/>
      </c>
      <c r="R61" s="71" t="str">
        <f t="shared" si="1"/>
        <v/>
      </c>
      <c r="S61" s="84" t="str">
        <f>IF(Ausstellungen!H61&lt;"a","",IF(AND(Ausstellungen!H61&gt;"a",ISERROR(MATCH(Ausstellungen!D61&amp;Ausstellungen!G61,Tabelle2!$T$2:$T$17,0))),1,IF(AND(Ausstellungen!H61&gt;"a",INDEX(Tabelle2!$V$2:$V$17,MATCH(Ausstellungen!D61&amp;Ausstellungen!G61,Tabelle2!$T$2:$T$17,0))&lt;&gt;Ausstellungen!H61),1,"")))</f>
        <v/>
      </c>
      <c r="T61" s="71" t="str">
        <f>IF(AND(Ausstellungen!I61&gt;"a",ISERROR(MATCH(Ausstellungen!G61,Tabelle2!$Z$2:$Z$7,0))),1,"")</f>
        <v/>
      </c>
      <c r="U61" s="71">
        <f>IF(AND(A61&gt;"a",Ausstellungen!G61&gt;" "),COUNTIF(A$5:A$500,A61),"")</f>
        <v>1</v>
      </c>
      <c r="V61" s="71">
        <f t="shared" si="2"/>
        <v>1</v>
      </c>
      <c r="W61" s="71" t="str">
        <f t="shared" si="3"/>
        <v/>
      </c>
      <c r="X61" s="71" t="str">
        <f>IF(AND(Ausstellungen!D61&lt;&gt;Tabelle2!$C$19,Ausstellungen!F61=Tabelle2!$E$19),1,"")</f>
        <v/>
      </c>
      <c r="Y61" s="71" t="str">
        <f ca="1">IF(AND(Ausstellungen!G61&gt;"a",ISERROR(MATCH(Ausstellungen!G61,INDIRECT(Ausstellungen!T61),0))),0,"")</f>
        <v/>
      </c>
      <c r="Z61" s="71" t="str">
        <f>IF(ISERROR(SEARCH(",",Ausstellungen!G61,1)),Ausstellungen!G61,SUBSTITUTE(MID(Ausstellungen!G61,1,SEARCH(",",Ausstellungen!G61,1)-1),"vv","z"))</f>
        <v>V3</v>
      </c>
      <c r="AA61" s="71">
        <f t="shared" ca="1" si="4"/>
        <v>0</v>
      </c>
      <c r="AB61" s="71">
        <f t="shared" ca="1" si="5"/>
        <v>0</v>
      </c>
      <c r="AC61" s="71">
        <f t="shared" ca="1" si="6"/>
        <v>0</v>
      </c>
      <c r="AD61" s="71">
        <f t="shared" ca="1" si="7"/>
        <v>0</v>
      </c>
      <c r="AE61" s="71">
        <f t="shared" ca="1" si="8"/>
        <v>0</v>
      </c>
      <c r="AF61" s="71">
        <f t="shared" ca="1" si="9"/>
        <v>0</v>
      </c>
      <c r="AG61" s="71">
        <f t="shared" ca="1" si="10"/>
        <v>0</v>
      </c>
      <c r="AH61" s="71"/>
    </row>
    <row r="62" spans="1:34" ht="18.600000000000001" customHeight="1" x14ac:dyDescent="0.2">
      <c r="A62" s="70" t="str">
        <f>IF(AND(Ausstellungen!C62&lt;"a",Ausstellungen!D62&lt;"a",Ausstellungen!F62&lt;"a",Ausstellungen!G62&lt;" "),"",SUBSTITUTE(SUBSTITUTE(SUBSTITUTE(SUBSTITUTE(IF(AND(ISERROR(SEARCH(",",Ausstellungen!G62,1)),ISERROR(SEARCH(".",Ausstellungen!G62,1))),CONCATENATE(Ausstellungen!D62,Ausstellungen!E62,Ausstellungen!F62,Ausstellungen!G62),IF(ISERROR(SEARCH(",",Ausstellungen!G62,1)),CONCATENATE(Ausstellungen!D62,Ausstellungen!E62,Ausstellungen!F62,MID(Ausstellungen!G62,SEARCH(".",Ausstellungen!G62,1)-1,1)),CONCATENATE(Ausstellungen!D62,Ausstellungen!E62,Ausstellungen!F62,MID(Ausstellungen!G62,SEARCH(",",Ausstellungen!G62,1)-1,1)))),"vv",ROW()),"v",ROW()),"Sg",""),"V",""))</f>
        <v>IHA Salzburg – SoRüOffene Klasse4</v>
      </c>
      <c r="B62" s="70" t="str">
        <f>IF(OR(Ausstellungen!C62&lt;"a",Ausstellungen!D62&lt;"a",Ausstellungen!F62&lt;"a"),"",IF(AND(Ausstellungen!D62=Tabelle2!$C$19,Ausstellungen!F62=Tabelle2!$E$19),Ausstellungen!C62&amp;Ausstellungen!D62&amp;"yy",IF(AND(Ausstellungen!D62=Tabelle2!$C$19,Ausstellungen!F62&lt;&gt;Tabelle2!$E$19),Ausstellungen!C62&amp;Ausstellungen!D62&amp;"zz",Ausstellungen!C62&amp;Ausstellungen!D62)))</f>
        <v>KING ARTHUR FAITHFUL DIAMONDSIHA Salzburg – So</v>
      </c>
      <c r="C62" s="70" t="str">
        <f>IF(Ausstellungen!H62&lt;"a","",IF(Ausstellungen!F62=Tabelle2!$E$4,Ausstellungen!D62&amp;Ausstellungen!E62&amp;Ausstellungen!F62&amp;Ausstellungen!H62,IF(Ausstellungen!F62=Tabelle2!$E$3,Ausstellungen!D62&amp;Ausstellungen!F62&amp;Ausstellungen!H62,Ausstellungen!D62&amp;Ausstellungen!E62&amp;Ausstellungen!H62)))</f>
        <v/>
      </c>
      <c r="D62" s="70" t="str">
        <f>IF(AND(Ausstellungen!C62&gt;"a",Ausstellungen!D62&gt;"a",Ausstellungen!F62&gt;"a",Ausstellungen!I62&gt;"a"),Ausstellungen!D62&amp;Ausstellungen!E62&amp;MID(Ausstellungen!I62,1,2),"")</f>
        <v/>
      </c>
      <c r="E62" s="70" t="str">
        <f>IF(AND(Ausstellungen!C62&gt;"a",Ausstellungen!D62&gt;"a",Ausstellungen!F62&gt;"a",Ausstellungen!I62&gt;"a"),Ausstellungen!D62&amp;MID(Ausstellungen!I62,1,3),"")</f>
        <v/>
      </c>
      <c r="F62" s="70" t="str">
        <f>IF(Ausstellungen!T62&lt;&gt;"leer",CONCATENATE(Ausstellungen!T62,"P"),"")</f>
        <v>OfP</v>
      </c>
      <c r="G62" s="71">
        <f ca="1">IF(Ausstellungen!G62&gt;" ",VLOOKUP(Ausstellungen!G62,INDIRECT(F62),2,0),0)</f>
        <v>4</v>
      </c>
      <c r="H62" s="71">
        <f>IF(ISERROR(VLOOKUP(Ausstellungen!H62,Tabelle2!$AG$3:$AH$29,2,0)),0,VLOOKUP(Ausstellungen!H62,Tabelle2!$AG$3:$AH$29,2,0))</f>
        <v>0</v>
      </c>
      <c r="I62" s="71">
        <f>IF(ISERROR(VLOOKUP(Ausstellungen!I62,Tabelle2!$X$3:$Y$8,2,0)),0,VLOOKUP(Ausstellungen!I62,Tabelle2!$X$3:$Y$8,2,0))</f>
        <v>0</v>
      </c>
      <c r="J62" s="71">
        <f t="shared" ca="1" si="0"/>
        <v>4</v>
      </c>
      <c r="N62" s="69" t="str">
        <f>IF(AND(Ausstellungen!$C62&gt;"a",ISERROR(VLOOKUP(Ausstellungen!$C62,Tabelle3!$A$6:$B$300,2,0))),"??",IF(ISERROR(VLOOKUP(Ausstellungen!$C62,Tabelle3!$A$6:$B$300,2,0)),"",VLOOKUP(Ausstellungen!$C62,Tabelle3!$A$6:$B$300,2,0)))</f>
        <v>Rü</v>
      </c>
      <c r="O62" s="125">
        <f ca="1">IF(AND(Ausstellungen!G62&gt;"a",ISERROR(MATCH(Ausstellungen!G62,INDIRECT(Ausstellungen!T62),0))),0,1)</f>
        <v>1</v>
      </c>
      <c r="P62" s="71" t="str">
        <f>IF(Ausstellungen!$C62="","",IF(ISERROR(MATCH(Ausstellungen!$I62,Tabelle2!$X$4:$X$8,0)),"",MATCH(Ausstellungen!$I62,Tabelle2!$X$4:$X$8,0)))</f>
        <v/>
      </c>
      <c r="Q62" s="71" t="str">
        <f>IF(Ausstellungen!$C62="","",IF(OR(P62="",ISERROR(INDEX(Tabelle2!$X$14:$Y$18,P62,2))),"",INDEX(Tabelle2!$X$14:$Y$18,P62,2)))</f>
        <v/>
      </c>
      <c r="R62" s="71" t="str">
        <f t="shared" si="1"/>
        <v/>
      </c>
      <c r="S62" s="84" t="str">
        <f>IF(Ausstellungen!H62&lt;"a","",IF(AND(Ausstellungen!H62&gt;"a",ISERROR(MATCH(Ausstellungen!D62&amp;Ausstellungen!G62,Tabelle2!$T$2:$T$17,0))),1,IF(AND(Ausstellungen!H62&gt;"a",INDEX(Tabelle2!$V$2:$V$17,MATCH(Ausstellungen!D62&amp;Ausstellungen!G62,Tabelle2!$T$2:$T$17,0))&lt;&gt;Ausstellungen!H62),1,"")))</f>
        <v/>
      </c>
      <c r="T62" s="71" t="str">
        <f>IF(AND(Ausstellungen!I62&gt;"a",ISERROR(MATCH(Ausstellungen!G62,Tabelle2!$Z$2:$Z$7,0))),1,"")</f>
        <v/>
      </c>
      <c r="U62" s="71">
        <f>IF(AND(A62&gt;"a",Ausstellungen!G62&gt;" "),COUNTIF(A$5:A$500,A62),"")</f>
        <v>1</v>
      </c>
      <c r="V62" s="71">
        <f t="shared" si="2"/>
        <v>1</v>
      </c>
      <c r="W62" s="71" t="str">
        <f t="shared" si="3"/>
        <v/>
      </c>
      <c r="X62" s="71" t="str">
        <f>IF(AND(Ausstellungen!D62&lt;&gt;Tabelle2!$C$19,Ausstellungen!F62=Tabelle2!$E$19),1,"")</f>
        <v/>
      </c>
      <c r="Y62" s="71" t="str">
        <f ca="1">IF(AND(Ausstellungen!G62&gt;"a",ISERROR(MATCH(Ausstellungen!G62,INDIRECT(Ausstellungen!T62),0))),0,"")</f>
        <v/>
      </c>
      <c r="Z62" s="71" t="str">
        <f>IF(ISERROR(SEARCH(",",Ausstellungen!G62,1)),Ausstellungen!G62,SUBSTITUTE(MID(Ausstellungen!G62,1,SEARCH(",",Ausstellungen!G62,1)-1),"vv","z"))</f>
        <v>V4</v>
      </c>
      <c r="AA62" s="71">
        <f t="shared" ca="1" si="4"/>
        <v>0</v>
      </c>
      <c r="AB62" s="71">
        <f t="shared" ca="1" si="5"/>
        <v>0</v>
      </c>
      <c r="AC62" s="71">
        <f t="shared" ca="1" si="6"/>
        <v>0</v>
      </c>
      <c r="AD62" s="71">
        <f t="shared" ca="1" si="7"/>
        <v>0</v>
      </c>
      <c r="AE62" s="71">
        <f t="shared" ca="1" si="8"/>
        <v>0</v>
      </c>
      <c r="AF62" s="71">
        <f t="shared" ca="1" si="9"/>
        <v>0</v>
      </c>
      <c r="AG62" s="71">
        <f t="shared" ca="1" si="10"/>
        <v>0</v>
      </c>
      <c r="AH62" s="71"/>
    </row>
    <row r="63" spans="1:34" ht="18.600000000000001" customHeight="1" x14ac:dyDescent="0.2">
      <c r="A63" s="70" t="str">
        <f>IF(AND(Ausstellungen!C63&lt;"a",Ausstellungen!D63&lt;"a",Ausstellungen!F63&lt;"a",Ausstellungen!G63&lt;" "),"",SUBSTITUTE(SUBSTITUTE(SUBSTITUTE(SUBSTITUTE(IF(AND(ISERROR(SEARCH(",",Ausstellungen!G63,1)),ISERROR(SEARCH(".",Ausstellungen!G63,1))),CONCATENATE(Ausstellungen!D63,Ausstellungen!E63,Ausstellungen!F63,Ausstellungen!G63),IF(ISERROR(SEARCH(",",Ausstellungen!G63,1)),CONCATENATE(Ausstellungen!D63,Ausstellungen!E63,Ausstellungen!F63,MID(Ausstellungen!G63,SEARCH(".",Ausstellungen!G63,1)-1,1)),CONCATENATE(Ausstellungen!D63,Ausstellungen!E63,Ausstellungen!F63,MID(Ausstellungen!G63,SEARCH(",",Ausstellungen!G63,1)-1,1)))),"vv",ROW()),"v",ROW()),"Sg",""),"V",""))</f>
        <v>IHA Salzburg – SoHüJüngstenklasse63</v>
      </c>
      <c r="B63" s="70" t="str">
        <f>IF(OR(Ausstellungen!C63&lt;"a",Ausstellungen!D63&lt;"a",Ausstellungen!F63&lt;"a"),"",IF(AND(Ausstellungen!D63=Tabelle2!$C$19,Ausstellungen!F63=Tabelle2!$E$19),Ausstellungen!C63&amp;Ausstellungen!D63&amp;"yy",IF(AND(Ausstellungen!D63=Tabelle2!$C$19,Ausstellungen!F63&lt;&gt;Tabelle2!$E$19),Ausstellungen!C63&amp;Ausstellungen!D63&amp;"zz",Ausstellungen!C63&amp;Ausstellungen!D63)))</f>
        <v>SWEET REBEL STAFF AMAZING ADELEIHA Salzburg – So</v>
      </c>
      <c r="C63" s="70" t="str">
        <f>IF(Ausstellungen!H63&lt;"a","",IF(Ausstellungen!F63=Tabelle2!$E$4,Ausstellungen!D63&amp;Ausstellungen!E63&amp;Ausstellungen!F63&amp;Ausstellungen!H63,IF(Ausstellungen!F63=Tabelle2!$E$3,Ausstellungen!D63&amp;Ausstellungen!F63&amp;Ausstellungen!H63,Ausstellungen!D63&amp;Ausstellungen!E63&amp;Ausstellungen!H63)))</f>
        <v/>
      </c>
      <c r="D63" s="70" t="str">
        <f>IF(AND(Ausstellungen!C63&gt;"a",Ausstellungen!D63&gt;"a",Ausstellungen!F63&gt;"a",Ausstellungen!I63&gt;"a"),Ausstellungen!D63&amp;Ausstellungen!E63&amp;MID(Ausstellungen!I63,1,2),"")</f>
        <v/>
      </c>
      <c r="E63" s="70" t="str">
        <f>IF(AND(Ausstellungen!C63&gt;"a",Ausstellungen!D63&gt;"a",Ausstellungen!F63&gt;"a",Ausstellungen!I63&gt;"a"),Ausstellungen!D63&amp;MID(Ausstellungen!I63,1,3),"")</f>
        <v/>
      </c>
      <c r="F63" s="70" t="str">
        <f>IF(Ausstellungen!T63&lt;&gt;"leer",CONCATENATE(Ausstellungen!T63,"P"),"")</f>
        <v>JüP</v>
      </c>
      <c r="G63" s="71">
        <f ca="1">IF(Ausstellungen!G63&gt;" ",VLOOKUP(Ausstellungen!G63,INDIRECT(F63),2,0),0)</f>
        <v>4</v>
      </c>
      <c r="H63" s="71">
        <f>IF(ISERROR(VLOOKUP(Ausstellungen!H63,Tabelle2!$AG$3:$AH$29,2,0)),0,VLOOKUP(Ausstellungen!H63,Tabelle2!$AG$3:$AH$29,2,0))</f>
        <v>0</v>
      </c>
      <c r="I63" s="71">
        <f>IF(ISERROR(VLOOKUP(Ausstellungen!I63,Tabelle2!$X$3:$Y$8,2,0)),0,VLOOKUP(Ausstellungen!I63,Tabelle2!$X$3:$Y$8,2,0))</f>
        <v>0</v>
      </c>
      <c r="J63" s="71">
        <f t="shared" ca="1" si="0"/>
        <v>4</v>
      </c>
      <c r="N63" s="69" t="str">
        <f>IF(AND(Ausstellungen!$C63&gt;"a",ISERROR(VLOOKUP(Ausstellungen!$C63,Tabelle3!$A$6:$B$300,2,0))),"??",IF(ISERROR(VLOOKUP(Ausstellungen!$C63,Tabelle3!$A$6:$B$300,2,0)),"",VLOOKUP(Ausstellungen!$C63,Tabelle3!$A$6:$B$300,2,0)))</f>
        <v>Hü</v>
      </c>
      <c r="O63" s="125">
        <f ca="1">IF(AND(Ausstellungen!G63&gt;"a",ISERROR(MATCH(Ausstellungen!G63,INDIRECT(Ausstellungen!T63),0))),0,1)</f>
        <v>1</v>
      </c>
      <c r="P63" s="71" t="str">
        <f>IF(Ausstellungen!$C63="","",IF(ISERROR(MATCH(Ausstellungen!$I63,Tabelle2!$X$4:$X$8,0)),"",MATCH(Ausstellungen!$I63,Tabelle2!$X$4:$X$8,0)))</f>
        <v/>
      </c>
      <c r="Q63" s="71" t="str">
        <f>IF(Ausstellungen!$C63="","",IF(OR(P63="",ISERROR(INDEX(Tabelle2!$X$14:$Y$18,P63,2))),"",INDEX(Tabelle2!$X$14:$Y$18,P63,2)))</f>
        <v/>
      </c>
      <c r="R63" s="71" t="str">
        <f t="shared" si="1"/>
        <v/>
      </c>
      <c r="S63" s="84" t="str">
        <f>IF(Ausstellungen!H63&lt;"a","",IF(AND(Ausstellungen!H63&gt;"a",ISERROR(MATCH(Ausstellungen!D63&amp;Ausstellungen!G63,Tabelle2!$T$2:$T$17,0))),1,IF(AND(Ausstellungen!H63&gt;"a",INDEX(Tabelle2!$V$2:$V$17,MATCH(Ausstellungen!D63&amp;Ausstellungen!G63,Tabelle2!$T$2:$T$17,0))&lt;&gt;Ausstellungen!H63),1,"")))</f>
        <v/>
      </c>
      <c r="T63" s="71" t="str">
        <f>IF(AND(Ausstellungen!I63&gt;"a",ISERROR(MATCH(Ausstellungen!G63,Tabelle2!$Z$2:$Z$7,0))),1,"")</f>
        <v/>
      </c>
      <c r="U63" s="71">
        <f>IF(AND(A63&gt;"a",Ausstellungen!G63&gt;" "),COUNTIF(A$5:A$500,A63),"")</f>
        <v>1</v>
      </c>
      <c r="V63" s="71">
        <f t="shared" si="2"/>
        <v>1</v>
      </c>
      <c r="W63" s="71" t="str">
        <f t="shared" si="3"/>
        <v/>
      </c>
      <c r="X63" s="71" t="str">
        <f>IF(AND(Ausstellungen!D63&lt;&gt;Tabelle2!$C$19,Ausstellungen!F63=Tabelle2!$E$19),1,"")</f>
        <v/>
      </c>
      <c r="Y63" s="71" t="str">
        <f ca="1">IF(AND(Ausstellungen!G63&gt;"a",ISERROR(MATCH(Ausstellungen!G63,INDIRECT(Ausstellungen!T63),0))),0,"")</f>
        <v/>
      </c>
      <c r="Z63" s="71" t="str">
        <f>IF(ISERROR(SEARCH(",",Ausstellungen!G63,1)),Ausstellungen!G63,SUBSTITUTE(MID(Ausstellungen!G63,1,SEARCH(",",Ausstellungen!G63,1)-1),"vv","z"))</f>
        <v>vv</v>
      </c>
      <c r="AA63" s="71">
        <f t="shared" ca="1" si="4"/>
        <v>0</v>
      </c>
      <c r="AB63" s="71">
        <f t="shared" ca="1" si="5"/>
        <v>0</v>
      </c>
      <c r="AC63" s="71">
        <f t="shared" ca="1" si="6"/>
        <v>0</v>
      </c>
      <c r="AD63" s="71">
        <f t="shared" ca="1" si="7"/>
        <v>0</v>
      </c>
      <c r="AE63" s="71">
        <f t="shared" ca="1" si="8"/>
        <v>0</v>
      </c>
      <c r="AF63" s="71">
        <f t="shared" ca="1" si="9"/>
        <v>0</v>
      </c>
      <c r="AG63" s="71">
        <f t="shared" ca="1" si="10"/>
        <v>0</v>
      </c>
      <c r="AH63" s="71"/>
    </row>
    <row r="64" spans="1:34" ht="18.600000000000001" customHeight="1" x14ac:dyDescent="0.2">
      <c r="A64" s="70" t="str">
        <f>IF(AND(Ausstellungen!C64&lt;"a",Ausstellungen!D64&lt;"a",Ausstellungen!F64&lt;"a",Ausstellungen!G64&lt;" "),"",SUBSTITUTE(SUBSTITUTE(SUBSTITUTE(SUBSTITUTE(IF(AND(ISERROR(SEARCH(",",Ausstellungen!G64,1)),ISERROR(SEARCH(".",Ausstellungen!G64,1))),CONCATENATE(Ausstellungen!D64,Ausstellungen!E64,Ausstellungen!F64,Ausstellungen!G64),IF(ISERROR(SEARCH(",",Ausstellungen!G64,1)),CONCATENATE(Ausstellungen!D64,Ausstellungen!E64,Ausstellungen!F64,MID(Ausstellungen!G64,SEARCH(".",Ausstellungen!G64,1)-1,1)),CONCATENATE(Ausstellungen!D64,Ausstellungen!E64,Ausstellungen!F64,MID(Ausstellungen!G64,SEARCH(",",Ausstellungen!G64,1)-1,1)))),"vv",ROW()),"v",ROW()),"Sg",""),"V",""))</f>
        <v>IHA Salzburg – SoHüJugendklasse2</v>
      </c>
      <c r="B64" s="70" t="str">
        <f>IF(OR(Ausstellungen!C64&lt;"a",Ausstellungen!D64&lt;"a",Ausstellungen!F64&lt;"a"),"",IF(AND(Ausstellungen!D64=Tabelle2!$C$19,Ausstellungen!F64=Tabelle2!$E$19),Ausstellungen!C64&amp;Ausstellungen!D64&amp;"yy",IF(AND(Ausstellungen!D64=Tabelle2!$C$19,Ausstellungen!F64&lt;&gt;Tabelle2!$E$19),Ausstellungen!C64&amp;Ausstellungen!D64&amp;"zz",Ausstellungen!C64&amp;Ausstellungen!D64)))</f>
        <v>LEGENDS NEVER DIE FAITHFUL DIAMONDSIHA Salzburg – So</v>
      </c>
      <c r="C64" s="70" t="str">
        <f>IF(Ausstellungen!H64&lt;"a","",IF(Ausstellungen!F64=Tabelle2!$E$4,Ausstellungen!D64&amp;Ausstellungen!E64&amp;Ausstellungen!F64&amp;Ausstellungen!H64,IF(Ausstellungen!F64=Tabelle2!$E$3,Ausstellungen!D64&amp;Ausstellungen!F64&amp;Ausstellungen!H64,Ausstellungen!D64&amp;Ausstellungen!E64&amp;Ausstellungen!H64)))</f>
        <v/>
      </c>
      <c r="D64" s="70" t="str">
        <f>IF(AND(Ausstellungen!C64&gt;"a",Ausstellungen!D64&gt;"a",Ausstellungen!F64&gt;"a",Ausstellungen!I64&gt;"a"),Ausstellungen!D64&amp;Ausstellungen!E64&amp;MID(Ausstellungen!I64,1,2),"")</f>
        <v/>
      </c>
      <c r="E64" s="70" t="str">
        <f>IF(AND(Ausstellungen!C64&gt;"a",Ausstellungen!D64&gt;"a",Ausstellungen!F64&gt;"a",Ausstellungen!I64&gt;"a"),Ausstellungen!D64&amp;MID(Ausstellungen!I64,1,3),"")</f>
        <v/>
      </c>
      <c r="F64" s="70" t="str">
        <f>IF(Ausstellungen!T64&lt;&gt;"leer",CONCATENATE(Ausstellungen!T64,"P"),"")</f>
        <v>JuP</v>
      </c>
      <c r="G64" s="71">
        <f ca="1">IF(Ausstellungen!G64&gt;" ",VLOOKUP(Ausstellungen!G64,INDIRECT(F64),2,0),0)</f>
        <v>8</v>
      </c>
      <c r="H64" s="71">
        <f>IF(ISERROR(VLOOKUP(Ausstellungen!H64,Tabelle2!$AG$3:$AH$29,2,0)),0,VLOOKUP(Ausstellungen!H64,Tabelle2!$AG$3:$AH$29,2,0))</f>
        <v>0</v>
      </c>
      <c r="I64" s="71">
        <f>IF(ISERROR(VLOOKUP(Ausstellungen!I64,Tabelle2!$X$3:$Y$8,2,0)),0,VLOOKUP(Ausstellungen!I64,Tabelle2!$X$3:$Y$8,2,0))</f>
        <v>0</v>
      </c>
      <c r="J64" s="71">
        <f t="shared" ca="1" si="0"/>
        <v>8</v>
      </c>
      <c r="N64" s="69" t="str">
        <f>IF(AND(Ausstellungen!$C64&gt;"a",ISERROR(VLOOKUP(Ausstellungen!$C64,Tabelle3!$A$6:$B$300,2,0))),"??",IF(ISERROR(VLOOKUP(Ausstellungen!$C64,Tabelle3!$A$6:$B$300,2,0)),"",VLOOKUP(Ausstellungen!$C64,Tabelle3!$A$6:$B$300,2,0)))</f>
        <v>Hü</v>
      </c>
      <c r="O64" s="125">
        <f ca="1">IF(AND(Ausstellungen!G64&gt;"a",ISERROR(MATCH(Ausstellungen!G64,INDIRECT(Ausstellungen!T64),0))),0,1)</f>
        <v>1</v>
      </c>
      <c r="P64" s="71" t="str">
        <f>IF(Ausstellungen!$C64="","",IF(ISERROR(MATCH(Ausstellungen!$I64,Tabelle2!$X$4:$X$8,0)),"",MATCH(Ausstellungen!$I64,Tabelle2!$X$4:$X$8,0)))</f>
        <v/>
      </c>
      <c r="Q64" s="71" t="str">
        <f>IF(Ausstellungen!$C64="","",IF(OR(P64="",ISERROR(INDEX(Tabelle2!$X$14:$Y$18,P64,2))),"",INDEX(Tabelle2!$X$14:$Y$18,P64,2)))</f>
        <v/>
      </c>
      <c r="R64" s="71" t="str">
        <f t="shared" si="1"/>
        <v/>
      </c>
      <c r="S64" s="84" t="str">
        <f>IF(Ausstellungen!H64&lt;"a","",IF(AND(Ausstellungen!H64&gt;"a",ISERROR(MATCH(Ausstellungen!D64&amp;Ausstellungen!G64,Tabelle2!$T$2:$T$17,0))),1,IF(AND(Ausstellungen!H64&gt;"a",INDEX(Tabelle2!$V$2:$V$17,MATCH(Ausstellungen!D64&amp;Ausstellungen!G64,Tabelle2!$T$2:$T$17,0))&lt;&gt;Ausstellungen!H64),1,"")))</f>
        <v/>
      </c>
      <c r="T64" s="71" t="str">
        <f>IF(AND(Ausstellungen!I64&gt;"a",ISERROR(MATCH(Ausstellungen!G64,Tabelle2!$Z$2:$Z$7,0))),1,"")</f>
        <v/>
      </c>
      <c r="U64" s="71">
        <f>IF(AND(A64&gt;"a",Ausstellungen!G64&gt;" "),COUNTIF(A$5:A$500,A64),"")</f>
        <v>1</v>
      </c>
      <c r="V64" s="71">
        <f t="shared" si="2"/>
        <v>1</v>
      </c>
      <c r="W64" s="71" t="str">
        <f t="shared" si="3"/>
        <v/>
      </c>
      <c r="X64" s="71" t="str">
        <f>IF(AND(Ausstellungen!D64&lt;&gt;Tabelle2!$C$19,Ausstellungen!F64=Tabelle2!$E$19),1,"")</f>
        <v/>
      </c>
      <c r="Y64" s="71" t="str">
        <f ca="1">IF(AND(Ausstellungen!G64&gt;"a",ISERROR(MATCH(Ausstellungen!G64,INDIRECT(Ausstellungen!T64),0))),0,"")</f>
        <v/>
      </c>
      <c r="Z64" s="71" t="str">
        <f>IF(ISERROR(SEARCH(",",Ausstellungen!G64,1)),Ausstellungen!G64,SUBSTITUTE(MID(Ausstellungen!G64,1,SEARCH(",",Ausstellungen!G64,1)-1),"vv","z"))</f>
        <v>V2</v>
      </c>
      <c r="AA64" s="71">
        <f t="shared" ca="1" si="4"/>
        <v>0</v>
      </c>
      <c r="AB64" s="71">
        <f t="shared" ca="1" si="5"/>
        <v>0</v>
      </c>
      <c r="AC64" s="71">
        <f t="shared" ca="1" si="6"/>
        <v>0</v>
      </c>
      <c r="AD64" s="71">
        <f t="shared" ca="1" si="7"/>
        <v>0</v>
      </c>
      <c r="AE64" s="71">
        <f t="shared" ca="1" si="8"/>
        <v>0</v>
      </c>
      <c r="AF64" s="71">
        <f t="shared" ca="1" si="9"/>
        <v>0</v>
      </c>
      <c r="AG64" s="71">
        <f t="shared" ca="1" si="10"/>
        <v>0</v>
      </c>
      <c r="AH64" s="71"/>
    </row>
    <row r="65" spans="1:34" ht="18.600000000000001" customHeight="1" x14ac:dyDescent="0.2">
      <c r="A65" s="70" t="str">
        <f>IF(AND(Ausstellungen!C65&lt;"a",Ausstellungen!D65&lt;"a",Ausstellungen!F65&lt;"a",Ausstellungen!G65&lt;" "),"",SUBSTITUTE(SUBSTITUTE(SUBSTITUTE(SUBSTITUTE(IF(AND(ISERROR(SEARCH(",",Ausstellungen!G65,1)),ISERROR(SEARCH(".",Ausstellungen!G65,1))),CONCATENATE(Ausstellungen!D65,Ausstellungen!E65,Ausstellungen!F65,Ausstellungen!G65),IF(ISERROR(SEARCH(",",Ausstellungen!G65,1)),CONCATENATE(Ausstellungen!D65,Ausstellungen!E65,Ausstellungen!F65,MID(Ausstellungen!G65,SEARCH(".",Ausstellungen!G65,1)-1,1)),CONCATENATE(Ausstellungen!D65,Ausstellungen!E65,Ausstellungen!F65,MID(Ausstellungen!G65,SEARCH(",",Ausstellungen!G65,1)-1,1)))),"vv",ROW()),"v",ROW()),"Sg",""),"V",""))</f>
        <v>IHA Salzburg – SoHüJugendklasse4</v>
      </c>
      <c r="B65" s="70" t="str">
        <f>IF(OR(Ausstellungen!C65&lt;"a",Ausstellungen!D65&lt;"a",Ausstellungen!F65&lt;"a"),"",IF(AND(Ausstellungen!D65=Tabelle2!$C$19,Ausstellungen!F65=Tabelle2!$E$19),Ausstellungen!C65&amp;Ausstellungen!D65&amp;"yy",IF(AND(Ausstellungen!D65=Tabelle2!$C$19,Ausstellungen!F65&lt;&gt;Tabelle2!$E$19),Ausstellungen!C65&amp;Ausstellungen!D65&amp;"zz",Ausstellungen!C65&amp;Ausstellungen!D65)))</f>
        <v>REGGIOMONTI CROWNS’N DIAMONDSIHA Salzburg – So</v>
      </c>
      <c r="C65" s="70" t="str">
        <f>IF(Ausstellungen!H65&lt;"a","",IF(Ausstellungen!F65=Tabelle2!$E$4,Ausstellungen!D65&amp;Ausstellungen!E65&amp;Ausstellungen!F65&amp;Ausstellungen!H65,IF(Ausstellungen!F65=Tabelle2!$E$3,Ausstellungen!D65&amp;Ausstellungen!F65&amp;Ausstellungen!H65,Ausstellungen!D65&amp;Ausstellungen!E65&amp;Ausstellungen!H65)))</f>
        <v/>
      </c>
      <c r="D65" s="70" t="str">
        <f>IF(AND(Ausstellungen!C65&gt;"a",Ausstellungen!D65&gt;"a",Ausstellungen!F65&gt;"a",Ausstellungen!I65&gt;"a"),Ausstellungen!D65&amp;Ausstellungen!E65&amp;MID(Ausstellungen!I65,1,2),"")</f>
        <v/>
      </c>
      <c r="E65" s="70" t="str">
        <f>IF(AND(Ausstellungen!C65&gt;"a",Ausstellungen!D65&gt;"a",Ausstellungen!F65&gt;"a",Ausstellungen!I65&gt;"a"),Ausstellungen!D65&amp;MID(Ausstellungen!I65,1,3),"")</f>
        <v/>
      </c>
      <c r="F65" s="70" t="str">
        <f>IF(Ausstellungen!T65&lt;&gt;"leer",CONCATENATE(Ausstellungen!T65,"P"),"")</f>
        <v>JuP</v>
      </c>
      <c r="G65" s="71">
        <f ca="1">IF(Ausstellungen!G65&gt;" ",VLOOKUP(Ausstellungen!G65,INDIRECT(F65),2,0),0)</f>
        <v>1</v>
      </c>
      <c r="H65" s="71">
        <f>IF(ISERROR(VLOOKUP(Ausstellungen!H65,Tabelle2!$AG$3:$AH$29,2,0)),0,VLOOKUP(Ausstellungen!H65,Tabelle2!$AG$3:$AH$29,2,0))</f>
        <v>0</v>
      </c>
      <c r="I65" s="71">
        <f>IF(ISERROR(VLOOKUP(Ausstellungen!I65,Tabelle2!$X$3:$Y$8,2,0)),0,VLOOKUP(Ausstellungen!I65,Tabelle2!$X$3:$Y$8,2,0))</f>
        <v>0</v>
      </c>
      <c r="J65" s="71">
        <f t="shared" ca="1" si="0"/>
        <v>1</v>
      </c>
      <c r="N65" s="69" t="str">
        <f>IF(AND(Ausstellungen!$C65&gt;"a",ISERROR(VLOOKUP(Ausstellungen!$C65,Tabelle3!$A$6:$B$300,2,0))),"??",IF(ISERROR(VLOOKUP(Ausstellungen!$C65,Tabelle3!$A$6:$B$300,2,0)),"",VLOOKUP(Ausstellungen!$C65,Tabelle3!$A$6:$B$300,2,0)))</f>
        <v>Hü</v>
      </c>
      <c r="O65" s="125">
        <f ca="1">IF(AND(Ausstellungen!G65&gt;"a",ISERROR(MATCH(Ausstellungen!G65,INDIRECT(Ausstellungen!T65),0))),0,1)</f>
        <v>1</v>
      </c>
      <c r="P65" s="71" t="str">
        <f>IF(Ausstellungen!$C65="","",IF(ISERROR(MATCH(Ausstellungen!$I65,Tabelle2!$X$4:$X$8,0)),"",MATCH(Ausstellungen!$I65,Tabelle2!$X$4:$X$8,0)))</f>
        <v/>
      </c>
      <c r="Q65" s="71" t="str">
        <f>IF(Ausstellungen!$C65="","",IF(OR(P65="",ISERROR(INDEX(Tabelle2!$X$14:$Y$18,P65,2))),"",INDEX(Tabelle2!$X$14:$Y$18,P65,2)))</f>
        <v/>
      </c>
      <c r="R65" s="71" t="str">
        <f t="shared" si="1"/>
        <v/>
      </c>
      <c r="S65" s="84" t="str">
        <f>IF(Ausstellungen!H65&lt;"a","",IF(AND(Ausstellungen!H65&gt;"a",ISERROR(MATCH(Ausstellungen!D65&amp;Ausstellungen!G65,Tabelle2!$T$2:$T$17,0))),1,IF(AND(Ausstellungen!H65&gt;"a",INDEX(Tabelle2!$V$2:$V$17,MATCH(Ausstellungen!D65&amp;Ausstellungen!G65,Tabelle2!$T$2:$T$17,0))&lt;&gt;Ausstellungen!H65),1,"")))</f>
        <v/>
      </c>
      <c r="T65" s="71" t="str">
        <f>IF(AND(Ausstellungen!I65&gt;"a",ISERROR(MATCH(Ausstellungen!G65,Tabelle2!$Z$2:$Z$7,0))),1,"")</f>
        <v/>
      </c>
      <c r="U65" s="71">
        <f>IF(AND(A65&gt;"a",Ausstellungen!G65&gt;" "),COUNTIF(A$5:A$500,A65),"")</f>
        <v>1</v>
      </c>
      <c r="V65" s="71">
        <f t="shared" si="2"/>
        <v>1</v>
      </c>
      <c r="W65" s="71" t="str">
        <f t="shared" si="3"/>
        <v/>
      </c>
      <c r="X65" s="71" t="str">
        <f>IF(AND(Ausstellungen!D65&lt;&gt;Tabelle2!$C$19,Ausstellungen!F65=Tabelle2!$E$19),1,"")</f>
        <v/>
      </c>
      <c r="Y65" s="71" t="str">
        <f ca="1">IF(AND(Ausstellungen!G65&gt;"a",ISERROR(MATCH(Ausstellungen!G65,INDIRECT(Ausstellungen!T65),0))),0,"")</f>
        <v/>
      </c>
      <c r="Z65" s="71" t="str">
        <f>IF(ISERROR(SEARCH(",",Ausstellungen!G65,1)),Ausstellungen!G65,SUBSTITUTE(MID(Ausstellungen!G65,1,SEARCH(",",Ausstellungen!G65,1)-1),"vv","z"))</f>
        <v>Sg4</v>
      </c>
      <c r="AA65" s="71">
        <f t="shared" ca="1" si="4"/>
        <v>0</v>
      </c>
      <c r="AB65" s="71">
        <f t="shared" ca="1" si="5"/>
        <v>0</v>
      </c>
      <c r="AC65" s="71">
        <f t="shared" ca="1" si="6"/>
        <v>0</v>
      </c>
      <c r="AD65" s="71">
        <f t="shared" ca="1" si="7"/>
        <v>0</v>
      </c>
      <c r="AE65" s="71">
        <f t="shared" ca="1" si="8"/>
        <v>0</v>
      </c>
      <c r="AF65" s="71">
        <f t="shared" ca="1" si="9"/>
        <v>0</v>
      </c>
      <c r="AG65" s="71">
        <f t="shared" ca="1" si="10"/>
        <v>0</v>
      </c>
      <c r="AH65" s="71"/>
    </row>
    <row r="66" spans="1:34" ht="18.600000000000001" customHeight="1" x14ac:dyDescent="0.2">
      <c r="A66" s="70" t="str">
        <f>IF(AND(Ausstellungen!C66&lt;"a",Ausstellungen!D66&lt;"a",Ausstellungen!F66&lt;"a",Ausstellungen!G66&lt;" "),"",SUBSTITUTE(SUBSTITUTE(SUBSTITUTE(SUBSTITUTE(IF(AND(ISERROR(SEARCH(",",Ausstellungen!G66,1)),ISERROR(SEARCH(".",Ausstellungen!G66,1))),CONCATENATE(Ausstellungen!D66,Ausstellungen!E66,Ausstellungen!F66,Ausstellungen!G66),IF(ISERROR(SEARCH(",",Ausstellungen!G66,1)),CONCATENATE(Ausstellungen!D66,Ausstellungen!E66,Ausstellungen!F66,MID(Ausstellungen!G66,SEARCH(".",Ausstellungen!G66,1)-1,1)),CONCATENATE(Ausstellungen!D66,Ausstellungen!E66,Ausstellungen!F66,MID(Ausstellungen!G66,SEARCH(",",Ausstellungen!G66,1)-1,1)))),"vv",ROW()),"v",ROW()),"Sg",""),"V",""))</f>
        <v>IHA Salzburg – SoHüZwischenklasse1</v>
      </c>
      <c r="B66" s="70" t="str">
        <f>IF(OR(Ausstellungen!C66&lt;"a",Ausstellungen!D66&lt;"a",Ausstellungen!F66&lt;"a"),"",IF(AND(Ausstellungen!D66=Tabelle2!$C$19,Ausstellungen!F66=Tabelle2!$E$19),Ausstellungen!C66&amp;Ausstellungen!D66&amp;"yy",IF(AND(Ausstellungen!D66=Tabelle2!$C$19,Ausstellungen!F66&lt;&gt;Tabelle2!$E$19),Ausstellungen!C66&amp;Ausstellungen!D66&amp;"zz",Ausstellungen!C66&amp;Ausstellungen!D66)))</f>
        <v>SPAKLING DIAMOND STAFF KARMA KISSEDIHA Salzburg – So</v>
      </c>
      <c r="C66" s="70" t="str">
        <f>IF(Ausstellungen!H66&lt;"a","",IF(Ausstellungen!F66=Tabelle2!$E$4,Ausstellungen!D66&amp;Ausstellungen!E66&amp;Ausstellungen!F66&amp;Ausstellungen!H66,IF(Ausstellungen!F66=Tabelle2!$E$3,Ausstellungen!D66&amp;Ausstellungen!F66&amp;Ausstellungen!H66,Ausstellungen!D66&amp;Ausstellungen!E66&amp;Ausstellungen!H66)))</f>
        <v/>
      </c>
      <c r="D66" s="70" t="str">
        <f>IF(AND(Ausstellungen!C66&gt;"a",Ausstellungen!D66&gt;"a",Ausstellungen!F66&gt;"a",Ausstellungen!I66&gt;"a"),Ausstellungen!D66&amp;Ausstellungen!E66&amp;MID(Ausstellungen!I66,1,2),"")</f>
        <v/>
      </c>
      <c r="E66" s="70" t="str">
        <f>IF(AND(Ausstellungen!C66&gt;"a",Ausstellungen!D66&gt;"a",Ausstellungen!F66&gt;"a",Ausstellungen!I66&gt;"a"),Ausstellungen!D66&amp;MID(Ausstellungen!I66,1,3),"")</f>
        <v/>
      </c>
      <c r="F66" s="70" t="str">
        <f>IF(Ausstellungen!T66&lt;&gt;"leer",CONCATENATE(Ausstellungen!T66,"P"),"")</f>
        <v>ZwP</v>
      </c>
      <c r="G66" s="71">
        <f ca="1">IF(Ausstellungen!G66&gt;" ",VLOOKUP(Ausstellungen!G66,INDIRECT(F66),2,0),0)</f>
        <v>12</v>
      </c>
      <c r="H66" s="71">
        <f>IF(ISERROR(VLOOKUP(Ausstellungen!H66,Tabelle2!$AG$3:$AH$29,2,0)),0,VLOOKUP(Ausstellungen!H66,Tabelle2!$AG$3:$AH$29,2,0))</f>
        <v>0</v>
      </c>
      <c r="I66" s="71">
        <f>IF(ISERROR(VLOOKUP(Ausstellungen!I66,Tabelle2!$X$3:$Y$8,2,0)),0,VLOOKUP(Ausstellungen!I66,Tabelle2!$X$3:$Y$8,2,0))</f>
        <v>0</v>
      </c>
      <c r="J66" s="71">
        <f t="shared" ca="1" si="0"/>
        <v>12</v>
      </c>
      <c r="N66" s="69" t="str">
        <f>IF(AND(Ausstellungen!$C66&gt;"a",ISERROR(VLOOKUP(Ausstellungen!$C66,Tabelle3!$A$6:$B$300,2,0))),"??",IF(ISERROR(VLOOKUP(Ausstellungen!$C66,Tabelle3!$A$6:$B$300,2,0)),"",VLOOKUP(Ausstellungen!$C66,Tabelle3!$A$6:$B$300,2,0)))</f>
        <v>Hü</v>
      </c>
      <c r="O66" s="125">
        <f ca="1">IF(AND(Ausstellungen!G66&gt;"a",ISERROR(MATCH(Ausstellungen!G66,INDIRECT(Ausstellungen!T66),0))),0,1)</f>
        <v>1</v>
      </c>
      <c r="P66" s="71" t="str">
        <f>IF(Ausstellungen!$C66="","",IF(ISERROR(MATCH(Ausstellungen!$I66,Tabelle2!$X$4:$X$8,0)),"",MATCH(Ausstellungen!$I66,Tabelle2!$X$4:$X$8,0)))</f>
        <v/>
      </c>
      <c r="Q66" s="71" t="str">
        <f>IF(Ausstellungen!$C66="","",IF(OR(P66="",ISERROR(INDEX(Tabelle2!$X$14:$Y$18,P66,2))),"",INDEX(Tabelle2!$X$14:$Y$18,P66,2)))</f>
        <v/>
      </c>
      <c r="R66" s="71" t="str">
        <f t="shared" si="1"/>
        <v/>
      </c>
      <c r="S66" s="84" t="str">
        <f>IF(Ausstellungen!H66&lt;"a","",IF(AND(Ausstellungen!H66&gt;"a",ISERROR(MATCH(Ausstellungen!D66&amp;Ausstellungen!G66,Tabelle2!$T$2:$T$17,0))),1,IF(AND(Ausstellungen!H66&gt;"a",INDEX(Tabelle2!$V$2:$V$17,MATCH(Ausstellungen!D66&amp;Ausstellungen!G66,Tabelle2!$T$2:$T$17,0))&lt;&gt;Ausstellungen!H66),1,"")))</f>
        <v/>
      </c>
      <c r="T66" s="71" t="str">
        <f>IF(AND(Ausstellungen!I66&gt;"a",ISERROR(MATCH(Ausstellungen!G66,Tabelle2!$Z$2:$Z$7,0))),1,"")</f>
        <v/>
      </c>
      <c r="U66" s="71">
        <f>IF(AND(A66&gt;"a",Ausstellungen!G66&gt;" "),COUNTIF(A$5:A$500,A66),"")</f>
        <v>1</v>
      </c>
      <c r="V66" s="71">
        <f t="shared" si="2"/>
        <v>1</v>
      </c>
      <c r="W66" s="71" t="str">
        <f t="shared" si="3"/>
        <v/>
      </c>
      <c r="X66" s="71" t="str">
        <f>IF(AND(Ausstellungen!D66&lt;&gt;Tabelle2!$C$19,Ausstellungen!F66=Tabelle2!$E$19),1,"")</f>
        <v/>
      </c>
      <c r="Y66" s="71" t="str">
        <f ca="1">IF(AND(Ausstellungen!G66&gt;"a",ISERROR(MATCH(Ausstellungen!G66,INDIRECT(Ausstellungen!T66),0))),0,"")</f>
        <v/>
      </c>
      <c r="Z66" s="71" t="str">
        <f>IF(ISERROR(SEARCH(",",Ausstellungen!G66,1)),Ausstellungen!G66,SUBSTITUTE(MID(Ausstellungen!G66,1,SEARCH(",",Ausstellungen!G66,1)-1),"vv","z"))</f>
        <v>V1</v>
      </c>
      <c r="AA66" s="71">
        <f t="shared" ca="1" si="4"/>
        <v>0</v>
      </c>
      <c r="AB66" s="71">
        <f t="shared" ca="1" si="5"/>
        <v>0</v>
      </c>
      <c r="AC66" s="71">
        <f t="shared" ca="1" si="6"/>
        <v>0</v>
      </c>
      <c r="AD66" s="71">
        <f t="shared" ca="1" si="7"/>
        <v>0</v>
      </c>
      <c r="AE66" s="71">
        <f t="shared" ca="1" si="8"/>
        <v>0</v>
      </c>
      <c r="AF66" s="71">
        <f t="shared" ca="1" si="9"/>
        <v>0</v>
      </c>
      <c r="AG66" s="71">
        <f t="shared" ca="1" si="10"/>
        <v>0</v>
      </c>
      <c r="AH66" s="71"/>
    </row>
    <row r="67" spans="1:34" ht="18.600000000000001" customHeight="1" x14ac:dyDescent="0.2">
      <c r="A67" s="70" t="str">
        <f>IF(AND(Ausstellungen!C67&lt;"a",Ausstellungen!D67&lt;"a",Ausstellungen!F67&lt;"a",Ausstellungen!G67&lt;" "),"",SUBSTITUTE(SUBSTITUTE(SUBSTITUTE(SUBSTITUTE(IF(AND(ISERROR(SEARCH(",",Ausstellungen!G67,1)),ISERROR(SEARCH(".",Ausstellungen!G67,1))),CONCATENATE(Ausstellungen!D67,Ausstellungen!E67,Ausstellungen!F67,Ausstellungen!G67),IF(ISERROR(SEARCH(",",Ausstellungen!G67,1)),CONCATENATE(Ausstellungen!D67,Ausstellungen!E67,Ausstellungen!F67,MID(Ausstellungen!G67,SEARCH(".",Ausstellungen!G67,1)-1,1)),CONCATENATE(Ausstellungen!D67,Ausstellungen!E67,Ausstellungen!F67,MID(Ausstellungen!G67,SEARCH(",",Ausstellungen!G67,1)-1,1)))),"vv",ROW()),"v",ROW()),"Sg",""),"V",""))</f>
        <v>IHA Salzburg – SoHüOffene Klasse3</v>
      </c>
      <c r="B67" s="70" t="str">
        <f>IF(OR(Ausstellungen!C67&lt;"a",Ausstellungen!D67&lt;"a",Ausstellungen!F67&lt;"a"),"",IF(AND(Ausstellungen!D67=Tabelle2!$C$19,Ausstellungen!F67=Tabelle2!$E$19),Ausstellungen!C67&amp;Ausstellungen!D67&amp;"yy",IF(AND(Ausstellungen!D67=Tabelle2!$C$19,Ausstellungen!F67&lt;&gt;Tabelle2!$E$19),Ausstellungen!C67&amp;Ausstellungen!D67&amp;"zz",Ausstellungen!C67&amp;Ausstellungen!D67)))</f>
        <v>SPAKLING DIAMOND STAFF GLOSSY HONEYIHA Salzburg – So</v>
      </c>
      <c r="C67" s="70" t="str">
        <f>IF(Ausstellungen!H67&lt;"a","",IF(Ausstellungen!F67=Tabelle2!$E$4,Ausstellungen!D67&amp;Ausstellungen!E67&amp;Ausstellungen!F67&amp;Ausstellungen!H67,IF(Ausstellungen!F67=Tabelle2!$E$3,Ausstellungen!D67&amp;Ausstellungen!F67&amp;Ausstellungen!H67,Ausstellungen!D67&amp;Ausstellungen!E67&amp;Ausstellungen!H67)))</f>
        <v/>
      </c>
      <c r="D67" s="70" t="str">
        <f>IF(AND(Ausstellungen!C67&gt;"a",Ausstellungen!D67&gt;"a",Ausstellungen!F67&gt;"a",Ausstellungen!I67&gt;"a"),Ausstellungen!D67&amp;Ausstellungen!E67&amp;MID(Ausstellungen!I67,1,2),"")</f>
        <v/>
      </c>
      <c r="E67" s="70" t="str">
        <f>IF(AND(Ausstellungen!C67&gt;"a",Ausstellungen!D67&gt;"a",Ausstellungen!F67&gt;"a",Ausstellungen!I67&gt;"a"),Ausstellungen!D67&amp;MID(Ausstellungen!I67,1,3),"")</f>
        <v/>
      </c>
      <c r="F67" s="70" t="str">
        <f>IF(Ausstellungen!T67&lt;&gt;"leer",CONCATENATE(Ausstellungen!T67,"P"),"")</f>
        <v>OfP</v>
      </c>
      <c r="G67" s="71">
        <f ca="1">IF(Ausstellungen!G67&gt;" ",VLOOKUP(Ausstellungen!G67,INDIRECT(F67),2,0),0)</f>
        <v>6</v>
      </c>
      <c r="H67" s="71">
        <f>IF(ISERROR(VLOOKUP(Ausstellungen!H67,Tabelle2!$AG$3:$AH$29,2,0)),0,VLOOKUP(Ausstellungen!H67,Tabelle2!$AG$3:$AH$29,2,0))</f>
        <v>0</v>
      </c>
      <c r="I67" s="71">
        <f>IF(ISERROR(VLOOKUP(Ausstellungen!I67,Tabelle2!$X$3:$Y$8,2,0)),0,VLOOKUP(Ausstellungen!I67,Tabelle2!$X$3:$Y$8,2,0))</f>
        <v>0</v>
      </c>
      <c r="J67" s="71">
        <f t="shared" ca="1" si="0"/>
        <v>6</v>
      </c>
      <c r="N67" s="69" t="str">
        <f>IF(AND(Ausstellungen!$C67&gt;"a",ISERROR(VLOOKUP(Ausstellungen!$C67,Tabelle3!$A$6:$B$300,2,0))),"??",IF(ISERROR(VLOOKUP(Ausstellungen!$C67,Tabelle3!$A$6:$B$300,2,0)),"",VLOOKUP(Ausstellungen!$C67,Tabelle3!$A$6:$B$300,2,0)))</f>
        <v>Hü</v>
      </c>
      <c r="O67" s="125">
        <f ca="1">IF(AND(Ausstellungen!G67&gt;"a",ISERROR(MATCH(Ausstellungen!G67,INDIRECT(Ausstellungen!T67),0))),0,1)</f>
        <v>1</v>
      </c>
      <c r="P67" s="71" t="str">
        <f>IF(Ausstellungen!$C67="","",IF(ISERROR(MATCH(Ausstellungen!$I67,Tabelle2!$X$4:$X$8,0)),"",MATCH(Ausstellungen!$I67,Tabelle2!$X$4:$X$8,0)))</f>
        <v/>
      </c>
      <c r="Q67" s="71" t="str">
        <f>IF(Ausstellungen!$C67="","",IF(OR(P67="",ISERROR(INDEX(Tabelle2!$X$14:$Y$18,P67,2))),"",INDEX(Tabelle2!$X$14:$Y$18,P67,2)))</f>
        <v/>
      </c>
      <c r="R67" s="71" t="str">
        <f t="shared" si="1"/>
        <v/>
      </c>
      <c r="S67" s="84" t="str">
        <f>IF(Ausstellungen!H67&lt;"a","",IF(AND(Ausstellungen!H67&gt;"a",ISERROR(MATCH(Ausstellungen!D67&amp;Ausstellungen!G67,Tabelle2!$T$2:$T$17,0))),1,IF(AND(Ausstellungen!H67&gt;"a",INDEX(Tabelle2!$V$2:$V$17,MATCH(Ausstellungen!D67&amp;Ausstellungen!G67,Tabelle2!$T$2:$T$17,0))&lt;&gt;Ausstellungen!H67),1,"")))</f>
        <v/>
      </c>
      <c r="T67" s="71" t="str">
        <f>IF(AND(Ausstellungen!I67&gt;"a",ISERROR(MATCH(Ausstellungen!G67,Tabelle2!$Z$2:$Z$7,0))),1,"")</f>
        <v/>
      </c>
      <c r="U67" s="71">
        <f>IF(AND(A67&gt;"a",Ausstellungen!G67&gt;" "),COUNTIF(A$5:A$500,A67),"")</f>
        <v>1</v>
      </c>
      <c r="V67" s="71">
        <f t="shared" si="2"/>
        <v>1</v>
      </c>
      <c r="W67" s="71" t="str">
        <f t="shared" si="3"/>
        <v/>
      </c>
      <c r="X67" s="71" t="str">
        <f>IF(AND(Ausstellungen!D67&lt;&gt;Tabelle2!$C$19,Ausstellungen!F67=Tabelle2!$E$19),1,"")</f>
        <v/>
      </c>
      <c r="Y67" s="71" t="str">
        <f ca="1">IF(AND(Ausstellungen!G67&gt;"a",ISERROR(MATCH(Ausstellungen!G67,INDIRECT(Ausstellungen!T67),0))),0,"")</f>
        <v/>
      </c>
      <c r="Z67" s="71" t="str">
        <f>IF(ISERROR(SEARCH(",",Ausstellungen!G67,1)),Ausstellungen!G67,SUBSTITUTE(MID(Ausstellungen!G67,1,SEARCH(",",Ausstellungen!G67,1)-1),"vv","z"))</f>
        <v>V3</v>
      </c>
      <c r="AA67" s="71">
        <f t="shared" ca="1" si="4"/>
        <v>0</v>
      </c>
      <c r="AB67" s="71">
        <f t="shared" ca="1" si="5"/>
        <v>0</v>
      </c>
      <c r="AC67" s="71">
        <f t="shared" ca="1" si="6"/>
        <v>0</v>
      </c>
      <c r="AD67" s="71">
        <f t="shared" ca="1" si="7"/>
        <v>0</v>
      </c>
      <c r="AE67" s="71">
        <f t="shared" ca="1" si="8"/>
        <v>0</v>
      </c>
      <c r="AF67" s="71">
        <f t="shared" ca="1" si="9"/>
        <v>0</v>
      </c>
      <c r="AG67" s="71">
        <f t="shared" ca="1" si="10"/>
        <v>0</v>
      </c>
      <c r="AH67" s="71"/>
    </row>
    <row r="68" spans="1:34" ht="18.600000000000001" customHeight="1" x14ac:dyDescent="0.2">
      <c r="A68" s="70" t="str">
        <f>IF(AND(Ausstellungen!C68&lt;"a",Ausstellungen!D68&lt;"a",Ausstellungen!F68&lt;"a",Ausstellungen!G68&lt;" "),"",SUBSTITUTE(SUBSTITUTE(SUBSTITUTE(SUBSTITUTE(IF(AND(ISERROR(SEARCH(",",Ausstellungen!G68,1)),ISERROR(SEARCH(".",Ausstellungen!G68,1))),CONCATENATE(Ausstellungen!D68,Ausstellungen!E68,Ausstellungen!F68,Ausstellungen!G68),IF(ISERROR(SEARCH(",",Ausstellungen!G68,1)),CONCATENATE(Ausstellungen!D68,Ausstellungen!E68,Ausstellungen!F68,MID(Ausstellungen!G68,SEARCH(".",Ausstellungen!G68,1)-1,1)),CONCATENATE(Ausstellungen!D68,Ausstellungen!E68,Ausstellungen!F68,MID(Ausstellungen!G68,SEARCH(",",Ausstellungen!G68,1)-1,1)))),"vv",ROW()),"v",ROW()),"Sg",""),"V",""))</f>
        <v>IHA Tulln – FreitagRüJüngstenklasse68</v>
      </c>
      <c r="B68" s="70" t="str">
        <f>IF(OR(Ausstellungen!C68&lt;"a",Ausstellungen!D68&lt;"a",Ausstellungen!F68&lt;"a"),"",IF(AND(Ausstellungen!D68=Tabelle2!$C$19,Ausstellungen!F68=Tabelle2!$E$19),Ausstellungen!C68&amp;Ausstellungen!D68&amp;"yy",IF(AND(Ausstellungen!D68=Tabelle2!$C$19,Ausstellungen!F68&lt;&gt;Tabelle2!$E$19),Ausstellungen!C68&amp;Ausstellungen!D68&amp;"zz",Ausstellungen!C68&amp;Ausstellungen!D68)))</f>
        <v>SWEET REBEL STAFF AMOURS ARROWIHA Tulln – Freitag</v>
      </c>
      <c r="C68" s="70" t="str">
        <f>IF(Ausstellungen!H68&lt;"a","",IF(Ausstellungen!F68=Tabelle2!$E$4,Ausstellungen!D68&amp;Ausstellungen!E68&amp;Ausstellungen!F68&amp;Ausstellungen!H68,IF(Ausstellungen!F68=Tabelle2!$E$3,Ausstellungen!D68&amp;Ausstellungen!F68&amp;Ausstellungen!H68,Ausstellungen!D68&amp;Ausstellungen!E68&amp;Ausstellungen!H68)))</f>
        <v/>
      </c>
      <c r="D68" s="70" t="str">
        <f>IF(AND(Ausstellungen!C68&gt;"a",Ausstellungen!D68&gt;"a",Ausstellungen!F68&gt;"a",Ausstellungen!I68&gt;"a"),Ausstellungen!D68&amp;Ausstellungen!E68&amp;MID(Ausstellungen!I68,1,2),"")</f>
        <v/>
      </c>
      <c r="E68" s="70" t="str">
        <f>IF(AND(Ausstellungen!C68&gt;"a",Ausstellungen!D68&gt;"a",Ausstellungen!F68&gt;"a",Ausstellungen!I68&gt;"a"),Ausstellungen!D68&amp;MID(Ausstellungen!I68,1,3),"")</f>
        <v/>
      </c>
      <c r="F68" s="70" t="str">
        <f>IF(Ausstellungen!T68&lt;&gt;"leer",CONCATENATE(Ausstellungen!T68,"P"),"")</f>
        <v>JüP</v>
      </c>
      <c r="G68" s="71">
        <f ca="1">IF(Ausstellungen!G68&gt;" ",VLOOKUP(Ausstellungen!G68,INDIRECT(F68),2,0),0)</f>
        <v>4</v>
      </c>
      <c r="H68" s="71">
        <f>IF(ISERROR(VLOOKUP(Ausstellungen!H68,Tabelle2!$AG$3:$AH$29,2,0)),0,VLOOKUP(Ausstellungen!H68,Tabelle2!$AG$3:$AH$29,2,0))</f>
        <v>0</v>
      </c>
      <c r="I68" s="71">
        <f>IF(ISERROR(VLOOKUP(Ausstellungen!I68,Tabelle2!$X$3:$Y$8,2,0)),0,VLOOKUP(Ausstellungen!I68,Tabelle2!$X$3:$Y$8,2,0))</f>
        <v>0</v>
      </c>
      <c r="J68" s="71">
        <f t="shared" ca="1" si="0"/>
        <v>4</v>
      </c>
      <c r="N68" s="69" t="str">
        <f>IF(AND(Ausstellungen!$C68&gt;"a",ISERROR(VLOOKUP(Ausstellungen!$C68,Tabelle3!$A$6:$B$300,2,0))),"??",IF(ISERROR(VLOOKUP(Ausstellungen!$C68,Tabelle3!$A$6:$B$300,2,0)),"",VLOOKUP(Ausstellungen!$C68,Tabelle3!$A$6:$B$300,2,0)))</f>
        <v>Rü</v>
      </c>
      <c r="O68" s="125">
        <f ca="1">IF(AND(Ausstellungen!G68&gt;"a",ISERROR(MATCH(Ausstellungen!G68,INDIRECT(Ausstellungen!T68),0))),0,1)</f>
        <v>1</v>
      </c>
      <c r="P68" s="71" t="str">
        <f>IF(Ausstellungen!$C68="","",IF(ISERROR(MATCH(Ausstellungen!$I68,Tabelle2!$X$4:$X$8,0)),"",MATCH(Ausstellungen!$I68,Tabelle2!$X$4:$X$8,0)))</f>
        <v/>
      </c>
      <c r="Q68" s="71" t="str">
        <f>IF(Ausstellungen!$C68="","",IF(OR(P68="",ISERROR(INDEX(Tabelle2!$X$14:$Y$18,P68,2))),"",INDEX(Tabelle2!$X$14:$Y$18,P68,2)))</f>
        <v/>
      </c>
      <c r="R68" s="71" t="str">
        <f t="shared" si="1"/>
        <v/>
      </c>
      <c r="S68" s="84" t="str">
        <f>IF(Ausstellungen!H68&lt;"a","",IF(AND(Ausstellungen!H68&gt;"a",ISERROR(MATCH(Ausstellungen!D68&amp;Ausstellungen!G68,Tabelle2!$T$2:$T$17,0))),1,IF(AND(Ausstellungen!H68&gt;"a",INDEX(Tabelle2!$V$2:$V$17,MATCH(Ausstellungen!D68&amp;Ausstellungen!G68,Tabelle2!$T$2:$T$17,0))&lt;&gt;Ausstellungen!H68),1,"")))</f>
        <v/>
      </c>
      <c r="T68" s="71" t="str">
        <f>IF(AND(Ausstellungen!I68&gt;"a",ISERROR(MATCH(Ausstellungen!G68,Tabelle2!$Z$2:$Z$7,0))),1,"")</f>
        <v/>
      </c>
      <c r="U68" s="71">
        <f>IF(AND(A68&gt;"a",Ausstellungen!G68&gt;" "),COUNTIF(A$5:A$500,A68),"")</f>
        <v>1</v>
      </c>
      <c r="V68" s="71">
        <f t="shared" si="2"/>
        <v>1</v>
      </c>
      <c r="W68" s="71" t="str">
        <f t="shared" si="3"/>
        <v/>
      </c>
      <c r="X68" s="71" t="str">
        <f>IF(AND(Ausstellungen!D68&lt;&gt;Tabelle2!$C$19,Ausstellungen!F68=Tabelle2!$E$19),1,"")</f>
        <v/>
      </c>
      <c r="Y68" s="71" t="str">
        <f ca="1">IF(AND(Ausstellungen!G68&gt;"a",ISERROR(MATCH(Ausstellungen!G68,INDIRECT(Ausstellungen!T68),0))),0,"")</f>
        <v/>
      </c>
      <c r="Z68" s="71" t="str">
        <f>IF(ISERROR(SEARCH(",",Ausstellungen!G68,1)),Ausstellungen!G68,SUBSTITUTE(MID(Ausstellungen!G68,1,SEARCH(",",Ausstellungen!G68,1)-1),"vv","z"))</f>
        <v>vv</v>
      </c>
      <c r="AA68" s="71">
        <f t="shared" ca="1" si="4"/>
        <v>0</v>
      </c>
      <c r="AB68" s="71">
        <f t="shared" ca="1" si="5"/>
        <v>0</v>
      </c>
      <c r="AC68" s="71">
        <f t="shared" ca="1" si="6"/>
        <v>0</v>
      </c>
      <c r="AD68" s="71">
        <f t="shared" ca="1" si="7"/>
        <v>0</v>
      </c>
      <c r="AE68" s="71">
        <f t="shared" ca="1" si="8"/>
        <v>0</v>
      </c>
      <c r="AF68" s="71">
        <f t="shared" ca="1" si="9"/>
        <v>0</v>
      </c>
      <c r="AG68" s="71">
        <f t="shared" ca="1" si="10"/>
        <v>0</v>
      </c>
      <c r="AH68" s="71"/>
    </row>
    <row r="69" spans="1:34" ht="18.600000000000001" customHeight="1" x14ac:dyDescent="0.2">
      <c r="A69" s="70" t="str">
        <f>IF(AND(Ausstellungen!C69&lt;"a",Ausstellungen!D69&lt;"a",Ausstellungen!F69&lt;"a",Ausstellungen!G69&lt;" "),"",SUBSTITUTE(SUBSTITUTE(SUBSTITUTE(SUBSTITUTE(IF(AND(ISERROR(SEARCH(",",Ausstellungen!G69,1)),ISERROR(SEARCH(".",Ausstellungen!G69,1))),CONCATENATE(Ausstellungen!D69,Ausstellungen!E69,Ausstellungen!F69,Ausstellungen!G69),IF(ISERROR(SEARCH(",",Ausstellungen!G69,1)),CONCATENATE(Ausstellungen!D69,Ausstellungen!E69,Ausstellungen!F69,MID(Ausstellungen!G69,SEARCH(".",Ausstellungen!G69,1)-1,1)),CONCATENATE(Ausstellungen!D69,Ausstellungen!E69,Ausstellungen!F69,MID(Ausstellungen!G69,SEARCH(",",Ausstellungen!G69,1)-1,1)))),"vv",ROW()),"v",ROW()),"Sg",""),"V",""))</f>
        <v>IHA Tulln – FreitagRüJugendklasse1</v>
      </c>
      <c r="B69" s="70" t="str">
        <f>IF(OR(Ausstellungen!C69&lt;"a",Ausstellungen!D69&lt;"a",Ausstellungen!F69&lt;"a"),"",IF(AND(Ausstellungen!D69=Tabelle2!$C$19,Ausstellungen!F69=Tabelle2!$E$19),Ausstellungen!C69&amp;Ausstellungen!D69&amp;"yy",IF(AND(Ausstellungen!D69=Tabelle2!$C$19,Ausstellungen!F69&lt;&gt;Tabelle2!$E$19),Ausstellungen!C69&amp;Ausstellungen!D69&amp;"zz",Ausstellungen!C69&amp;Ausstellungen!D69)))</f>
        <v>LIGHTNING MCQUEEN FAITHFUL DIAMONDSIHA Tulln – Freitag</v>
      </c>
      <c r="C69" s="70" t="str">
        <f>IF(Ausstellungen!H69&lt;"a","",IF(Ausstellungen!F69=Tabelle2!$E$4,Ausstellungen!D69&amp;Ausstellungen!E69&amp;Ausstellungen!F69&amp;Ausstellungen!H69,IF(Ausstellungen!F69=Tabelle2!$E$3,Ausstellungen!D69&amp;Ausstellungen!F69&amp;Ausstellungen!H69,Ausstellungen!D69&amp;Ausstellungen!E69&amp;Ausstellungen!H69)))</f>
        <v>IHA Tulln – FreitagRüJugendklasseDanube Jugendsieger</v>
      </c>
      <c r="D69" s="70" t="str">
        <f>IF(AND(Ausstellungen!C69&gt;"a",Ausstellungen!D69&gt;"a",Ausstellungen!F69&gt;"a",Ausstellungen!I69&gt;"a"),Ausstellungen!D69&amp;Ausstellungen!E69&amp;MID(Ausstellungen!I69,1,2),"")</f>
        <v/>
      </c>
      <c r="E69" s="70" t="str">
        <f>IF(AND(Ausstellungen!C69&gt;"a",Ausstellungen!D69&gt;"a",Ausstellungen!F69&gt;"a",Ausstellungen!I69&gt;"a"),Ausstellungen!D69&amp;MID(Ausstellungen!I69,1,3),"")</f>
        <v/>
      </c>
      <c r="F69" s="70" t="str">
        <f>IF(Ausstellungen!T69&lt;&gt;"leer",CONCATENATE(Ausstellungen!T69,"P"),"")</f>
        <v>JuP</v>
      </c>
      <c r="G69" s="71">
        <f ca="1">IF(Ausstellungen!G69&gt;" ",VLOOKUP(Ausstellungen!G69,INDIRECT(F69),2,0),0)</f>
        <v>12</v>
      </c>
      <c r="H69" s="71">
        <f>IF(ISERROR(VLOOKUP(Ausstellungen!H69,Tabelle2!$AG$3:$AH$29,2,0)),0,VLOOKUP(Ausstellungen!H69,Tabelle2!$AG$3:$AH$29,2,0))</f>
        <v>2</v>
      </c>
      <c r="I69" s="71">
        <f>IF(ISERROR(VLOOKUP(Ausstellungen!I69,Tabelle2!$X$3:$Y$8,2,0)),0,VLOOKUP(Ausstellungen!I69,Tabelle2!$X$3:$Y$8,2,0))</f>
        <v>0</v>
      </c>
      <c r="J69" s="71">
        <f t="shared" ca="1" si="0"/>
        <v>14</v>
      </c>
      <c r="N69" s="69" t="str">
        <f>IF(AND(Ausstellungen!$C69&gt;"a",ISERROR(VLOOKUP(Ausstellungen!$C69,Tabelle3!$A$6:$B$300,2,0))),"??",IF(ISERROR(VLOOKUP(Ausstellungen!$C69,Tabelle3!$A$6:$B$300,2,0)),"",VLOOKUP(Ausstellungen!$C69,Tabelle3!$A$6:$B$300,2,0)))</f>
        <v>Rü</v>
      </c>
      <c r="O69" s="125">
        <f ca="1">IF(AND(Ausstellungen!G69&gt;"a",ISERROR(MATCH(Ausstellungen!G69,INDIRECT(Ausstellungen!T69),0))),0,1)</f>
        <v>1</v>
      </c>
      <c r="P69" s="71" t="str">
        <f>IF(Ausstellungen!$C69="","",IF(ISERROR(MATCH(Ausstellungen!$I69,Tabelle2!$X$4:$X$8,0)),"",MATCH(Ausstellungen!$I69,Tabelle2!$X$4:$X$8,0)))</f>
        <v/>
      </c>
      <c r="Q69" s="71" t="str">
        <f>IF(Ausstellungen!$C69="","",IF(OR(P69="",ISERROR(INDEX(Tabelle2!$X$14:$Y$18,P69,2))),"",INDEX(Tabelle2!$X$14:$Y$18,P69,2)))</f>
        <v/>
      </c>
      <c r="R69" s="71" t="str">
        <f t="shared" si="1"/>
        <v/>
      </c>
      <c r="S69" s="84" t="str">
        <f>IF(Ausstellungen!H69&lt;"a","",IF(AND(Ausstellungen!H69&gt;"a",ISERROR(MATCH(Ausstellungen!D69&amp;Ausstellungen!G69,Tabelle2!$T$2:$T$17,0))),1,IF(AND(Ausstellungen!H69&gt;"a",INDEX(Tabelle2!$V$2:$V$17,MATCH(Ausstellungen!D69&amp;Ausstellungen!G69,Tabelle2!$T$2:$T$17,0))&lt;&gt;Ausstellungen!H69),1,"")))</f>
        <v/>
      </c>
      <c r="T69" s="71" t="str">
        <f>IF(AND(Ausstellungen!I69&gt;"a",ISERROR(MATCH(Ausstellungen!G69,Tabelle2!$Z$2:$Z$7,0))),1,"")</f>
        <v/>
      </c>
      <c r="U69" s="71">
        <f>IF(AND(A69&gt;"a",Ausstellungen!G69&gt;" "),COUNTIF(A$5:A$500,A69),"")</f>
        <v>1</v>
      </c>
      <c r="V69" s="71">
        <f t="shared" si="2"/>
        <v>1</v>
      </c>
      <c r="W69" s="71">
        <f t="shared" si="3"/>
        <v>1</v>
      </c>
      <c r="X69" s="71" t="str">
        <f>IF(AND(Ausstellungen!D69&lt;&gt;Tabelle2!$C$19,Ausstellungen!F69=Tabelle2!$E$19),1,"")</f>
        <v/>
      </c>
      <c r="Y69" s="71" t="str">
        <f ca="1">IF(AND(Ausstellungen!G69&gt;"a",ISERROR(MATCH(Ausstellungen!G69,INDIRECT(Ausstellungen!T69),0))),0,"")</f>
        <v/>
      </c>
      <c r="Z69" s="71" t="str">
        <f>IF(ISERROR(SEARCH(",",Ausstellungen!G69,1)),Ausstellungen!G69,SUBSTITUTE(MID(Ausstellungen!G69,1,SEARCH(",",Ausstellungen!G69,1)-1),"vv","z"))</f>
        <v>V1</v>
      </c>
      <c r="AA69" s="71">
        <f t="shared" ca="1" si="4"/>
        <v>0</v>
      </c>
      <c r="AB69" s="71">
        <f t="shared" ca="1" si="5"/>
        <v>0</v>
      </c>
      <c r="AC69" s="71">
        <f t="shared" ca="1" si="6"/>
        <v>0</v>
      </c>
      <c r="AD69" s="71">
        <f t="shared" ca="1" si="7"/>
        <v>0</v>
      </c>
      <c r="AE69" s="71">
        <f t="shared" ca="1" si="8"/>
        <v>0</v>
      </c>
      <c r="AF69" s="71">
        <f t="shared" ca="1" si="9"/>
        <v>0</v>
      </c>
      <c r="AG69" s="71">
        <f t="shared" ca="1" si="10"/>
        <v>0</v>
      </c>
      <c r="AH69" s="71"/>
    </row>
    <row r="70" spans="1:34" ht="18.600000000000001" customHeight="1" x14ac:dyDescent="0.2">
      <c r="A70" s="70" t="str">
        <f>IF(AND(Ausstellungen!C70&lt;"a",Ausstellungen!D70&lt;"a",Ausstellungen!F70&lt;"a",Ausstellungen!G70&lt;" "),"",SUBSTITUTE(SUBSTITUTE(SUBSTITUTE(SUBSTITUTE(IF(AND(ISERROR(SEARCH(",",Ausstellungen!G70,1)),ISERROR(SEARCH(".",Ausstellungen!G70,1))),CONCATENATE(Ausstellungen!D70,Ausstellungen!E70,Ausstellungen!F70,Ausstellungen!G70),IF(ISERROR(SEARCH(",",Ausstellungen!G70,1)),CONCATENATE(Ausstellungen!D70,Ausstellungen!E70,Ausstellungen!F70,MID(Ausstellungen!G70,SEARCH(".",Ausstellungen!G70,1)-1,1)),CONCATENATE(Ausstellungen!D70,Ausstellungen!E70,Ausstellungen!F70,MID(Ausstellungen!G70,SEARCH(",",Ausstellungen!G70,1)-1,1)))),"vv",ROW()),"v",ROW()),"Sg",""),"V",""))</f>
        <v>IHA Tulln – FreitagRüZwischenklasse1</v>
      </c>
      <c r="B70" s="70" t="str">
        <f>IF(OR(Ausstellungen!C70&lt;"a",Ausstellungen!D70&lt;"a",Ausstellungen!F70&lt;"a"),"",IF(AND(Ausstellungen!D70=Tabelle2!$C$19,Ausstellungen!F70=Tabelle2!$E$19),Ausstellungen!C70&amp;Ausstellungen!D70&amp;"yy",IF(AND(Ausstellungen!D70=Tabelle2!$C$19,Ausstellungen!F70&lt;&gt;Tabelle2!$E$19),Ausstellungen!C70&amp;Ausstellungen!D70&amp;"zz",Ausstellungen!C70&amp;Ausstellungen!D70)))</f>
        <v>HAMMERSTAFF MIGHTY MOIHA Tulln – Freitag</v>
      </c>
      <c r="C70" s="70" t="str">
        <f>IF(Ausstellungen!H70&lt;"a","",IF(Ausstellungen!F70=Tabelle2!$E$4,Ausstellungen!D70&amp;Ausstellungen!E70&amp;Ausstellungen!F70&amp;Ausstellungen!H70,IF(Ausstellungen!F70=Tabelle2!$E$3,Ausstellungen!D70&amp;Ausstellungen!F70&amp;Ausstellungen!H70,Ausstellungen!D70&amp;Ausstellungen!E70&amp;Ausstellungen!H70)))</f>
        <v/>
      </c>
      <c r="D70" s="70" t="str">
        <f>IF(AND(Ausstellungen!C70&gt;"a",Ausstellungen!D70&gt;"a",Ausstellungen!F70&gt;"a",Ausstellungen!I70&gt;"a"),Ausstellungen!D70&amp;Ausstellungen!E70&amp;MID(Ausstellungen!I70,1,2),"")</f>
        <v/>
      </c>
      <c r="E70" s="70" t="str">
        <f>IF(AND(Ausstellungen!C70&gt;"a",Ausstellungen!D70&gt;"a",Ausstellungen!F70&gt;"a",Ausstellungen!I70&gt;"a"),Ausstellungen!D70&amp;MID(Ausstellungen!I70,1,3),"")</f>
        <v/>
      </c>
      <c r="F70" s="70" t="str">
        <f>IF(Ausstellungen!T70&lt;&gt;"leer",CONCATENATE(Ausstellungen!T70,"P"),"")</f>
        <v>ZwP</v>
      </c>
      <c r="G70" s="71">
        <f ca="1">IF(Ausstellungen!G70&gt;" ",VLOOKUP(Ausstellungen!G70,INDIRECT(F70),2,0),0)</f>
        <v>12</v>
      </c>
      <c r="H70" s="71">
        <f>IF(ISERROR(VLOOKUP(Ausstellungen!H70,Tabelle2!$AG$3:$AH$29,2,0)),0,VLOOKUP(Ausstellungen!H70,Tabelle2!$AG$3:$AH$29,2,0))</f>
        <v>0</v>
      </c>
      <c r="I70" s="71">
        <f>IF(ISERROR(VLOOKUP(Ausstellungen!I70,Tabelle2!$X$3:$Y$8,2,0)),0,VLOOKUP(Ausstellungen!I70,Tabelle2!$X$3:$Y$8,2,0))</f>
        <v>0</v>
      </c>
      <c r="J70" s="71">
        <f t="shared" ref="J70:J133" ca="1" si="11">IF(OR(N70="?",O70=0,AND(R70&gt;1,R70&lt;500),S70=1,T70=1,AND(U70&gt;1,U70&lt;500),AND(V70&gt;1,V70&lt;500),AND(W70&gt;1,W70&lt;500),X70=1,Y70=1,AND(AG70&gt;0,AG70&lt;500)),0,G70+H70+I70)</f>
        <v>12</v>
      </c>
      <c r="N70" s="69" t="str">
        <f>IF(AND(Ausstellungen!$C70&gt;"a",ISERROR(VLOOKUP(Ausstellungen!$C70,Tabelle3!$A$6:$B$300,2,0))),"??",IF(ISERROR(VLOOKUP(Ausstellungen!$C70,Tabelle3!$A$6:$B$300,2,0)),"",VLOOKUP(Ausstellungen!$C70,Tabelle3!$A$6:$B$300,2,0)))</f>
        <v>Rü</v>
      </c>
      <c r="O70" s="125">
        <f ca="1">IF(AND(Ausstellungen!G70&gt;"a",ISERROR(MATCH(Ausstellungen!G70,INDIRECT(Ausstellungen!T70),0))),0,1)</f>
        <v>1</v>
      </c>
      <c r="P70" s="71" t="str">
        <f>IF(Ausstellungen!$C70="","",IF(ISERROR(MATCH(Ausstellungen!$I70,Tabelle2!$X$4:$X$8,0)),"",MATCH(Ausstellungen!$I70,Tabelle2!$X$4:$X$8,0)))</f>
        <v/>
      </c>
      <c r="Q70" s="71" t="str">
        <f>IF(Ausstellungen!$C70="","",IF(OR(P70="",ISERROR(INDEX(Tabelle2!$X$14:$Y$18,P70,2))),"",INDEX(Tabelle2!$X$14:$Y$18,P70,2)))</f>
        <v/>
      </c>
      <c r="R70" s="71" t="str">
        <f t="shared" ref="R70:R133" si="12">IF(D70&gt;"a",COUNTIF(D$5:D$500,D70)+COUNTIF(E$5:E$500,E70)-1,"")</f>
        <v/>
      </c>
      <c r="S70" s="84" t="str">
        <f>IF(Ausstellungen!H70&lt;"a","",IF(AND(Ausstellungen!H70&gt;"a",ISERROR(MATCH(Ausstellungen!D70&amp;Ausstellungen!G70,Tabelle2!$T$2:$T$17,0))),1,IF(AND(Ausstellungen!H70&gt;"a",INDEX(Tabelle2!$V$2:$V$17,MATCH(Ausstellungen!D70&amp;Ausstellungen!G70,Tabelle2!$T$2:$T$17,0))&lt;&gt;Ausstellungen!H70),1,"")))</f>
        <v/>
      </c>
      <c r="T70" s="71" t="str">
        <f>IF(AND(Ausstellungen!I70&gt;"a",ISERROR(MATCH(Ausstellungen!G70,Tabelle2!$Z$2:$Z$7,0))),1,"")</f>
        <v/>
      </c>
      <c r="U70" s="71">
        <f>IF(AND(A70&gt;"a",Ausstellungen!G70&gt;" "),COUNTIF(A$5:A$500,A70),"")</f>
        <v>1</v>
      </c>
      <c r="V70" s="71">
        <f t="shared" ref="V70:V133" si="13">IF(B70&gt;"a",COUNTIF(B$5:B$500,B70),"")</f>
        <v>1</v>
      </c>
      <c r="W70" s="71" t="str">
        <f t="shared" ref="W70:W133" si="14">IF(C70&gt;"a",COUNTIF(C$5:C$500,C70),"")</f>
        <v/>
      </c>
      <c r="X70" s="71" t="str">
        <f>IF(AND(Ausstellungen!D70&lt;&gt;Tabelle2!$C$19,Ausstellungen!F70=Tabelle2!$E$19),1,"")</f>
        <v/>
      </c>
      <c r="Y70" s="71" t="str">
        <f ca="1">IF(AND(Ausstellungen!G70&gt;"a",ISERROR(MATCH(Ausstellungen!G70,INDIRECT(Ausstellungen!T70),0))),0,"")</f>
        <v/>
      </c>
      <c r="Z70" s="71" t="str">
        <f>IF(ISERROR(SEARCH(",",Ausstellungen!G70,1)),Ausstellungen!G70,SUBSTITUTE(MID(Ausstellungen!G70,1,SEARCH(",",Ausstellungen!G70,1)-1),"vv","z"))</f>
        <v>V1</v>
      </c>
      <c r="AA70" s="71">
        <f t="shared" ref="AA70:AA133" ca="1" si="15">IF(ISERROR(MATCH(SUBSTITUTE(A70,RIGHT(A70,1),RIGHT(A70,1)-1),A$6:A$500,0)+5),0,IF(AND(RIGHT(A70,1)&gt;"1",RIGHT(A70,1)&lt;"5",LEFT(Z70,1)="z",LEFT(INDIRECT("Z"&amp;MATCH(SUBSTITUTE(A70,RIGHT(A70,1),RIGHT(A70,1)-1),A$6:A$500,0)+5),1)="v"),1,IF(AND(RIGHT(A70,1)&gt;"1",RIGHT(A70,1)&lt;"5",LEFT(Z70,1)="V",LEFT(INDIRECT("Z"&amp;MATCH(SUBSTITUTE(A70,RIGHT(A70,1),RIGHT(A70,1)-1),A$6:A$500,0)+5),2)="Sg"),1,0)))</f>
        <v>0</v>
      </c>
      <c r="AB70" s="71">
        <f t="shared" ref="AB70:AB133" ca="1" si="16">IF(ISERROR(MATCH(SUBSTITUTE(A70,RIGHT(A70,1),RIGHT(A70,1)+1),A$6:A$500,0)+5),0,IF(AND(RIGHT(A70,1)&gt;"0",RIGHT(A70,1)&lt;"4",LEFT(Z70,1)="v",LEFT(INDIRECT("Z"&amp;MATCH(SUBSTITUTE(A70,RIGHT(A70,1),RIGHT(A70,1)+1),A$6:A$500,0)+5),1)="z"),1,IF(AND(RIGHT(A70,1)&gt;"0",RIGHT(A70,1)&lt;"4",LEFT(Z70,2)="Sg",LEFT(INDIRECT("Z"&amp;MATCH(SUBSTITUTE(A70,RIGHT(A70,1),RIGHT(A70,1)+1),A$6:A$500,0)+5),1)="V"),1,0)))</f>
        <v>0</v>
      </c>
      <c r="AC70" s="71">
        <f t="shared" ref="AC70:AC133" ca="1" si="17">IF(ISERROR(MATCH(SUBSTITUTE(A70,RIGHT(A70,1),RIGHT(A70,1)-2),A$6:A$500,0)+5),0,IF(AND(RIGHT(A70,1)&gt;"2",RIGHT(A70,1)&lt;"5",LEFT(Z70,1)="z",LEFT(INDIRECT("Z"&amp;MATCH(SUBSTITUTE(A70,RIGHT(A70,1),RIGHT(A70,1)-2),A$6:A$500,0)+5),1)="v"),1,IF(AND(RIGHT(A70,1)&gt;"2",RIGHT(A70,1)&lt;"5",LEFT(Z70,1)="V",LEFT(INDIRECT("Z"&amp;MATCH(SUBSTITUTE(A70,RIGHT(A70,1),RIGHT(A70,1)-2),A$6:A$500,0)+5),2)="Sg"),1,0)))</f>
        <v>0</v>
      </c>
      <c r="AD70" s="71">
        <f t="shared" ref="AD70:AD133" ca="1" si="18">IF(ISERROR(MATCH(SUBSTITUTE(A70,RIGHT(A70,1),RIGHT(A70,1)+2),A$6:A$500,0)+5),0,IF(AND(RIGHT(A70,1)&gt;"0",RIGHT(A70,1)&lt;"3",LEFT(Z70,1)="v",LEFT(INDIRECT("Z"&amp;MATCH(SUBSTITUTE(A70,RIGHT(A70,1),RIGHT(A70,1)+2),A$6:A$500,0)+5),1)="z"),1,IF(AND(RIGHT(A70,1)&gt;"0",RIGHT(A70,1)&lt;"3",LEFT(Z70,2)="Sg",LEFT(INDIRECT("Z"&amp;MATCH(SUBSTITUTE(A70,RIGHT(A70,1),RIGHT(A70,1)+2),A$6:A$500,0)+5),1)="V"),1,0)))</f>
        <v>0</v>
      </c>
      <c r="AE70" s="71">
        <f t="shared" ref="AE70:AE133" ca="1" si="19">IF(ISERROR(MATCH(SUBSTITUTE(A70,RIGHT(A70,1),RIGHT(A70,1)-3),A$6:A$500,0)+5),0,IF(AND(RIGHT(A70,1)&gt;"3",RIGHT(A70,1)&lt;"5",LEFT(Z70,1)="z",LEFT(INDIRECT("Z"&amp;MATCH(SUBSTITUTE(A70,RIGHT(A70,1),RIGHT(A70,1)-3),A$6:A$500,0)+5),1)="v"),1,IF(AND(RIGHT(A70,1)&gt;"3",RIGHT(A70,1)&lt;"5",LEFT(Z70,1)="V",LEFT(INDIRECT("Z"&amp;MATCH(SUBSTITUTE(A70,RIGHT(A70,1),RIGHT(A70,1)-3),A$6:A$500,0)+5),2)="Sg"),1,0)))</f>
        <v>0</v>
      </c>
      <c r="AF70" s="71">
        <f t="shared" ref="AF70:AF133" ca="1" si="20">IF(ISERROR(MATCH(SUBSTITUTE(A70,RIGHT(A70,1),RIGHT(A70,1)+3),A$6:A$500,0)+5),0,IF(AND(RIGHT(A70,1)&gt;"0",RIGHT(A70,1)&lt;"2",LEFT(Z70,1)="v",LEFT(INDIRECT("Z"&amp;MATCH(SUBSTITUTE(A70,RIGHT(A70,1),RIGHT(A70,1)+3),A$6:A$500,0)+5),1)="z"),1,IF(AND(RIGHT(A70,1)&gt;"0",RIGHT(A70,1)&lt;"2",LEFT(Z70,2)="Sg",LEFT(INDIRECT("Z"&amp;MATCH(SUBSTITUTE(A70,RIGHT(A70,1),RIGHT(A70,1)+3),A$6:A$500,0)+5),1)="V"),1,0)))</f>
        <v>0</v>
      </c>
      <c r="AG70" s="71">
        <f t="shared" ref="AG70:AG133" ca="1" si="21">AA70+AB70+AC70+AD70+AE70+AF70</f>
        <v>0</v>
      </c>
      <c r="AH70" s="71"/>
    </row>
    <row r="71" spans="1:34" ht="18.600000000000001" customHeight="1" x14ac:dyDescent="0.2">
      <c r="A71" s="70" t="str">
        <f>IF(AND(Ausstellungen!C71&lt;"a",Ausstellungen!D71&lt;"a",Ausstellungen!F71&lt;"a",Ausstellungen!G71&lt;" "),"",SUBSTITUTE(SUBSTITUTE(SUBSTITUTE(SUBSTITUTE(IF(AND(ISERROR(SEARCH(",",Ausstellungen!G71,1)),ISERROR(SEARCH(".",Ausstellungen!G71,1))),CONCATENATE(Ausstellungen!D71,Ausstellungen!E71,Ausstellungen!F71,Ausstellungen!G71),IF(ISERROR(SEARCH(",",Ausstellungen!G71,1)),CONCATENATE(Ausstellungen!D71,Ausstellungen!E71,Ausstellungen!F71,MID(Ausstellungen!G71,SEARCH(".",Ausstellungen!G71,1)-1,1)),CONCATENATE(Ausstellungen!D71,Ausstellungen!E71,Ausstellungen!F71,MID(Ausstellungen!G71,SEARCH(",",Ausstellungen!G71,1)-1,1)))),"vv",ROW()),"v",ROW()),"Sg",""),"V",""))</f>
        <v>IHA Tulln – FreitagRüZwischenklasse3</v>
      </c>
      <c r="B71" s="70" t="str">
        <f>IF(OR(Ausstellungen!C71&lt;"a",Ausstellungen!D71&lt;"a",Ausstellungen!F71&lt;"a"),"",IF(AND(Ausstellungen!D71=Tabelle2!$C$19,Ausstellungen!F71=Tabelle2!$E$19),Ausstellungen!C71&amp;Ausstellungen!D71&amp;"yy",IF(AND(Ausstellungen!D71=Tabelle2!$C$19,Ausstellungen!F71&lt;&gt;Tabelle2!$E$19),Ausstellungen!C71&amp;Ausstellungen!D71&amp;"zz",Ausstellungen!C71&amp;Ausstellungen!D71)))</f>
        <v>EASY RAIDER OF-STYRIAVALLEYIHA Tulln – Freitag</v>
      </c>
      <c r="C71" s="70" t="str">
        <f>IF(Ausstellungen!H71&lt;"a","",IF(Ausstellungen!F71=Tabelle2!$E$4,Ausstellungen!D71&amp;Ausstellungen!E71&amp;Ausstellungen!F71&amp;Ausstellungen!H71,IF(Ausstellungen!F71=Tabelle2!$E$3,Ausstellungen!D71&amp;Ausstellungen!F71&amp;Ausstellungen!H71,Ausstellungen!D71&amp;Ausstellungen!E71&amp;Ausstellungen!H71)))</f>
        <v/>
      </c>
      <c r="D71" s="70" t="str">
        <f>IF(AND(Ausstellungen!C71&gt;"a",Ausstellungen!D71&gt;"a",Ausstellungen!F71&gt;"a",Ausstellungen!I71&gt;"a"),Ausstellungen!D71&amp;Ausstellungen!E71&amp;MID(Ausstellungen!I71,1,2),"")</f>
        <v/>
      </c>
      <c r="E71" s="70" t="str">
        <f>IF(AND(Ausstellungen!C71&gt;"a",Ausstellungen!D71&gt;"a",Ausstellungen!F71&gt;"a",Ausstellungen!I71&gt;"a"),Ausstellungen!D71&amp;MID(Ausstellungen!I71,1,3),"")</f>
        <v/>
      </c>
      <c r="F71" s="70" t="str">
        <f>IF(Ausstellungen!T71&lt;&gt;"leer",CONCATENATE(Ausstellungen!T71,"P"),"")</f>
        <v>ZwP</v>
      </c>
      <c r="G71" s="71">
        <f ca="1">IF(Ausstellungen!G71&gt;" ",VLOOKUP(Ausstellungen!G71,INDIRECT(F71),2,0),0)</f>
        <v>2</v>
      </c>
      <c r="H71" s="71">
        <f>IF(ISERROR(VLOOKUP(Ausstellungen!H71,Tabelle2!$AG$3:$AH$29,2,0)),0,VLOOKUP(Ausstellungen!H71,Tabelle2!$AG$3:$AH$29,2,0))</f>
        <v>0</v>
      </c>
      <c r="I71" s="71">
        <f>IF(ISERROR(VLOOKUP(Ausstellungen!I71,Tabelle2!$X$3:$Y$8,2,0)),0,VLOOKUP(Ausstellungen!I71,Tabelle2!$X$3:$Y$8,2,0))</f>
        <v>0</v>
      </c>
      <c r="J71" s="71">
        <f t="shared" ca="1" si="11"/>
        <v>2</v>
      </c>
      <c r="N71" s="69" t="str">
        <f>IF(AND(Ausstellungen!$C71&gt;"a",ISERROR(VLOOKUP(Ausstellungen!$C71,Tabelle3!$A$6:$B$300,2,0))),"??",IF(ISERROR(VLOOKUP(Ausstellungen!$C71,Tabelle3!$A$6:$B$300,2,0)),"",VLOOKUP(Ausstellungen!$C71,Tabelle3!$A$6:$B$300,2,0)))</f>
        <v>Rü</v>
      </c>
      <c r="O71" s="125">
        <f ca="1">IF(AND(Ausstellungen!G71&gt;"a",ISERROR(MATCH(Ausstellungen!G71,INDIRECT(Ausstellungen!T71),0))),0,1)</f>
        <v>1</v>
      </c>
      <c r="P71" s="71" t="str">
        <f>IF(Ausstellungen!$C71="","",IF(ISERROR(MATCH(Ausstellungen!$I71,Tabelle2!$X$4:$X$8,0)),"",MATCH(Ausstellungen!$I71,Tabelle2!$X$4:$X$8,0)))</f>
        <v/>
      </c>
      <c r="Q71" s="71" t="str">
        <f>IF(Ausstellungen!$C71="","",IF(OR(P71="",ISERROR(INDEX(Tabelle2!$X$14:$Y$18,P71,2))),"",INDEX(Tabelle2!$X$14:$Y$18,P71,2)))</f>
        <v/>
      </c>
      <c r="R71" s="71" t="str">
        <f t="shared" si="12"/>
        <v/>
      </c>
      <c r="S71" s="84" t="str">
        <f>IF(Ausstellungen!H71&lt;"a","",IF(AND(Ausstellungen!H71&gt;"a",ISERROR(MATCH(Ausstellungen!D71&amp;Ausstellungen!G71,Tabelle2!$T$2:$T$17,0))),1,IF(AND(Ausstellungen!H71&gt;"a",INDEX(Tabelle2!$V$2:$V$17,MATCH(Ausstellungen!D71&amp;Ausstellungen!G71,Tabelle2!$T$2:$T$17,0))&lt;&gt;Ausstellungen!H71),1,"")))</f>
        <v/>
      </c>
      <c r="T71" s="71" t="str">
        <f>IF(AND(Ausstellungen!I71&gt;"a",ISERROR(MATCH(Ausstellungen!G71,Tabelle2!$Z$2:$Z$7,0))),1,"")</f>
        <v/>
      </c>
      <c r="U71" s="71">
        <f>IF(AND(A71&gt;"a",Ausstellungen!G71&gt;" "),COUNTIF(A$5:A$500,A71),"")</f>
        <v>1</v>
      </c>
      <c r="V71" s="71">
        <f t="shared" si="13"/>
        <v>1</v>
      </c>
      <c r="W71" s="71" t="str">
        <f t="shared" si="14"/>
        <v/>
      </c>
      <c r="X71" s="71" t="str">
        <f>IF(AND(Ausstellungen!D71&lt;&gt;Tabelle2!$C$19,Ausstellungen!F71=Tabelle2!$E$19),1,"")</f>
        <v/>
      </c>
      <c r="Y71" s="71" t="str">
        <f ca="1">IF(AND(Ausstellungen!G71&gt;"a",ISERROR(MATCH(Ausstellungen!G71,INDIRECT(Ausstellungen!T71),0))),0,"")</f>
        <v/>
      </c>
      <c r="Z71" s="71" t="str">
        <f>IF(ISERROR(SEARCH(",",Ausstellungen!G71,1)),Ausstellungen!G71,SUBSTITUTE(MID(Ausstellungen!G71,1,SEARCH(",",Ausstellungen!G71,1)-1),"vv","z"))</f>
        <v>Sg3</v>
      </c>
      <c r="AA71" s="71">
        <f t="shared" ca="1" si="15"/>
        <v>0</v>
      </c>
      <c r="AB71" s="71">
        <f t="shared" ca="1" si="16"/>
        <v>0</v>
      </c>
      <c r="AC71" s="71">
        <f t="shared" ca="1" si="17"/>
        <v>0</v>
      </c>
      <c r="AD71" s="71">
        <f t="shared" ca="1" si="18"/>
        <v>0</v>
      </c>
      <c r="AE71" s="71">
        <f t="shared" ca="1" si="19"/>
        <v>0</v>
      </c>
      <c r="AF71" s="71">
        <f t="shared" ca="1" si="20"/>
        <v>0</v>
      </c>
      <c r="AG71" s="71">
        <f t="shared" ca="1" si="21"/>
        <v>0</v>
      </c>
      <c r="AH71" s="71"/>
    </row>
    <row r="72" spans="1:34" ht="18.600000000000001" customHeight="1" x14ac:dyDescent="0.2">
      <c r="A72" s="70" t="str">
        <f>IF(AND(Ausstellungen!C72&lt;"a",Ausstellungen!D72&lt;"a",Ausstellungen!F72&lt;"a",Ausstellungen!G72&lt;" "),"",SUBSTITUTE(SUBSTITUTE(SUBSTITUTE(SUBSTITUTE(IF(AND(ISERROR(SEARCH(",",Ausstellungen!G72,1)),ISERROR(SEARCH(".",Ausstellungen!G72,1))),CONCATENATE(Ausstellungen!D72,Ausstellungen!E72,Ausstellungen!F72,Ausstellungen!G72),IF(ISERROR(SEARCH(",",Ausstellungen!G72,1)),CONCATENATE(Ausstellungen!D72,Ausstellungen!E72,Ausstellungen!F72,MID(Ausstellungen!G72,SEARCH(".",Ausstellungen!G72,1)-1,1)),CONCATENATE(Ausstellungen!D72,Ausstellungen!E72,Ausstellungen!F72,MID(Ausstellungen!G72,SEARCH(",",Ausstellungen!G72,1)-1,1)))),"vv",ROW()),"v",ROW()),"Sg",""),"V",""))</f>
        <v>IHA Tulln – FreitagRüOffene Klasse2</v>
      </c>
      <c r="B72" s="70" t="str">
        <f>IF(OR(Ausstellungen!C72&lt;"a",Ausstellungen!D72&lt;"a",Ausstellungen!F72&lt;"a"),"",IF(AND(Ausstellungen!D72=Tabelle2!$C$19,Ausstellungen!F72=Tabelle2!$E$19),Ausstellungen!C72&amp;Ausstellungen!D72&amp;"yy",IF(AND(Ausstellungen!D72=Tabelle2!$C$19,Ausstellungen!F72&lt;&gt;Tabelle2!$E$19),Ausstellungen!C72&amp;Ausstellungen!D72&amp;"zz",Ausstellungen!C72&amp;Ausstellungen!D72)))</f>
        <v>CRAZY CUBA OF STAFFBULL COMPANYIHA Tulln – Freitag</v>
      </c>
      <c r="C72" s="70" t="str">
        <f>IF(Ausstellungen!H72&lt;"a","",IF(Ausstellungen!F72=Tabelle2!$E$4,Ausstellungen!D72&amp;Ausstellungen!E72&amp;Ausstellungen!F72&amp;Ausstellungen!H72,IF(Ausstellungen!F72=Tabelle2!$E$3,Ausstellungen!D72&amp;Ausstellungen!F72&amp;Ausstellungen!H72,Ausstellungen!D72&amp;Ausstellungen!E72&amp;Ausstellungen!H72)))</f>
        <v/>
      </c>
      <c r="D72" s="70" t="str">
        <f>IF(AND(Ausstellungen!C72&gt;"a",Ausstellungen!D72&gt;"a",Ausstellungen!F72&gt;"a",Ausstellungen!I72&gt;"a"),Ausstellungen!D72&amp;Ausstellungen!E72&amp;MID(Ausstellungen!I72,1,2),"")</f>
        <v/>
      </c>
      <c r="E72" s="70" t="str">
        <f>IF(AND(Ausstellungen!C72&gt;"a",Ausstellungen!D72&gt;"a",Ausstellungen!F72&gt;"a",Ausstellungen!I72&gt;"a"),Ausstellungen!D72&amp;MID(Ausstellungen!I72,1,3),"")</f>
        <v/>
      </c>
      <c r="F72" s="70" t="str">
        <f>IF(Ausstellungen!T72&lt;&gt;"leer",CONCATENATE(Ausstellungen!T72,"P"),"")</f>
        <v>OfP</v>
      </c>
      <c r="G72" s="71">
        <f ca="1">IF(Ausstellungen!G72&gt;" ",VLOOKUP(Ausstellungen!G72,INDIRECT(F72),2,0),0)</f>
        <v>9</v>
      </c>
      <c r="H72" s="71">
        <f>IF(ISERROR(VLOOKUP(Ausstellungen!H72,Tabelle2!$AG$3:$AH$29,2,0)),0,VLOOKUP(Ausstellungen!H72,Tabelle2!$AG$3:$AH$29,2,0))</f>
        <v>0</v>
      </c>
      <c r="I72" s="71">
        <f>IF(ISERROR(VLOOKUP(Ausstellungen!I72,Tabelle2!$X$3:$Y$8,2,0)),0,VLOOKUP(Ausstellungen!I72,Tabelle2!$X$3:$Y$8,2,0))</f>
        <v>0</v>
      </c>
      <c r="J72" s="71">
        <f t="shared" ca="1" si="11"/>
        <v>9</v>
      </c>
      <c r="N72" s="69" t="str">
        <f>IF(AND(Ausstellungen!$C72&gt;"a",ISERROR(VLOOKUP(Ausstellungen!$C72,Tabelle3!$A$6:$B$300,2,0))),"??",IF(ISERROR(VLOOKUP(Ausstellungen!$C72,Tabelle3!$A$6:$B$300,2,0)),"",VLOOKUP(Ausstellungen!$C72,Tabelle3!$A$6:$B$300,2,0)))</f>
        <v>Rü</v>
      </c>
      <c r="O72" s="125">
        <f ca="1">IF(AND(Ausstellungen!G72&gt;"a",ISERROR(MATCH(Ausstellungen!G72,INDIRECT(Ausstellungen!T72),0))),0,1)</f>
        <v>1</v>
      </c>
      <c r="P72" s="71" t="str">
        <f>IF(Ausstellungen!$C72="","",IF(ISERROR(MATCH(Ausstellungen!$I72,Tabelle2!$X$4:$X$8,0)),"",MATCH(Ausstellungen!$I72,Tabelle2!$X$4:$X$8,0)))</f>
        <v/>
      </c>
      <c r="Q72" s="71" t="str">
        <f>IF(Ausstellungen!$C72="","",IF(OR(P72="",ISERROR(INDEX(Tabelle2!$X$14:$Y$18,P72,2))),"",INDEX(Tabelle2!$X$14:$Y$18,P72,2)))</f>
        <v/>
      </c>
      <c r="R72" s="71" t="str">
        <f t="shared" si="12"/>
        <v/>
      </c>
      <c r="S72" s="84" t="str">
        <f>IF(Ausstellungen!H72&lt;"a","",IF(AND(Ausstellungen!H72&gt;"a",ISERROR(MATCH(Ausstellungen!D72&amp;Ausstellungen!G72,Tabelle2!$T$2:$T$17,0))),1,IF(AND(Ausstellungen!H72&gt;"a",INDEX(Tabelle2!$V$2:$V$17,MATCH(Ausstellungen!D72&amp;Ausstellungen!G72,Tabelle2!$T$2:$T$17,0))&lt;&gt;Ausstellungen!H72),1,"")))</f>
        <v/>
      </c>
      <c r="T72" s="71" t="str">
        <f>IF(AND(Ausstellungen!I72&gt;"a",ISERROR(MATCH(Ausstellungen!G72,Tabelle2!$Z$2:$Z$7,0))),1,"")</f>
        <v/>
      </c>
      <c r="U72" s="71">
        <f>IF(AND(A72&gt;"a",Ausstellungen!G72&gt;" "),COUNTIF(A$5:A$500,A72),"")</f>
        <v>1</v>
      </c>
      <c r="V72" s="71">
        <f t="shared" si="13"/>
        <v>1</v>
      </c>
      <c r="W72" s="71" t="str">
        <f t="shared" si="14"/>
        <v/>
      </c>
      <c r="X72" s="71" t="str">
        <f>IF(AND(Ausstellungen!D72&lt;&gt;Tabelle2!$C$19,Ausstellungen!F72=Tabelle2!$E$19),1,"")</f>
        <v/>
      </c>
      <c r="Y72" s="71" t="str">
        <f ca="1">IF(AND(Ausstellungen!G72&gt;"a",ISERROR(MATCH(Ausstellungen!G72,INDIRECT(Ausstellungen!T72),0))),0,"")</f>
        <v/>
      </c>
      <c r="Z72" s="71" t="str">
        <f>IF(ISERROR(SEARCH(",",Ausstellungen!G72,1)),Ausstellungen!G72,SUBSTITUTE(MID(Ausstellungen!G72,1,SEARCH(",",Ausstellungen!G72,1)-1),"vv","z"))</f>
        <v>V2</v>
      </c>
      <c r="AA72" s="71">
        <f t="shared" ca="1" si="15"/>
        <v>0</v>
      </c>
      <c r="AB72" s="71">
        <f t="shared" ca="1" si="16"/>
        <v>0</v>
      </c>
      <c r="AC72" s="71">
        <f t="shared" ca="1" si="17"/>
        <v>0</v>
      </c>
      <c r="AD72" s="71">
        <f t="shared" ca="1" si="18"/>
        <v>0</v>
      </c>
      <c r="AE72" s="71">
        <f t="shared" ca="1" si="19"/>
        <v>0</v>
      </c>
      <c r="AF72" s="71">
        <f t="shared" ca="1" si="20"/>
        <v>0</v>
      </c>
      <c r="AG72" s="71">
        <f t="shared" ca="1" si="21"/>
        <v>0</v>
      </c>
      <c r="AH72" s="71"/>
    </row>
    <row r="73" spans="1:34" ht="18.600000000000001" customHeight="1" x14ac:dyDescent="0.2">
      <c r="A73" s="70" t="str">
        <f>IF(AND(Ausstellungen!C73&lt;"a",Ausstellungen!D73&lt;"a",Ausstellungen!F73&lt;"a",Ausstellungen!G73&lt;" "),"",SUBSTITUTE(SUBSTITUTE(SUBSTITUTE(SUBSTITUTE(IF(AND(ISERROR(SEARCH(",",Ausstellungen!G73,1)),ISERROR(SEARCH(".",Ausstellungen!G73,1))),CONCATENATE(Ausstellungen!D73,Ausstellungen!E73,Ausstellungen!F73,Ausstellungen!G73),IF(ISERROR(SEARCH(",",Ausstellungen!G73,1)),CONCATENATE(Ausstellungen!D73,Ausstellungen!E73,Ausstellungen!F73,MID(Ausstellungen!G73,SEARCH(".",Ausstellungen!G73,1)-1,1)),CONCATENATE(Ausstellungen!D73,Ausstellungen!E73,Ausstellungen!F73,MID(Ausstellungen!G73,SEARCH(",",Ausstellungen!G73,1)-1,1)))),"vv",ROW()),"v",ROW()),"Sg",""),"V",""))</f>
        <v>IHA Tulln – FreitagRüOffene Klasse3</v>
      </c>
      <c r="B73" s="70" t="str">
        <f>IF(OR(Ausstellungen!C73&lt;"a",Ausstellungen!D73&lt;"a",Ausstellungen!F73&lt;"a"),"",IF(AND(Ausstellungen!D73=Tabelle2!$C$19,Ausstellungen!F73=Tabelle2!$E$19),Ausstellungen!C73&amp;Ausstellungen!D73&amp;"yy",IF(AND(Ausstellungen!D73=Tabelle2!$C$19,Ausstellungen!F73&lt;&gt;Tabelle2!$E$19),Ausstellungen!C73&amp;Ausstellungen!D73&amp;"zz",Ausstellungen!C73&amp;Ausstellungen!D73)))</f>
        <v>KING ARTHUR FAITHFUL DIAMONDSIHA Tulln – Freitag</v>
      </c>
      <c r="C73" s="70" t="str">
        <f>IF(Ausstellungen!H73&lt;"a","",IF(Ausstellungen!F73=Tabelle2!$E$4,Ausstellungen!D73&amp;Ausstellungen!E73&amp;Ausstellungen!F73&amp;Ausstellungen!H73,IF(Ausstellungen!F73=Tabelle2!$E$3,Ausstellungen!D73&amp;Ausstellungen!F73&amp;Ausstellungen!H73,Ausstellungen!D73&amp;Ausstellungen!E73&amp;Ausstellungen!H73)))</f>
        <v/>
      </c>
      <c r="D73" s="70" t="str">
        <f>IF(AND(Ausstellungen!C73&gt;"a",Ausstellungen!D73&gt;"a",Ausstellungen!F73&gt;"a",Ausstellungen!I73&gt;"a"),Ausstellungen!D73&amp;Ausstellungen!E73&amp;MID(Ausstellungen!I73,1,2),"")</f>
        <v/>
      </c>
      <c r="E73" s="70" t="str">
        <f>IF(AND(Ausstellungen!C73&gt;"a",Ausstellungen!D73&gt;"a",Ausstellungen!F73&gt;"a",Ausstellungen!I73&gt;"a"),Ausstellungen!D73&amp;MID(Ausstellungen!I73,1,3),"")</f>
        <v/>
      </c>
      <c r="F73" s="70" t="str">
        <f>IF(Ausstellungen!T73&lt;&gt;"leer",CONCATENATE(Ausstellungen!T73,"P"),"")</f>
        <v>OfP</v>
      </c>
      <c r="G73" s="71">
        <f ca="1">IF(Ausstellungen!G73&gt;" ",VLOOKUP(Ausstellungen!G73,INDIRECT(F73),2,0),0)</f>
        <v>6</v>
      </c>
      <c r="H73" s="71">
        <f>IF(ISERROR(VLOOKUP(Ausstellungen!H73,Tabelle2!$AG$3:$AH$29,2,0)),0,VLOOKUP(Ausstellungen!H73,Tabelle2!$AG$3:$AH$29,2,0))</f>
        <v>0</v>
      </c>
      <c r="I73" s="71">
        <f>IF(ISERROR(VLOOKUP(Ausstellungen!I73,Tabelle2!$X$3:$Y$8,2,0)),0,VLOOKUP(Ausstellungen!I73,Tabelle2!$X$3:$Y$8,2,0))</f>
        <v>0</v>
      </c>
      <c r="J73" s="71">
        <f t="shared" ca="1" si="11"/>
        <v>6</v>
      </c>
      <c r="N73" s="69" t="str">
        <f>IF(AND(Ausstellungen!$C73&gt;"a",ISERROR(VLOOKUP(Ausstellungen!$C73,Tabelle3!$A$6:$B$300,2,0))),"??",IF(ISERROR(VLOOKUP(Ausstellungen!$C73,Tabelle3!$A$6:$B$300,2,0)),"",VLOOKUP(Ausstellungen!$C73,Tabelle3!$A$6:$B$300,2,0)))</f>
        <v>Rü</v>
      </c>
      <c r="O73" s="125">
        <f ca="1">IF(AND(Ausstellungen!G73&gt;"a",ISERROR(MATCH(Ausstellungen!G73,INDIRECT(Ausstellungen!T73),0))),0,1)</f>
        <v>1</v>
      </c>
      <c r="P73" s="71" t="str">
        <f>IF(Ausstellungen!$C73="","",IF(ISERROR(MATCH(Ausstellungen!$I73,Tabelle2!$X$4:$X$8,0)),"",MATCH(Ausstellungen!$I73,Tabelle2!$X$4:$X$8,0)))</f>
        <v/>
      </c>
      <c r="Q73" s="71" t="str">
        <f>IF(Ausstellungen!$C73="","",IF(OR(P73="",ISERROR(INDEX(Tabelle2!$X$14:$Y$18,P73,2))),"",INDEX(Tabelle2!$X$14:$Y$18,P73,2)))</f>
        <v/>
      </c>
      <c r="R73" s="71" t="str">
        <f t="shared" si="12"/>
        <v/>
      </c>
      <c r="S73" s="84" t="str">
        <f>IF(Ausstellungen!H73&lt;"a","",IF(AND(Ausstellungen!H73&gt;"a",ISERROR(MATCH(Ausstellungen!D73&amp;Ausstellungen!G73,Tabelle2!$T$2:$T$17,0))),1,IF(AND(Ausstellungen!H73&gt;"a",INDEX(Tabelle2!$V$2:$V$17,MATCH(Ausstellungen!D73&amp;Ausstellungen!G73,Tabelle2!$T$2:$T$17,0))&lt;&gt;Ausstellungen!H73),1,"")))</f>
        <v/>
      </c>
      <c r="T73" s="71" t="str">
        <f>IF(AND(Ausstellungen!I73&gt;"a",ISERROR(MATCH(Ausstellungen!G73,Tabelle2!$Z$2:$Z$7,0))),1,"")</f>
        <v/>
      </c>
      <c r="U73" s="71">
        <f>IF(AND(A73&gt;"a",Ausstellungen!G73&gt;" "),COUNTIF(A$5:A$500,A73),"")</f>
        <v>1</v>
      </c>
      <c r="V73" s="71">
        <f t="shared" si="13"/>
        <v>1</v>
      </c>
      <c r="W73" s="71" t="str">
        <f t="shared" si="14"/>
        <v/>
      </c>
      <c r="X73" s="71" t="str">
        <f>IF(AND(Ausstellungen!D73&lt;&gt;Tabelle2!$C$19,Ausstellungen!F73=Tabelle2!$E$19),1,"")</f>
        <v/>
      </c>
      <c r="Y73" s="71" t="str">
        <f ca="1">IF(AND(Ausstellungen!G73&gt;"a",ISERROR(MATCH(Ausstellungen!G73,INDIRECT(Ausstellungen!T73),0))),0,"")</f>
        <v/>
      </c>
      <c r="Z73" s="71" t="str">
        <f>IF(ISERROR(SEARCH(",",Ausstellungen!G73,1)),Ausstellungen!G73,SUBSTITUTE(MID(Ausstellungen!G73,1,SEARCH(",",Ausstellungen!G73,1)-1),"vv","z"))</f>
        <v>V3</v>
      </c>
      <c r="AA73" s="71">
        <f t="shared" ca="1" si="15"/>
        <v>0</v>
      </c>
      <c r="AB73" s="71">
        <f t="shared" ca="1" si="16"/>
        <v>0</v>
      </c>
      <c r="AC73" s="71">
        <f t="shared" ca="1" si="17"/>
        <v>0</v>
      </c>
      <c r="AD73" s="71">
        <f t="shared" ca="1" si="18"/>
        <v>0</v>
      </c>
      <c r="AE73" s="71">
        <f t="shared" ca="1" si="19"/>
        <v>0</v>
      </c>
      <c r="AF73" s="71">
        <f t="shared" ca="1" si="20"/>
        <v>0</v>
      </c>
      <c r="AG73" s="71">
        <f t="shared" ca="1" si="21"/>
        <v>0</v>
      </c>
    </row>
    <row r="74" spans="1:34" ht="18.600000000000001" customHeight="1" x14ac:dyDescent="0.2">
      <c r="A74" s="70" t="str">
        <f>IF(AND(Ausstellungen!C74&lt;"a",Ausstellungen!D74&lt;"a",Ausstellungen!F74&lt;"a",Ausstellungen!G74&lt;" "),"",SUBSTITUTE(SUBSTITUTE(SUBSTITUTE(SUBSTITUTE(IF(AND(ISERROR(SEARCH(",",Ausstellungen!G74,1)),ISERROR(SEARCH(".",Ausstellungen!G74,1))),CONCATENATE(Ausstellungen!D74,Ausstellungen!E74,Ausstellungen!F74,Ausstellungen!G74),IF(ISERROR(SEARCH(",",Ausstellungen!G74,1)),CONCATENATE(Ausstellungen!D74,Ausstellungen!E74,Ausstellungen!F74,MID(Ausstellungen!G74,SEARCH(".",Ausstellungen!G74,1)-1,1)),CONCATENATE(Ausstellungen!D74,Ausstellungen!E74,Ausstellungen!F74,MID(Ausstellungen!G74,SEARCH(",",Ausstellungen!G74,1)-1,1)))),"vv",ROW()),"v",ROW()),"Sg",""),"V",""))</f>
        <v>IHA Tulln – FreitagRüOffene Klasse4</v>
      </c>
      <c r="B74" s="70" t="str">
        <f>IF(OR(Ausstellungen!C74&lt;"a",Ausstellungen!D74&lt;"a",Ausstellungen!F74&lt;"a"),"",IF(AND(Ausstellungen!D74=Tabelle2!$C$19,Ausstellungen!F74=Tabelle2!$E$19),Ausstellungen!C74&amp;Ausstellungen!D74&amp;"yy",IF(AND(Ausstellungen!D74=Tabelle2!$C$19,Ausstellungen!F74&lt;&gt;Tabelle2!$E$19),Ausstellungen!C74&amp;Ausstellungen!D74&amp;"zz",Ausstellungen!C74&amp;Ausstellungen!D74)))</f>
        <v>SPAKLING DIAMONDSTAFF HELLS BELLSIHA Tulln – Freitag</v>
      </c>
      <c r="C74" s="70" t="str">
        <f>IF(Ausstellungen!H74&lt;"a","",IF(Ausstellungen!F74=Tabelle2!$E$4,Ausstellungen!D74&amp;Ausstellungen!E74&amp;Ausstellungen!F74&amp;Ausstellungen!H74,IF(Ausstellungen!F74=Tabelle2!$E$3,Ausstellungen!D74&amp;Ausstellungen!F74&amp;Ausstellungen!H74,Ausstellungen!D74&amp;Ausstellungen!E74&amp;Ausstellungen!H74)))</f>
        <v/>
      </c>
      <c r="D74" s="70" t="str">
        <f>IF(AND(Ausstellungen!C74&gt;"a",Ausstellungen!D74&gt;"a",Ausstellungen!F74&gt;"a",Ausstellungen!I74&gt;"a"),Ausstellungen!D74&amp;Ausstellungen!E74&amp;MID(Ausstellungen!I74,1,2),"")</f>
        <v/>
      </c>
      <c r="E74" s="70" t="str">
        <f>IF(AND(Ausstellungen!C74&gt;"a",Ausstellungen!D74&gt;"a",Ausstellungen!F74&gt;"a",Ausstellungen!I74&gt;"a"),Ausstellungen!D74&amp;MID(Ausstellungen!I74,1,3),"")</f>
        <v/>
      </c>
      <c r="F74" s="70" t="str">
        <f>IF(Ausstellungen!T74&lt;&gt;"leer",CONCATENATE(Ausstellungen!T74,"P"),"")</f>
        <v>OfP</v>
      </c>
      <c r="G74" s="71">
        <f ca="1">IF(Ausstellungen!G74&gt;" ",VLOOKUP(Ausstellungen!G74,INDIRECT(F74),2,0),0)</f>
        <v>1</v>
      </c>
      <c r="H74" s="71">
        <f>IF(ISERROR(VLOOKUP(Ausstellungen!H74,Tabelle2!$AG$3:$AH$29,2,0)),0,VLOOKUP(Ausstellungen!H74,Tabelle2!$AG$3:$AH$29,2,0))</f>
        <v>0</v>
      </c>
      <c r="I74" s="71">
        <f>IF(ISERROR(VLOOKUP(Ausstellungen!I74,Tabelle2!$X$3:$Y$8,2,0)),0,VLOOKUP(Ausstellungen!I74,Tabelle2!$X$3:$Y$8,2,0))</f>
        <v>0</v>
      </c>
      <c r="J74" s="71">
        <f t="shared" ca="1" si="11"/>
        <v>1</v>
      </c>
      <c r="N74" s="69" t="str">
        <f>IF(AND(Ausstellungen!$C74&gt;"a",ISERROR(VLOOKUP(Ausstellungen!$C74,Tabelle3!$A$6:$B$300,2,0))),"??",IF(ISERROR(VLOOKUP(Ausstellungen!$C74,Tabelle3!$A$6:$B$300,2,0)),"",VLOOKUP(Ausstellungen!$C74,Tabelle3!$A$6:$B$300,2,0)))</f>
        <v>Rü</v>
      </c>
      <c r="O74" s="125">
        <f ca="1">IF(AND(Ausstellungen!G74&gt;"a",ISERROR(MATCH(Ausstellungen!G74,INDIRECT(Ausstellungen!T74),0))),0,1)</f>
        <v>1</v>
      </c>
      <c r="P74" s="71" t="str">
        <f>IF(Ausstellungen!$C74="","",IF(ISERROR(MATCH(Ausstellungen!$I74,Tabelle2!$X$4:$X$8,0)),"",MATCH(Ausstellungen!$I74,Tabelle2!$X$4:$X$8,0)))</f>
        <v/>
      </c>
      <c r="Q74" s="71" t="str">
        <f>IF(Ausstellungen!$C74="","",IF(OR(P74="",ISERROR(INDEX(Tabelle2!$X$14:$Y$18,P74,2))),"",INDEX(Tabelle2!$X$14:$Y$18,P74,2)))</f>
        <v/>
      </c>
      <c r="R74" s="71" t="str">
        <f t="shared" si="12"/>
        <v/>
      </c>
      <c r="S74" s="84" t="str">
        <f>IF(Ausstellungen!H74&lt;"a","",IF(AND(Ausstellungen!H74&gt;"a",ISERROR(MATCH(Ausstellungen!D74&amp;Ausstellungen!G74,Tabelle2!$T$2:$T$17,0))),1,IF(AND(Ausstellungen!H74&gt;"a",INDEX(Tabelle2!$V$2:$V$17,MATCH(Ausstellungen!D74&amp;Ausstellungen!G74,Tabelle2!$T$2:$T$17,0))&lt;&gt;Ausstellungen!H74),1,"")))</f>
        <v/>
      </c>
      <c r="T74" s="71" t="str">
        <f>IF(AND(Ausstellungen!I74&gt;"a",ISERROR(MATCH(Ausstellungen!G74,Tabelle2!$Z$2:$Z$7,0))),1,"")</f>
        <v/>
      </c>
      <c r="U74" s="71">
        <f>IF(AND(A74&gt;"a",Ausstellungen!G74&gt;" "),COUNTIF(A$5:A$500,A74),"")</f>
        <v>1</v>
      </c>
      <c r="V74" s="71">
        <f t="shared" si="13"/>
        <v>1</v>
      </c>
      <c r="W74" s="71" t="str">
        <f t="shared" si="14"/>
        <v/>
      </c>
      <c r="X74" s="71" t="str">
        <f>IF(AND(Ausstellungen!D74&lt;&gt;Tabelle2!$C$19,Ausstellungen!F74=Tabelle2!$E$19),1,"")</f>
        <v/>
      </c>
      <c r="Y74" s="71" t="str">
        <f ca="1">IF(AND(Ausstellungen!G74&gt;"a",ISERROR(MATCH(Ausstellungen!G74,INDIRECT(Ausstellungen!T74),0))),0,"")</f>
        <v/>
      </c>
      <c r="Z74" s="71" t="str">
        <f>IF(ISERROR(SEARCH(",",Ausstellungen!G74,1)),Ausstellungen!G74,SUBSTITUTE(MID(Ausstellungen!G74,1,SEARCH(",",Ausstellungen!G74,1)-1),"vv","z"))</f>
        <v>Sg4</v>
      </c>
      <c r="AA74" s="71">
        <f t="shared" ca="1" si="15"/>
        <v>0</v>
      </c>
      <c r="AB74" s="71">
        <f t="shared" ca="1" si="16"/>
        <v>0</v>
      </c>
      <c r="AC74" s="71">
        <f t="shared" ca="1" si="17"/>
        <v>0</v>
      </c>
      <c r="AD74" s="71">
        <f t="shared" ca="1" si="18"/>
        <v>0</v>
      </c>
      <c r="AE74" s="71">
        <f t="shared" ca="1" si="19"/>
        <v>0</v>
      </c>
      <c r="AF74" s="71">
        <f t="shared" ca="1" si="20"/>
        <v>0</v>
      </c>
      <c r="AG74" s="71">
        <f t="shared" ca="1" si="21"/>
        <v>0</v>
      </c>
    </row>
    <row r="75" spans="1:34" ht="18.600000000000001" customHeight="1" x14ac:dyDescent="0.2">
      <c r="A75" s="70" t="str">
        <f>IF(AND(Ausstellungen!C75&lt;"a",Ausstellungen!D75&lt;"a",Ausstellungen!F75&lt;"a",Ausstellungen!G75&lt;" "),"",SUBSTITUTE(SUBSTITUTE(SUBSTITUTE(SUBSTITUTE(IF(AND(ISERROR(SEARCH(",",Ausstellungen!G75,1)),ISERROR(SEARCH(".",Ausstellungen!G75,1))),CONCATENATE(Ausstellungen!D75,Ausstellungen!E75,Ausstellungen!F75,Ausstellungen!G75),IF(ISERROR(SEARCH(",",Ausstellungen!G75,1)),CONCATENATE(Ausstellungen!D75,Ausstellungen!E75,Ausstellungen!F75,MID(Ausstellungen!G75,SEARCH(".",Ausstellungen!G75,1)-1,1)),CONCATENATE(Ausstellungen!D75,Ausstellungen!E75,Ausstellungen!F75,MID(Ausstellungen!G75,SEARCH(",",Ausstellungen!G75,1)-1,1)))),"vv",ROW()),"v",ROW()),"Sg",""),"V",""))</f>
        <v>IHA Tulln – FreitagHüJüngstenklasse75</v>
      </c>
      <c r="B75" s="70" t="str">
        <f>IF(OR(Ausstellungen!C75&lt;"a",Ausstellungen!D75&lt;"a",Ausstellungen!F75&lt;"a"),"",IF(AND(Ausstellungen!D75=Tabelle2!$C$19,Ausstellungen!F75=Tabelle2!$E$19),Ausstellungen!C75&amp;Ausstellungen!D75&amp;"yy",IF(AND(Ausstellungen!D75=Tabelle2!$C$19,Ausstellungen!F75&lt;&gt;Tabelle2!$E$19),Ausstellungen!C75&amp;Ausstellungen!D75&amp;"zz",Ausstellungen!C75&amp;Ausstellungen!D75)))</f>
        <v>SWEET REBEL STAFF AMAZING ADELEIHA Tulln – Freitag</v>
      </c>
      <c r="C75" s="70" t="str">
        <f>IF(Ausstellungen!H75&lt;"a","",IF(Ausstellungen!F75=Tabelle2!$E$4,Ausstellungen!D75&amp;Ausstellungen!E75&amp;Ausstellungen!F75&amp;Ausstellungen!H75,IF(Ausstellungen!F75=Tabelle2!$E$3,Ausstellungen!D75&amp;Ausstellungen!F75&amp;Ausstellungen!H75,Ausstellungen!D75&amp;Ausstellungen!E75&amp;Ausstellungen!H75)))</f>
        <v/>
      </c>
      <c r="D75" s="70" t="str">
        <f>IF(AND(Ausstellungen!C75&gt;"a",Ausstellungen!D75&gt;"a",Ausstellungen!F75&gt;"a",Ausstellungen!I75&gt;"a"),Ausstellungen!D75&amp;Ausstellungen!E75&amp;MID(Ausstellungen!I75,1,2),"")</f>
        <v/>
      </c>
      <c r="E75" s="70" t="str">
        <f>IF(AND(Ausstellungen!C75&gt;"a",Ausstellungen!D75&gt;"a",Ausstellungen!F75&gt;"a",Ausstellungen!I75&gt;"a"),Ausstellungen!D75&amp;MID(Ausstellungen!I75,1,3),"")</f>
        <v/>
      </c>
      <c r="F75" s="70" t="str">
        <f>IF(Ausstellungen!T75&lt;&gt;"leer",CONCATENATE(Ausstellungen!T75,"P"),"")</f>
        <v>JüP</v>
      </c>
      <c r="G75" s="71">
        <f ca="1">IF(Ausstellungen!G75&gt;" ",VLOOKUP(Ausstellungen!G75,INDIRECT(F75),2,0),0)</f>
        <v>4</v>
      </c>
      <c r="H75" s="71">
        <f>IF(ISERROR(VLOOKUP(Ausstellungen!H75,Tabelle2!$AG$3:$AH$29,2,0)),0,VLOOKUP(Ausstellungen!H75,Tabelle2!$AG$3:$AH$29,2,0))</f>
        <v>0</v>
      </c>
      <c r="I75" s="71">
        <f>IF(ISERROR(VLOOKUP(Ausstellungen!I75,Tabelle2!$X$3:$Y$8,2,0)),0,VLOOKUP(Ausstellungen!I75,Tabelle2!$X$3:$Y$8,2,0))</f>
        <v>0</v>
      </c>
      <c r="J75" s="71">
        <f t="shared" ca="1" si="11"/>
        <v>4</v>
      </c>
      <c r="N75" s="69" t="str">
        <f>IF(AND(Ausstellungen!$C75&gt;"a",ISERROR(VLOOKUP(Ausstellungen!$C75,Tabelle3!$A$6:$B$300,2,0))),"??",IF(ISERROR(VLOOKUP(Ausstellungen!$C75,Tabelle3!$A$6:$B$300,2,0)),"",VLOOKUP(Ausstellungen!$C75,Tabelle3!$A$6:$B$300,2,0)))</f>
        <v>Hü</v>
      </c>
      <c r="O75" s="125">
        <f ca="1">IF(AND(Ausstellungen!G75&gt;"a",ISERROR(MATCH(Ausstellungen!G75,INDIRECT(Ausstellungen!T75),0))),0,1)</f>
        <v>1</v>
      </c>
      <c r="P75" s="71" t="str">
        <f>IF(Ausstellungen!$C75="","",IF(ISERROR(MATCH(Ausstellungen!$I75,Tabelle2!$X$4:$X$8,0)),"",MATCH(Ausstellungen!$I75,Tabelle2!$X$4:$X$8,0)))</f>
        <v/>
      </c>
      <c r="Q75" s="71" t="str">
        <f>IF(Ausstellungen!$C75="","",IF(OR(P75="",ISERROR(INDEX(Tabelle2!$X$14:$Y$18,P75,2))),"",INDEX(Tabelle2!$X$14:$Y$18,P75,2)))</f>
        <v/>
      </c>
      <c r="R75" s="71" t="str">
        <f t="shared" si="12"/>
        <v/>
      </c>
      <c r="S75" s="84" t="str">
        <f>IF(Ausstellungen!H75&lt;"a","",IF(AND(Ausstellungen!H75&gt;"a",ISERROR(MATCH(Ausstellungen!D75&amp;Ausstellungen!G75,Tabelle2!$T$2:$T$17,0))),1,IF(AND(Ausstellungen!H75&gt;"a",INDEX(Tabelle2!$V$2:$V$17,MATCH(Ausstellungen!D75&amp;Ausstellungen!G75,Tabelle2!$T$2:$T$17,0))&lt;&gt;Ausstellungen!H75),1,"")))</f>
        <v/>
      </c>
      <c r="T75" s="71" t="str">
        <f>IF(AND(Ausstellungen!I75&gt;"a",ISERROR(MATCH(Ausstellungen!G75,Tabelle2!$Z$2:$Z$7,0))),1,"")</f>
        <v/>
      </c>
      <c r="U75" s="71">
        <f>IF(AND(A75&gt;"a",Ausstellungen!G75&gt;" "),COUNTIF(A$5:A$500,A75),"")</f>
        <v>1</v>
      </c>
      <c r="V75" s="71">
        <f t="shared" si="13"/>
        <v>1</v>
      </c>
      <c r="W75" s="71" t="str">
        <f t="shared" si="14"/>
        <v/>
      </c>
      <c r="X75" s="71" t="str">
        <f>IF(AND(Ausstellungen!D75&lt;&gt;Tabelle2!$C$19,Ausstellungen!F75=Tabelle2!$E$19),1,"")</f>
        <v/>
      </c>
      <c r="Y75" s="71" t="str">
        <f ca="1">IF(AND(Ausstellungen!G75&gt;"a",ISERROR(MATCH(Ausstellungen!G75,INDIRECT(Ausstellungen!T75),0))),0,"")</f>
        <v/>
      </c>
      <c r="Z75" s="71" t="str">
        <f>IF(ISERROR(SEARCH(",",Ausstellungen!G75,1)),Ausstellungen!G75,SUBSTITUTE(MID(Ausstellungen!G75,1,SEARCH(",",Ausstellungen!G75,1)-1),"vv","z"))</f>
        <v>vv</v>
      </c>
      <c r="AA75" s="71">
        <f t="shared" ca="1" si="15"/>
        <v>0</v>
      </c>
      <c r="AB75" s="71">
        <f t="shared" ca="1" si="16"/>
        <v>0</v>
      </c>
      <c r="AC75" s="71">
        <f t="shared" ca="1" si="17"/>
        <v>0</v>
      </c>
      <c r="AD75" s="71">
        <f t="shared" ca="1" si="18"/>
        <v>0</v>
      </c>
      <c r="AE75" s="71">
        <f t="shared" ca="1" si="19"/>
        <v>0</v>
      </c>
      <c r="AF75" s="71">
        <f t="shared" ca="1" si="20"/>
        <v>0</v>
      </c>
      <c r="AG75" s="71">
        <f t="shared" ca="1" si="21"/>
        <v>0</v>
      </c>
    </row>
    <row r="76" spans="1:34" ht="18.600000000000001" customHeight="1" x14ac:dyDescent="0.2">
      <c r="A76" s="70" t="str">
        <f>IF(AND(Ausstellungen!C76&lt;"a",Ausstellungen!D76&lt;"a",Ausstellungen!F76&lt;"a",Ausstellungen!G76&lt;" "),"",SUBSTITUTE(SUBSTITUTE(SUBSTITUTE(SUBSTITUTE(IF(AND(ISERROR(SEARCH(",",Ausstellungen!G76,1)),ISERROR(SEARCH(".",Ausstellungen!G76,1))),CONCATENATE(Ausstellungen!D76,Ausstellungen!E76,Ausstellungen!F76,Ausstellungen!G76),IF(ISERROR(SEARCH(",",Ausstellungen!G76,1)),CONCATENATE(Ausstellungen!D76,Ausstellungen!E76,Ausstellungen!F76,MID(Ausstellungen!G76,SEARCH(".",Ausstellungen!G76,1)-1,1)),CONCATENATE(Ausstellungen!D76,Ausstellungen!E76,Ausstellungen!F76,MID(Ausstellungen!G76,SEARCH(",",Ausstellungen!G76,1)-1,1)))),"vv",ROW()),"v",ROW()),"Sg",""),"V",""))</f>
        <v>IHA Tulln – FreitagHüJugendklasse1</v>
      </c>
      <c r="B76" s="70" t="str">
        <f>IF(OR(Ausstellungen!C76&lt;"a",Ausstellungen!D76&lt;"a",Ausstellungen!F76&lt;"a"),"",IF(AND(Ausstellungen!D76=Tabelle2!$C$19,Ausstellungen!F76=Tabelle2!$E$19),Ausstellungen!C76&amp;Ausstellungen!D76&amp;"yy",IF(AND(Ausstellungen!D76=Tabelle2!$C$19,Ausstellungen!F76&lt;&gt;Tabelle2!$E$19),Ausstellungen!C76&amp;Ausstellungen!D76&amp;"zz",Ausstellungen!C76&amp;Ausstellungen!D76)))</f>
        <v>ANASTASIA STEEL OF CANTERBURYIHA Tulln – Freitag</v>
      </c>
      <c r="C76" s="70" t="str">
        <f>IF(Ausstellungen!H76&lt;"a","",IF(Ausstellungen!F76=Tabelle2!$E$4,Ausstellungen!D76&amp;Ausstellungen!E76&amp;Ausstellungen!F76&amp;Ausstellungen!H76,IF(Ausstellungen!F76=Tabelle2!$E$3,Ausstellungen!D76&amp;Ausstellungen!F76&amp;Ausstellungen!H76,Ausstellungen!D76&amp;Ausstellungen!E76&amp;Ausstellungen!H76)))</f>
        <v>IHA Tulln – FreitagHüJugendklasseDanube Jugendsieger</v>
      </c>
      <c r="D76" s="70" t="str">
        <f>IF(AND(Ausstellungen!C76&gt;"a",Ausstellungen!D76&gt;"a",Ausstellungen!F76&gt;"a",Ausstellungen!I76&gt;"a"),Ausstellungen!D76&amp;Ausstellungen!E76&amp;MID(Ausstellungen!I76,1,2),"")</f>
        <v/>
      </c>
      <c r="E76" s="70" t="str">
        <f>IF(AND(Ausstellungen!C76&gt;"a",Ausstellungen!D76&gt;"a",Ausstellungen!F76&gt;"a",Ausstellungen!I76&gt;"a"),Ausstellungen!D76&amp;MID(Ausstellungen!I76,1,3),"")</f>
        <v/>
      </c>
      <c r="F76" s="70" t="str">
        <f>IF(Ausstellungen!T76&lt;&gt;"leer",CONCATENATE(Ausstellungen!T76,"P"),"")</f>
        <v>JuP</v>
      </c>
      <c r="G76" s="71">
        <f ca="1">IF(Ausstellungen!G76&gt;" ",VLOOKUP(Ausstellungen!G76,INDIRECT(F76),2,0),0)</f>
        <v>12</v>
      </c>
      <c r="H76" s="71">
        <f>IF(ISERROR(VLOOKUP(Ausstellungen!H76,Tabelle2!$AG$3:$AH$29,2,0)),0,VLOOKUP(Ausstellungen!H76,Tabelle2!$AG$3:$AH$29,2,0))</f>
        <v>2</v>
      </c>
      <c r="I76" s="71">
        <f>IF(ISERROR(VLOOKUP(Ausstellungen!I76,Tabelle2!$X$3:$Y$8,2,0)),0,VLOOKUP(Ausstellungen!I76,Tabelle2!$X$3:$Y$8,2,0))</f>
        <v>0</v>
      </c>
      <c r="J76" s="71">
        <f t="shared" ca="1" si="11"/>
        <v>14</v>
      </c>
      <c r="N76" s="69" t="str">
        <f>IF(AND(Ausstellungen!$C76&gt;"a",ISERROR(VLOOKUP(Ausstellungen!$C76,Tabelle3!$A$6:$B$300,2,0))),"??",IF(ISERROR(VLOOKUP(Ausstellungen!$C76,Tabelle3!$A$6:$B$300,2,0)),"",VLOOKUP(Ausstellungen!$C76,Tabelle3!$A$6:$B$300,2,0)))</f>
        <v>Hü</v>
      </c>
      <c r="O76" s="125">
        <f ca="1">IF(AND(Ausstellungen!G76&gt;"a",ISERROR(MATCH(Ausstellungen!G76,INDIRECT(Ausstellungen!T76),0))),0,1)</f>
        <v>1</v>
      </c>
      <c r="P76" s="71" t="str">
        <f>IF(Ausstellungen!$C76="","",IF(ISERROR(MATCH(Ausstellungen!$I76,Tabelle2!$X$4:$X$8,0)),"",MATCH(Ausstellungen!$I76,Tabelle2!$X$4:$X$8,0)))</f>
        <v/>
      </c>
      <c r="Q76" s="71" t="str">
        <f>IF(Ausstellungen!$C76="","",IF(OR(P76="",ISERROR(INDEX(Tabelle2!$X$14:$Y$18,P76,2))),"",INDEX(Tabelle2!$X$14:$Y$18,P76,2)))</f>
        <v/>
      </c>
      <c r="R76" s="71" t="str">
        <f t="shared" si="12"/>
        <v/>
      </c>
      <c r="S76" s="84" t="str">
        <f>IF(Ausstellungen!H76&lt;"a","",IF(AND(Ausstellungen!H76&gt;"a",ISERROR(MATCH(Ausstellungen!D76&amp;Ausstellungen!G76,Tabelle2!$T$2:$T$17,0))),1,IF(AND(Ausstellungen!H76&gt;"a",INDEX(Tabelle2!$V$2:$V$17,MATCH(Ausstellungen!D76&amp;Ausstellungen!G76,Tabelle2!$T$2:$T$17,0))&lt;&gt;Ausstellungen!H76),1,"")))</f>
        <v/>
      </c>
      <c r="T76" s="71" t="str">
        <f>IF(AND(Ausstellungen!I76&gt;"a",ISERROR(MATCH(Ausstellungen!G76,Tabelle2!$Z$2:$Z$7,0))),1,"")</f>
        <v/>
      </c>
      <c r="U76" s="71">
        <f>IF(AND(A76&gt;"a",Ausstellungen!G76&gt;" "),COUNTIF(A$5:A$500,A76),"")</f>
        <v>1</v>
      </c>
      <c r="V76" s="71">
        <f t="shared" si="13"/>
        <v>1</v>
      </c>
      <c r="W76" s="71">
        <f t="shared" si="14"/>
        <v>1</v>
      </c>
      <c r="X76" s="71" t="str">
        <f>IF(AND(Ausstellungen!D76&lt;&gt;Tabelle2!$C$19,Ausstellungen!F76=Tabelle2!$E$19),1,"")</f>
        <v/>
      </c>
      <c r="Y76" s="71" t="str">
        <f ca="1">IF(AND(Ausstellungen!G76&gt;"a",ISERROR(MATCH(Ausstellungen!G76,INDIRECT(Ausstellungen!T76),0))),0,"")</f>
        <v/>
      </c>
      <c r="Z76" s="71" t="str">
        <f>IF(ISERROR(SEARCH(",",Ausstellungen!G76,1)),Ausstellungen!G76,SUBSTITUTE(MID(Ausstellungen!G76,1,SEARCH(",",Ausstellungen!G76,1)-1),"vv","z"))</f>
        <v>V1</v>
      </c>
      <c r="AA76" s="71">
        <f t="shared" ca="1" si="15"/>
        <v>0</v>
      </c>
      <c r="AB76" s="71">
        <f t="shared" ca="1" si="16"/>
        <v>0</v>
      </c>
      <c r="AC76" s="71">
        <f t="shared" ca="1" si="17"/>
        <v>0</v>
      </c>
      <c r="AD76" s="71">
        <f t="shared" ca="1" si="18"/>
        <v>0</v>
      </c>
      <c r="AE76" s="71">
        <f t="shared" ca="1" si="19"/>
        <v>0</v>
      </c>
      <c r="AF76" s="71">
        <f t="shared" ca="1" si="20"/>
        <v>0</v>
      </c>
      <c r="AG76" s="71">
        <f t="shared" ca="1" si="21"/>
        <v>0</v>
      </c>
    </row>
    <row r="77" spans="1:34" ht="18.600000000000001" customHeight="1" x14ac:dyDescent="0.2">
      <c r="A77" s="70" t="str">
        <f>IF(AND(Ausstellungen!C77&lt;"a",Ausstellungen!D77&lt;"a",Ausstellungen!F77&lt;"a",Ausstellungen!G77&lt;" "),"",SUBSTITUTE(SUBSTITUTE(SUBSTITUTE(SUBSTITUTE(IF(AND(ISERROR(SEARCH(",",Ausstellungen!G77,1)),ISERROR(SEARCH(".",Ausstellungen!G77,1))),CONCATENATE(Ausstellungen!D77,Ausstellungen!E77,Ausstellungen!F77,Ausstellungen!G77),IF(ISERROR(SEARCH(",",Ausstellungen!G77,1)),CONCATENATE(Ausstellungen!D77,Ausstellungen!E77,Ausstellungen!F77,MID(Ausstellungen!G77,SEARCH(".",Ausstellungen!G77,1)-1,1)),CONCATENATE(Ausstellungen!D77,Ausstellungen!E77,Ausstellungen!F77,MID(Ausstellungen!G77,SEARCH(",",Ausstellungen!G77,1)-1,1)))),"vv",ROW()),"v",ROW()),"Sg",""),"V",""))</f>
        <v>IHA Tulln – FreitagHüOffene Klasse2</v>
      </c>
      <c r="B77" s="70" t="str">
        <f>IF(OR(Ausstellungen!C77&lt;"a",Ausstellungen!D77&lt;"a",Ausstellungen!F77&lt;"a"),"",IF(AND(Ausstellungen!D77=Tabelle2!$C$19,Ausstellungen!F77=Tabelle2!$E$19),Ausstellungen!C77&amp;Ausstellungen!D77&amp;"yy",IF(AND(Ausstellungen!D77=Tabelle2!$C$19,Ausstellungen!F77&lt;&gt;Tabelle2!$E$19),Ausstellungen!C77&amp;Ausstellungen!D77&amp;"zz",Ausstellungen!C77&amp;Ausstellungen!D77)))</f>
        <v>SPAKLING DIAMOND STAFF KARMA KISSEDIHA Tulln – Freitag</v>
      </c>
      <c r="C77" s="70" t="str">
        <f>IF(Ausstellungen!H77&lt;"a","",IF(Ausstellungen!F77=Tabelle2!$E$4,Ausstellungen!D77&amp;Ausstellungen!E77&amp;Ausstellungen!F77&amp;Ausstellungen!H77,IF(Ausstellungen!F77=Tabelle2!$E$3,Ausstellungen!D77&amp;Ausstellungen!F77&amp;Ausstellungen!H77,Ausstellungen!D77&amp;Ausstellungen!E77&amp;Ausstellungen!H77)))</f>
        <v/>
      </c>
      <c r="D77" s="70" t="str">
        <f>IF(AND(Ausstellungen!C77&gt;"a",Ausstellungen!D77&gt;"a",Ausstellungen!F77&gt;"a",Ausstellungen!I77&gt;"a"),Ausstellungen!D77&amp;Ausstellungen!E77&amp;MID(Ausstellungen!I77,1,2),"")</f>
        <v/>
      </c>
      <c r="E77" s="70" t="str">
        <f>IF(AND(Ausstellungen!C77&gt;"a",Ausstellungen!D77&gt;"a",Ausstellungen!F77&gt;"a",Ausstellungen!I77&gt;"a"),Ausstellungen!D77&amp;MID(Ausstellungen!I77,1,3),"")</f>
        <v/>
      </c>
      <c r="F77" s="70" t="str">
        <f>IF(Ausstellungen!T77&lt;&gt;"leer",CONCATENATE(Ausstellungen!T77,"P"),"")</f>
        <v>OfP</v>
      </c>
      <c r="G77" s="71">
        <f ca="1">IF(Ausstellungen!G77&gt;" ",VLOOKUP(Ausstellungen!G77,INDIRECT(F77),2,0),0)</f>
        <v>9</v>
      </c>
      <c r="H77" s="71">
        <f>IF(ISERROR(VLOOKUP(Ausstellungen!H77,Tabelle2!$AG$3:$AH$29,2,0)),0,VLOOKUP(Ausstellungen!H77,Tabelle2!$AG$3:$AH$29,2,0))</f>
        <v>0</v>
      </c>
      <c r="I77" s="71">
        <f>IF(ISERROR(VLOOKUP(Ausstellungen!I77,Tabelle2!$X$3:$Y$8,2,0)),0,VLOOKUP(Ausstellungen!I77,Tabelle2!$X$3:$Y$8,2,0))</f>
        <v>0</v>
      </c>
      <c r="J77" s="71">
        <f t="shared" ca="1" si="11"/>
        <v>9</v>
      </c>
      <c r="N77" s="69" t="str">
        <f>IF(AND(Ausstellungen!$C77&gt;"a",ISERROR(VLOOKUP(Ausstellungen!$C77,Tabelle3!$A$6:$B$300,2,0))),"??",IF(ISERROR(VLOOKUP(Ausstellungen!$C77,Tabelle3!$A$6:$B$300,2,0)),"",VLOOKUP(Ausstellungen!$C77,Tabelle3!$A$6:$B$300,2,0)))</f>
        <v>Hü</v>
      </c>
      <c r="O77" s="125">
        <f ca="1">IF(AND(Ausstellungen!G77&gt;"a",ISERROR(MATCH(Ausstellungen!G77,INDIRECT(Ausstellungen!T77),0))),0,1)</f>
        <v>1</v>
      </c>
      <c r="P77" s="71" t="str">
        <f>IF(Ausstellungen!$C77="","",IF(ISERROR(MATCH(Ausstellungen!$I77,Tabelle2!$X$4:$X$8,0)),"",MATCH(Ausstellungen!$I77,Tabelle2!$X$4:$X$8,0)))</f>
        <v/>
      </c>
      <c r="Q77" s="71" t="str">
        <f>IF(Ausstellungen!$C77="","",IF(OR(P77="",ISERROR(INDEX(Tabelle2!$X$14:$Y$18,P77,2))),"",INDEX(Tabelle2!$X$14:$Y$18,P77,2)))</f>
        <v/>
      </c>
      <c r="R77" s="71" t="str">
        <f t="shared" si="12"/>
        <v/>
      </c>
      <c r="S77" s="84" t="str">
        <f>IF(Ausstellungen!H77&lt;"a","",IF(AND(Ausstellungen!H77&gt;"a",ISERROR(MATCH(Ausstellungen!D77&amp;Ausstellungen!G77,Tabelle2!$T$2:$T$17,0))),1,IF(AND(Ausstellungen!H77&gt;"a",INDEX(Tabelle2!$V$2:$V$17,MATCH(Ausstellungen!D77&amp;Ausstellungen!G77,Tabelle2!$T$2:$T$17,0))&lt;&gt;Ausstellungen!H77),1,"")))</f>
        <v/>
      </c>
      <c r="T77" s="71" t="str">
        <f>IF(AND(Ausstellungen!I77&gt;"a",ISERROR(MATCH(Ausstellungen!G77,Tabelle2!$Z$2:$Z$7,0))),1,"")</f>
        <v/>
      </c>
      <c r="U77" s="71">
        <f>IF(AND(A77&gt;"a",Ausstellungen!G77&gt;" "),COUNTIF(A$5:A$500,A77),"")</f>
        <v>1</v>
      </c>
      <c r="V77" s="71">
        <f t="shared" si="13"/>
        <v>1</v>
      </c>
      <c r="W77" s="71" t="str">
        <f t="shared" si="14"/>
        <v/>
      </c>
      <c r="X77" s="71" t="str">
        <f>IF(AND(Ausstellungen!D77&lt;&gt;Tabelle2!$C$19,Ausstellungen!F77=Tabelle2!$E$19),1,"")</f>
        <v/>
      </c>
      <c r="Y77" s="71" t="str">
        <f ca="1">IF(AND(Ausstellungen!G77&gt;"a",ISERROR(MATCH(Ausstellungen!G77,INDIRECT(Ausstellungen!T77),0))),0,"")</f>
        <v/>
      </c>
      <c r="Z77" s="71" t="str">
        <f>IF(ISERROR(SEARCH(",",Ausstellungen!G77,1)),Ausstellungen!G77,SUBSTITUTE(MID(Ausstellungen!G77,1,SEARCH(",",Ausstellungen!G77,1)-1),"vv","z"))</f>
        <v>V2</v>
      </c>
      <c r="AA77" s="71">
        <f t="shared" ca="1" si="15"/>
        <v>0</v>
      </c>
      <c r="AB77" s="71">
        <f t="shared" ca="1" si="16"/>
        <v>0</v>
      </c>
      <c r="AC77" s="71">
        <f t="shared" ca="1" si="17"/>
        <v>0</v>
      </c>
      <c r="AD77" s="71">
        <f t="shared" ca="1" si="18"/>
        <v>0</v>
      </c>
      <c r="AE77" s="71">
        <f t="shared" ca="1" si="19"/>
        <v>0</v>
      </c>
      <c r="AF77" s="71">
        <f t="shared" ca="1" si="20"/>
        <v>0</v>
      </c>
      <c r="AG77" s="71">
        <f t="shared" ca="1" si="21"/>
        <v>0</v>
      </c>
    </row>
    <row r="78" spans="1:34" ht="18.600000000000001" customHeight="1" x14ac:dyDescent="0.2">
      <c r="A78" s="70" t="str">
        <f>IF(AND(Ausstellungen!C78&lt;"a",Ausstellungen!D78&lt;"a",Ausstellungen!F78&lt;"a",Ausstellungen!G78&lt;" "),"",SUBSTITUTE(SUBSTITUTE(SUBSTITUTE(SUBSTITUTE(IF(AND(ISERROR(SEARCH(",",Ausstellungen!G78,1)),ISERROR(SEARCH(".",Ausstellungen!G78,1))),CONCATENATE(Ausstellungen!D78,Ausstellungen!E78,Ausstellungen!F78,Ausstellungen!G78),IF(ISERROR(SEARCH(",",Ausstellungen!G78,1)),CONCATENATE(Ausstellungen!D78,Ausstellungen!E78,Ausstellungen!F78,MID(Ausstellungen!G78,SEARCH(".",Ausstellungen!G78,1)-1,1)),CONCATENATE(Ausstellungen!D78,Ausstellungen!E78,Ausstellungen!F78,MID(Ausstellungen!G78,SEARCH(",",Ausstellungen!G78,1)-1,1)))),"vv",ROW()),"v",ROW()),"Sg",""),"V",""))</f>
        <v>IHA Tulln - SamstagRüJüngstenklasse78</v>
      </c>
      <c r="B78" s="70" t="str">
        <f>IF(OR(Ausstellungen!C78&lt;"a",Ausstellungen!D78&lt;"a",Ausstellungen!F78&lt;"a"),"",IF(AND(Ausstellungen!D78=Tabelle2!$C$19,Ausstellungen!F78=Tabelle2!$E$19),Ausstellungen!C78&amp;Ausstellungen!D78&amp;"yy",IF(AND(Ausstellungen!D78=Tabelle2!$C$19,Ausstellungen!F78&lt;&gt;Tabelle2!$E$19),Ausstellungen!C78&amp;Ausstellungen!D78&amp;"zz",Ausstellungen!C78&amp;Ausstellungen!D78)))</f>
        <v>SWEET REBEL STAFF AMOURS ARROWIHA Tulln - Samstag</v>
      </c>
      <c r="C78" s="70" t="str">
        <f>IF(Ausstellungen!H78&lt;"a","",IF(Ausstellungen!F78=Tabelle2!$E$4,Ausstellungen!D78&amp;Ausstellungen!E78&amp;Ausstellungen!F78&amp;Ausstellungen!H78,IF(Ausstellungen!F78=Tabelle2!$E$3,Ausstellungen!D78&amp;Ausstellungen!F78&amp;Ausstellungen!H78,Ausstellungen!D78&amp;Ausstellungen!E78&amp;Ausstellungen!H78)))</f>
        <v/>
      </c>
      <c r="D78" s="70" t="str">
        <f>IF(AND(Ausstellungen!C78&gt;"a",Ausstellungen!D78&gt;"a",Ausstellungen!F78&gt;"a",Ausstellungen!I78&gt;"a"),Ausstellungen!D78&amp;Ausstellungen!E78&amp;MID(Ausstellungen!I78,1,2),"")</f>
        <v/>
      </c>
      <c r="E78" s="70" t="str">
        <f>IF(AND(Ausstellungen!C78&gt;"a",Ausstellungen!D78&gt;"a",Ausstellungen!F78&gt;"a",Ausstellungen!I78&gt;"a"),Ausstellungen!D78&amp;MID(Ausstellungen!I78,1,3),"")</f>
        <v/>
      </c>
      <c r="F78" s="70" t="str">
        <f>IF(Ausstellungen!T78&lt;&gt;"leer",CONCATENATE(Ausstellungen!T78,"P"),"")</f>
        <v>JüP</v>
      </c>
      <c r="G78" s="71">
        <f ca="1">IF(Ausstellungen!G78&gt;" ",VLOOKUP(Ausstellungen!G78,INDIRECT(F78),2,0),0)</f>
        <v>4</v>
      </c>
      <c r="H78" s="71">
        <f>IF(ISERROR(VLOOKUP(Ausstellungen!H78,Tabelle2!$AG$3:$AH$29,2,0)),0,VLOOKUP(Ausstellungen!H78,Tabelle2!$AG$3:$AH$29,2,0))</f>
        <v>0</v>
      </c>
      <c r="I78" s="71">
        <f>IF(ISERROR(VLOOKUP(Ausstellungen!I78,Tabelle2!$X$3:$Y$8,2,0)),0,VLOOKUP(Ausstellungen!I78,Tabelle2!$X$3:$Y$8,2,0))</f>
        <v>0</v>
      </c>
      <c r="J78" s="71">
        <f t="shared" ca="1" si="11"/>
        <v>4</v>
      </c>
      <c r="N78" s="69" t="str">
        <f>IF(AND(Ausstellungen!$C78&gt;"a",ISERROR(VLOOKUP(Ausstellungen!$C78,Tabelle3!$A$6:$B$300,2,0))),"??",IF(ISERROR(VLOOKUP(Ausstellungen!$C78,Tabelle3!$A$6:$B$300,2,0)),"",VLOOKUP(Ausstellungen!$C78,Tabelle3!$A$6:$B$300,2,0)))</f>
        <v>Rü</v>
      </c>
      <c r="O78" s="125">
        <f ca="1">IF(AND(Ausstellungen!G78&gt;"a",ISERROR(MATCH(Ausstellungen!G78,INDIRECT(Ausstellungen!T78),0))),0,1)</f>
        <v>1</v>
      </c>
      <c r="P78" s="71" t="str">
        <f>IF(Ausstellungen!$C78="","",IF(ISERROR(MATCH(Ausstellungen!$I78,Tabelle2!$X$4:$X$8,0)),"",MATCH(Ausstellungen!$I78,Tabelle2!$X$4:$X$8,0)))</f>
        <v/>
      </c>
      <c r="Q78" s="71" t="str">
        <f>IF(Ausstellungen!$C78="","",IF(OR(P78="",ISERROR(INDEX(Tabelle2!$X$14:$Y$18,P78,2))),"",INDEX(Tabelle2!$X$14:$Y$18,P78,2)))</f>
        <v/>
      </c>
      <c r="R78" s="71" t="str">
        <f t="shared" si="12"/>
        <v/>
      </c>
      <c r="S78" s="84" t="str">
        <f>IF(Ausstellungen!H78&lt;"a","",IF(AND(Ausstellungen!H78&gt;"a",ISERROR(MATCH(Ausstellungen!D78&amp;Ausstellungen!G78,Tabelle2!$T$2:$T$17,0))),1,IF(AND(Ausstellungen!H78&gt;"a",INDEX(Tabelle2!$V$2:$V$17,MATCH(Ausstellungen!D78&amp;Ausstellungen!G78,Tabelle2!$T$2:$T$17,0))&lt;&gt;Ausstellungen!H78),1,"")))</f>
        <v/>
      </c>
      <c r="T78" s="71" t="str">
        <f>IF(AND(Ausstellungen!I78&gt;"a",ISERROR(MATCH(Ausstellungen!G78,Tabelle2!$Z$2:$Z$7,0))),1,"")</f>
        <v/>
      </c>
      <c r="U78" s="71">
        <f>IF(AND(A78&gt;"a",Ausstellungen!G78&gt;" "),COUNTIF(A$5:A$500,A78),"")</f>
        <v>1</v>
      </c>
      <c r="V78" s="71">
        <f t="shared" si="13"/>
        <v>1</v>
      </c>
      <c r="W78" s="71" t="str">
        <f t="shared" si="14"/>
        <v/>
      </c>
      <c r="X78" s="71" t="str">
        <f>IF(AND(Ausstellungen!D78&lt;&gt;Tabelle2!$C$19,Ausstellungen!F78=Tabelle2!$E$19),1,"")</f>
        <v/>
      </c>
      <c r="Y78" s="71" t="str">
        <f ca="1">IF(AND(Ausstellungen!G78&gt;"a",ISERROR(MATCH(Ausstellungen!G78,INDIRECT(Ausstellungen!T78),0))),0,"")</f>
        <v/>
      </c>
      <c r="Z78" s="71" t="str">
        <f>IF(ISERROR(SEARCH(",",Ausstellungen!G78,1)),Ausstellungen!G78,SUBSTITUTE(MID(Ausstellungen!G78,1,SEARCH(",",Ausstellungen!G78,1)-1),"vv","z"))</f>
        <v>vv</v>
      </c>
      <c r="AA78" s="71">
        <f t="shared" ca="1" si="15"/>
        <v>0</v>
      </c>
      <c r="AB78" s="71">
        <f t="shared" ca="1" si="16"/>
        <v>0</v>
      </c>
      <c r="AC78" s="71">
        <f t="shared" ca="1" si="17"/>
        <v>0</v>
      </c>
      <c r="AD78" s="71">
        <f t="shared" ca="1" si="18"/>
        <v>0</v>
      </c>
      <c r="AE78" s="71">
        <f t="shared" ca="1" si="19"/>
        <v>0</v>
      </c>
      <c r="AF78" s="71">
        <f t="shared" ca="1" si="20"/>
        <v>0</v>
      </c>
      <c r="AG78" s="71">
        <f t="shared" ca="1" si="21"/>
        <v>0</v>
      </c>
    </row>
    <row r="79" spans="1:34" ht="18.600000000000001" customHeight="1" x14ac:dyDescent="0.2">
      <c r="A79" s="70" t="str">
        <f>IF(AND(Ausstellungen!C79&lt;"a",Ausstellungen!D79&lt;"a",Ausstellungen!F79&lt;"a",Ausstellungen!G79&lt;" "),"",SUBSTITUTE(SUBSTITUTE(SUBSTITUTE(SUBSTITUTE(IF(AND(ISERROR(SEARCH(",",Ausstellungen!G79,1)),ISERROR(SEARCH(".",Ausstellungen!G79,1))),CONCATENATE(Ausstellungen!D79,Ausstellungen!E79,Ausstellungen!F79,Ausstellungen!G79),IF(ISERROR(SEARCH(",",Ausstellungen!G79,1)),CONCATENATE(Ausstellungen!D79,Ausstellungen!E79,Ausstellungen!F79,MID(Ausstellungen!G79,SEARCH(".",Ausstellungen!G79,1)-1,1)),CONCATENATE(Ausstellungen!D79,Ausstellungen!E79,Ausstellungen!F79,MID(Ausstellungen!G79,SEARCH(",",Ausstellungen!G79,1)-1,1)))),"vv",ROW()),"v",ROW()),"Sg",""),"V",""))</f>
        <v>IHA Tulln - SamstagRüJüngstenklasse79</v>
      </c>
      <c r="B79" s="70" t="str">
        <f>IF(OR(Ausstellungen!C79&lt;"a",Ausstellungen!D79&lt;"a",Ausstellungen!F79&lt;"a"),"",IF(AND(Ausstellungen!D79=Tabelle2!$C$19,Ausstellungen!F79=Tabelle2!$E$19),Ausstellungen!C79&amp;Ausstellungen!D79&amp;"yy",IF(AND(Ausstellungen!D79=Tabelle2!$C$19,Ausstellungen!F79&lt;&gt;Tabelle2!$E$19),Ausstellungen!C79&amp;Ausstellungen!D79&amp;"zz",Ausstellungen!C79&amp;Ausstellungen!D79)))</f>
        <v>LONESOME AMBASSADOR OF ANGLE BULLSIHA Tulln - Samstag</v>
      </c>
      <c r="C79" s="70" t="str">
        <f>IF(Ausstellungen!H79&lt;"a","",IF(Ausstellungen!F79=Tabelle2!$E$4,Ausstellungen!D79&amp;Ausstellungen!E79&amp;Ausstellungen!F79&amp;Ausstellungen!H79,IF(Ausstellungen!F79=Tabelle2!$E$3,Ausstellungen!D79&amp;Ausstellungen!F79&amp;Ausstellungen!H79,Ausstellungen!D79&amp;Ausstellungen!E79&amp;Ausstellungen!H79)))</f>
        <v/>
      </c>
      <c r="D79" s="70" t="str">
        <f>IF(AND(Ausstellungen!C79&gt;"a",Ausstellungen!D79&gt;"a",Ausstellungen!F79&gt;"a",Ausstellungen!I79&gt;"a"),Ausstellungen!D79&amp;Ausstellungen!E79&amp;MID(Ausstellungen!I79,1,2),"")</f>
        <v/>
      </c>
      <c r="E79" s="70" t="str">
        <f>IF(AND(Ausstellungen!C79&gt;"a",Ausstellungen!D79&gt;"a",Ausstellungen!F79&gt;"a",Ausstellungen!I79&gt;"a"),Ausstellungen!D79&amp;MID(Ausstellungen!I79,1,3),"")</f>
        <v/>
      </c>
      <c r="F79" s="70" t="str">
        <f>IF(Ausstellungen!T79&lt;&gt;"leer",CONCATENATE(Ausstellungen!T79,"P"),"")</f>
        <v>JüP</v>
      </c>
      <c r="G79" s="71">
        <f ca="1">IF(Ausstellungen!G79&gt;" ",VLOOKUP(Ausstellungen!G79,INDIRECT(F79),2,0),0)</f>
        <v>4</v>
      </c>
      <c r="H79" s="71">
        <f>IF(ISERROR(VLOOKUP(Ausstellungen!H79,Tabelle2!$AG$3:$AH$29,2,0)),0,VLOOKUP(Ausstellungen!H79,Tabelle2!$AG$3:$AH$29,2,0))</f>
        <v>0</v>
      </c>
      <c r="I79" s="71">
        <f>IF(ISERROR(VLOOKUP(Ausstellungen!I79,Tabelle2!$X$3:$Y$8,2,0)),0,VLOOKUP(Ausstellungen!I79,Tabelle2!$X$3:$Y$8,2,0))</f>
        <v>0</v>
      </c>
      <c r="J79" s="71">
        <f t="shared" ca="1" si="11"/>
        <v>4</v>
      </c>
      <c r="N79" s="69" t="str">
        <f>IF(AND(Ausstellungen!$C79&gt;"a",ISERROR(VLOOKUP(Ausstellungen!$C79,Tabelle3!$A$6:$B$300,2,0))),"??",IF(ISERROR(VLOOKUP(Ausstellungen!$C79,Tabelle3!$A$6:$B$300,2,0)),"",VLOOKUP(Ausstellungen!$C79,Tabelle3!$A$6:$B$300,2,0)))</f>
        <v>Rü</v>
      </c>
      <c r="O79" s="125">
        <f ca="1">IF(AND(Ausstellungen!G79&gt;"a",ISERROR(MATCH(Ausstellungen!G79,INDIRECT(Ausstellungen!T79),0))),0,1)</f>
        <v>1</v>
      </c>
      <c r="P79" s="71" t="str">
        <f>IF(Ausstellungen!$C79="","",IF(ISERROR(MATCH(Ausstellungen!$I79,Tabelle2!$X$4:$X$8,0)),"",MATCH(Ausstellungen!$I79,Tabelle2!$X$4:$X$8,0)))</f>
        <v/>
      </c>
      <c r="Q79" s="71" t="str">
        <f>IF(Ausstellungen!$C79="","",IF(OR(P79="",ISERROR(INDEX(Tabelle2!$X$14:$Y$18,P79,2))),"",INDEX(Tabelle2!$X$14:$Y$18,P79,2)))</f>
        <v/>
      </c>
      <c r="R79" s="71" t="str">
        <f t="shared" si="12"/>
        <v/>
      </c>
      <c r="S79" s="84" t="str">
        <f>IF(Ausstellungen!H79&lt;"a","",IF(AND(Ausstellungen!H79&gt;"a",ISERROR(MATCH(Ausstellungen!D79&amp;Ausstellungen!G79,Tabelle2!$T$2:$T$17,0))),1,IF(AND(Ausstellungen!H79&gt;"a",INDEX(Tabelle2!$V$2:$V$17,MATCH(Ausstellungen!D79&amp;Ausstellungen!G79,Tabelle2!$T$2:$T$17,0))&lt;&gt;Ausstellungen!H79),1,"")))</f>
        <v/>
      </c>
      <c r="T79" s="71" t="str">
        <f>IF(AND(Ausstellungen!I79&gt;"a",ISERROR(MATCH(Ausstellungen!G79,Tabelle2!$Z$2:$Z$7,0))),1,"")</f>
        <v/>
      </c>
      <c r="U79" s="71">
        <f>IF(AND(A79&gt;"a",Ausstellungen!G79&gt;" "),COUNTIF(A$5:A$500,A79),"")</f>
        <v>1</v>
      </c>
      <c r="V79" s="71">
        <f t="shared" si="13"/>
        <v>1</v>
      </c>
      <c r="W79" s="71" t="str">
        <f t="shared" si="14"/>
        <v/>
      </c>
      <c r="X79" s="71" t="str">
        <f>IF(AND(Ausstellungen!D79&lt;&gt;Tabelle2!$C$19,Ausstellungen!F79=Tabelle2!$E$19),1,"")</f>
        <v/>
      </c>
      <c r="Y79" s="71" t="str">
        <f ca="1">IF(AND(Ausstellungen!G79&gt;"a",ISERROR(MATCH(Ausstellungen!G79,INDIRECT(Ausstellungen!T79),0))),0,"")</f>
        <v/>
      </c>
      <c r="Z79" s="71" t="str">
        <f>IF(ISERROR(SEARCH(",",Ausstellungen!G79,1)),Ausstellungen!G79,SUBSTITUTE(MID(Ausstellungen!G79,1,SEARCH(",",Ausstellungen!G79,1)-1),"vv","z"))</f>
        <v>vv</v>
      </c>
      <c r="AA79" s="71">
        <f t="shared" ca="1" si="15"/>
        <v>0</v>
      </c>
      <c r="AB79" s="71">
        <f t="shared" ca="1" si="16"/>
        <v>0</v>
      </c>
      <c r="AC79" s="71">
        <f t="shared" ca="1" si="17"/>
        <v>0</v>
      </c>
      <c r="AD79" s="71">
        <f t="shared" ca="1" si="18"/>
        <v>0</v>
      </c>
      <c r="AE79" s="71">
        <f t="shared" ca="1" si="19"/>
        <v>0</v>
      </c>
      <c r="AF79" s="71">
        <f t="shared" ca="1" si="20"/>
        <v>0</v>
      </c>
      <c r="AG79" s="71">
        <f t="shared" ca="1" si="21"/>
        <v>0</v>
      </c>
    </row>
    <row r="80" spans="1:34" ht="18.600000000000001" customHeight="1" x14ac:dyDescent="0.2">
      <c r="A80" s="70" t="str">
        <f>IF(AND(Ausstellungen!C80&lt;"a",Ausstellungen!D80&lt;"a",Ausstellungen!F80&lt;"a",Ausstellungen!G80&lt;" "),"",SUBSTITUTE(SUBSTITUTE(SUBSTITUTE(SUBSTITUTE(IF(AND(ISERROR(SEARCH(",",Ausstellungen!G80,1)),ISERROR(SEARCH(".",Ausstellungen!G80,1))),CONCATENATE(Ausstellungen!D80,Ausstellungen!E80,Ausstellungen!F80,Ausstellungen!G80),IF(ISERROR(SEARCH(",",Ausstellungen!G80,1)),CONCATENATE(Ausstellungen!D80,Ausstellungen!E80,Ausstellungen!F80,MID(Ausstellungen!G80,SEARCH(".",Ausstellungen!G80,1)-1,1)),CONCATENATE(Ausstellungen!D80,Ausstellungen!E80,Ausstellungen!F80,MID(Ausstellungen!G80,SEARCH(",",Ausstellungen!G80,1)-1,1)))),"vv",ROW()),"v",ROW()),"Sg",""),"V",""))</f>
        <v>IHA Tulln - SamstagRüJugendklasse2</v>
      </c>
      <c r="B80" s="70" t="str">
        <f>IF(OR(Ausstellungen!C80&lt;"a",Ausstellungen!D80&lt;"a",Ausstellungen!F80&lt;"a"),"",IF(AND(Ausstellungen!D80=Tabelle2!$C$19,Ausstellungen!F80=Tabelle2!$E$19),Ausstellungen!C80&amp;Ausstellungen!D80&amp;"yy",IF(AND(Ausstellungen!D80=Tabelle2!$C$19,Ausstellungen!F80&lt;&gt;Tabelle2!$E$19),Ausstellungen!C80&amp;Ausstellungen!D80&amp;"zz",Ausstellungen!C80&amp;Ausstellungen!D80)))</f>
        <v>LIGHTNING MCQUEEN FAITHFUL DIAMONDSIHA Tulln - Samstag</v>
      </c>
      <c r="C80" s="70" t="str">
        <f>IF(Ausstellungen!H80&lt;"a","",IF(Ausstellungen!F80=Tabelle2!$E$4,Ausstellungen!D80&amp;Ausstellungen!E80&amp;Ausstellungen!F80&amp;Ausstellungen!H80,IF(Ausstellungen!F80=Tabelle2!$E$3,Ausstellungen!D80&amp;Ausstellungen!F80&amp;Ausstellungen!H80,Ausstellungen!D80&amp;Ausstellungen!E80&amp;Ausstellungen!H80)))</f>
        <v/>
      </c>
      <c r="D80" s="70" t="str">
        <f>IF(AND(Ausstellungen!C80&gt;"a",Ausstellungen!D80&gt;"a",Ausstellungen!F80&gt;"a",Ausstellungen!I80&gt;"a"),Ausstellungen!D80&amp;Ausstellungen!E80&amp;MID(Ausstellungen!I80,1,2),"")</f>
        <v/>
      </c>
      <c r="E80" s="70" t="str">
        <f>IF(AND(Ausstellungen!C80&gt;"a",Ausstellungen!D80&gt;"a",Ausstellungen!F80&gt;"a",Ausstellungen!I80&gt;"a"),Ausstellungen!D80&amp;MID(Ausstellungen!I80,1,3),"")</f>
        <v/>
      </c>
      <c r="F80" s="70" t="str">
        <f>IF(Ausstellungen!T80&lt;&gt;"leer",CONCATENATE(Ausstellungen!T80,"P"),"")</f>
        <v>JuP</v>
      </c>
      <c r="G80" s="71">
        <f ca="1">IF(Ausstellungen!G80&gt;" ",VLOOKUP(Ausstellungen!G80,INDIRECT(F80),2,0),0)</f>
        <v>8</v>
      </c>
      <c r="H80" s="71">
        <f>IF(ISERROR(VLOOKUP(Ausstellungen!H80,Tabelle2!$AG$3:$AH$29,2,0)),0,VLOOKUP(Ausstellungen!H80,Tabelle2!$AG$3:$AH$29,2,0))</f>
        <v>0</v>
      </c>
      <c r="I80" s="71">
        <f>IF(ISERROR(VLOOKUP(Ausstellungen!I80,Tabelle2!$X$3:$Y$8,2,0)),0,VLOOKUP(Ausstellungen!I80,Tabelle2!$X$3:$Y$8,2,0))</f>
        <v>0</v>
      </c>
      <c r="J80" s="71">
        <f t="shared" ca="1" si="11"/>
        <v>8</v>
      </c>
      <c r="N80" s="69" t="str">
        <f>IF(AND(Ausstellungen!$C80&gt;"a",ISERROR(VLOOKUP(Ausstellungen!$C80,Tabelle3!$A$6:$B$300,2,0))),"??",IF(ISERROR(VLOOKUP(Ausstellungen!$C80,Tabelle3!$A$6:$B$300,2,0)),"",VLOOKUP(Ausstellungen!$C80,Tabelle3!$A$6:$B$300,2,0)))</f>
        <v>Rü</v>
      </c>
      <c r="O80" s="125">
        <f ca="1">IF(AND(Ausstellungen!G80&gt;"a",ISERROR(MATCH(Ausstellungen!G80,INDIRECT(Ausstellungen!T80),0))),0,1)</f>
        <v>1</v>
      </c>
      <c r="P80" s="71" t="str">
        <f>IF(Ausstellungen!$C80="","",IF(ISERROR(MATCH(Ausstellungen!$I80,Tabelle2!$X$4:$X$8,0)),"",MATCH(Ausstellungen!$I80,Tabelle2!$X$4:$X$8,0)))</f>
        <v/>
      </c>
      <c r="Q80" s="71" t="str">
        <f>IF(Ausstellungen!$C80="","",IF(OR(P80="",ISERROR(INDEX(Tabelle2!$X$14:$Y$18,P80,2))),"",INDEX(Tabelle2!$X$14:$Y$18,P80,2)))</f>
        <v/>
      </c>
      <c r="R80" s="71" t="str">
        <f t="shared" si="12"/>
        <v/>
      </c>
      <c r="S80" s="84" t="str">
        <f>IF(Ausstellungen!H80&lt;"a","",IF(AND(Ausstellungen!H80&gt;"a",ISERROR(MATCH(Ausstellungen!D80&amp;Ausstellungen!G80,Tabelle2!$T$2:$T$17,0))),1,IF(AND(Ausstellungen!H80&gt;"a",INDEX(Tabelle2!$V$2:$V$17,MATCH(Ausstellungen!D80&amp;Ausstellungen!G80,Tabelle2!$T$2:$T$17,0))&lt;&gt;Ausstellungen!H80),1,"")))</f>
        <v/>
      </c>
      <c r="T80" s="71" t="str">
        <f>IF(AND(Ausstellungen!I80&gt;"a",ISERROR(MATCH(Ausstellungen!G80,Tabelle2!$Z$2:$Z$7,0))),1,"")</f>
        <v/>
      </c>
      <c r="U80" s="71">
        <f>IF(AND(A80&gt;"a",Ausstellungen!G80&gt;" "),COUNTIF(A$5:A$500,A80),"")</f>
        <v>1</v>
      </c>
      <c r="V80" s="71">
        <f t="shared" si="13"/>
        <v>1</v>
      </c>
      <c r="W80" s="71" t="str">
        <f t="shared" si="14"/>
        <v/>
      </c>
      <c r="X80" s="71" t="str">
        <f>IF(AND(Ausstellungen!D80&lt;&gt;Tabelle2!$C$19,Ausstellungen!F80=Tabelle2!$E$19),1,"")</f>
        <v/>
      </c>
      <c r="Y80" s="71" t="str">
        <f ca="1">IF(AND(Ausstellungen!G80&gt;"a",ISERROR(MATCH(Ausstellungen!G80,INDIRECT(Ausstellungen!T80),0))),0,"")</f>
        <v/>
      </c>
      <c r="Z80" s="71" t="str">
        <f>IF(ISERROR(SEARCH(",",Ausstellungen!G80,1)),Ausstellungen!G80,SUBSTITUTE(MID(Ausstellungen!G80,1,SEARCH(",",Ausstellungen!G80,1)-1),"vv","z"))</f>
        <v>V2</v>
      </c>
      <c r="AA80" s="71">
        <f t="shared" ca="1" si="15"/>
        <v>0</v>
      </c>
      <c r="AB80" s="71">
        <f t="shared" ca="1" si="16"/>
        <v>0</v>
      </c>
      <c r="AC80" s="71">
        <f t="shared" ca="1" si="17"/>
        <v>0</v>
      </c>
      <c r="AD80" s="71">
        <f t="shared" ca="1" si="18"/>
        <v>0</v>
      </c>
      <c r="AE80" s="71">
        <f t="shared" ca="1" si="19"/>
        <v>0</v>
      </c>
      <c r="AF80" s="71">
        <f t="shared" ca="1" si="20"/>
        <v>0</v>
      </c>
      <c r="AG80" s="71">
        <f t="shared" ca="1" si="21"/>
        <v>0</v>
      </c>
    </row>
    <row r="81" spans="1:33" ht="18.600000000000001" customHeight="1" x14ac:dyDescent="0.2">
      <c r="A81" s="70" t="str">
        <f>IF(AND(Ausstellungen!C81&lt;"a",Ausstellungen!D81&lt;"a",Ausstellungen!F81&lt;"a",Ausstellungen!G81&lt;" "),"",SUBSTITUTE(SUBSTITUTE(SUBSTITUTE(SUBSTITUTE(IF(AND(ISERROR(SEARCH(",",Ausstellungen!G81,1)),ISERROR(SEARCH(".",Ausstellungen!G81,1))),CONCATENATE(Ausstellungen!D81,Ausstellungen!E81,Ausstellungen!F81,Ausstellungen!G81),IF(ISERROR(SEARCH(",",Ausstellungen!G81,1)),CONCATENATE(Ausstellungen!D81,Ausstellungen!E81,Ausstellungen!F81,MID(Ausstellungen!G81,SEARCH(".",Ausstellungen!G81,1)-1,1)),CONCATENATE(Ausstellungen!D81,Ausstellungen!E81,Ausstellungen!F81,MID(Ausstellungen!G81,SEARCH(",",Ausstellungen!G81,1)-1,1)))),"vv",ROW()),"v",ROW()),"Sg",""),"V",""))</f>
        <v>IHA Tulln - SamstagRüJugendklasse3</v>
      </c>
      <c r="B81" s="70" t="str">
        <f>IF(OR(Ausstellungen!C81&lt;"a",Ausstellungen!D81&lt;"a",Ausstellungen!F81&lt;"a"),"",IF(AND(Ausstellungen!D81=Tabelle2!$C$19,Ausstellungen!F81=Tabelle2!$E$19),Ausstellungen!C81&amp;Ausstellungen!D81&amp;"yy",IF(AND(Ausstellungen!D81=Tabelle2!$C$19,Ausstellungen!F81&lt;&gt;Tabelle2!$E$19),Ausstellungen!C81&amp;Ausstellungen!D81&amp;"zz",Ausstellungen!C81&amp;Ausstellungen!D81)))</f>
        <v>ZIGAN BLUE OF CANTERBURYIHA Tulln - Samstag</v>
      </c>
      <c r="C81" s="70" t="str">
        <f>IF(Ausstellungen!H81&lt;"a","",IF(Ausstellungen!F81=Tabelle2!$E$4,Ausstellungen!D81&amp;Ausstellungen!E81&amp;Ausstellungen!F81&amp;Ausstellungen!H81,IF(Ausstellungen!F81=Tabelle2!$E$3,Ausstellungen!D81&amp;Ausstellungen!F81&amp;Ausstellungen!H81,Ausstellungen!D81&amp;Ausstellungen!E81&amp;Ausstellungen!H81)))</f>
        <v/>
      </c>
      <c r="D81" s="70" t="str">
        <f>IF(AND(Ausstellungen!C81&gt;"a",Ausstellungen!D81&gt;"a",Ausstellungen!F81&gt;"a",Ausstellungen!I81&gt;"a"),Ausstellungen!D81&amp;Ausstellungen!E81&amp;MID(Ausstellungen!I81,1,2),"")</f>
        <v/>
      </c>
      <c r="E81" s="70" t="str">
        <f>IF(AND(Ausstellungen!C81&gt;"a",Ausstellungen!D81&gt;"a",Ausstellungen!F81&gt;"a",Ausstellungen!I81&gt;"a"),Ausstellungen!D81&amp;MID(Ausstellungen!I81,1,3),"")</f>
        <v/>
      </c>
      <c r="F81" s="70" t="str">
        <f>IF(Ausstellungen!T81&lt;&gt;"leer",CONCATENATE(Ausstellungen!T81,"P"),"")</f>
        <v>JuP</v>
      </c>
      <c r="G81" s="71">
        <f ca="1">IF(Ausstellungen!G81&gt;" ",VLOOKUP(Ausstellungen!G81,INDIRECT(F81),2,0),0)</f>
        <v>2</v>
      </c>
      <c r="H81" s="71">
        <f>IF(ISERROR(VLOOKUP(Ausstellungen!H81,Tabelle2!$AG$3:$AH$29,2,0)),0,VLOOKUP(Ausstellungen!H81,Tabelle2!$AG$3:$AH$29,2,0))</f>
        <v>0</v>
      </c>
      <c r="I81" s="71">
        <f>IF(ISERROR(VLOOKUP(Ausstellungen!I81,Tabelle2!$X$3:$Y$8,2,0)),0,VLOOKUP(Ausstellungen!I81,Tabelle2!$X$3:$Y$8,2,0))</f>
        <v>0</v>
      </c>
      <c r="J81" s="71">
        <f t="shared" ca="1" si="11"/>
        <v>2</v>
      </c>
      <c r="N81" s="69" t="str">
        <f>IF(AND(Ausstellungen!$C81&gt;"a",ISERROR(VLOOKUP(Ausstellungen!$C81,Tabelle3!$A$6:$B$300,2,0))),"??",IF(ISERROR(VLOOKUP(Ausstellungen!$C81,Tabelle3!$A$6:$B$300,2,0)),"",VLOOKUP(Ausstellungen!$C81,Tabelle3!$A$6:$B$300,2,0)))</f>
        <v>Rü</v>
      </c>
      <c r="O81" s="125">
        <f ca="1">IF(AND(Ausstellungen!G81&gt;"a",ISERROR(MATCH(Ausstellungen!G81,INDIRECT(Ausstellungen!T81),0))),0,1)</f>
        <v>1</v>
      </c>
      <c r="P81" s="71" t="str">
        <f>IF(Ausstellungen!$C81="","",IF(ISERROR(MATCH(Ausstellungen!$I81,Tabelle2!$X$4:$X$8,0)),"",MATCH(Ausstellungen!$I81,Tabelle2!$X$4:$X$8,0)))</f>
        <v/>
      </c>
      <c r="Q81" s="71" t="str">
        <f>IF(Ausstellungen!$C81="","",IF(OR(P81="",ISERROR(INDEX(Tabelle2!$X$14:$Y$18,P81,2))),"",INDEX(Tabelle2!$X$14:$Y$18,P81,2)))</f>
        <v/>
      </c>
      <c r="R81" s="71" t="str">
        <f t="shared" si="12"/>
        <v/>
      </c>
      <c r="S81" s="84" t="str">
        <f>IF(Ausstellungen!H81&lt;"a","",IF(AND(Ausstellungen!H81&gt;"a",ISERROR(MATCH(Ausstellungen!D81&amp;Ausstellungen!G81,Tabelle2!$T$2:$T$17,0))),1,IF(AND(Ausstellungen!H81&gt;"a",INDEX(Tabelle2!$V$2:$V$17,MATCH(Ausstellungen!D81&amp;Ausstellungen!G81,Tabelle2!$T$2:$T$17,0))&lt;&gt;Ausstellungen!H81),1,"")))</f>
        <v/>
      </c>
      <c r="T81" s="71" t="str">
        <f>IF(AND(Ausstellungen!I81&gt;"a",ISERROR(MATCH(Ausstellungen!G81,Tabelle2!$Z$2:$Z$7,0))),1,"")</f>
        <v/>
      </c>
      <c r="U81" s="71">
        <f>IF(AND(A81&gt;"a",Ausstellungen!G81&gt;" "),COUNTIF(A$5:A$500,A81),"")</f>
        <v>1</v>
      </c>
      <c r="V81" s="71">
        <f t="shared" si="13"/>
        <v>1</v>
      </c>
      <c r="W81" s="71" t="str">
        <f t="shared" si="14"/>
        <v/>
      </c>
      <c r="X81" s="71" t="str">
        <f>IF(AND(Ausstellungen!D81&lt;&gt;Tabelle2!$C$19,Ausstellungen!F81=Tabelle2!$E$19),1,"")</f>
        <v/>
      </c>
      <c r="Y81" s="71" t="str">
        <f ca="1">IF(AND(Ausstellungen!G81&gt;"a",ISERROR(MATCH(Ausstellungen!G81,INDIRECT(Ausstellungen!T81),0))),0,"")</f>
        <v/>
      </c>
      <c r="Z81" s="71" t="str">
        <f>IF(ISERROR(SEARCH(",",Ausstellungen!G81,1)),Ausstellungen!G81,SUBSTITUTE(MID(Ausstellungen!G81,1,SEARCH(",",Ausstellungen!G81,1)-1),"vv","z"))</f>
        <v>Sg3</v>
      </c>
      <c r="AA81" s="71">
        <f t="shared" ca="1" si="15"/>
        <v>0</v>
      </c>
      <c r="AB81" s="71">
        <f t="shared" ca="1" si="16"/>
        <v>0</v>
      </c>
      <c r="AC81" s="71">
        <f t="shared" ca="1" si="17"/>
        <v>0</v>
      </c>
      <c r="AD81" s="71">
        <f t="shared" ca="1" si="18"/>
        <v>0</v>
      </c>
      <c r="AE81" s="71">
        <f t="shared" ca="1" si="19"/>
        <v>0</v>
      </c>
      <c r="AF81" s="71">
        <f t="shared" ca="1" si="20"/>
        <v>0</v>
      </c>
      <c r="AG81" s="71">
        <f t="shared" ca="1" si="21"/>
        <v>0</v>
      </c>
    </row>
    <row r="82" spans="1:33" ht="18.600000000000001" customHeight="1" x14ac:dyDescent="0.2">
      <c r="A82" s="70" t="str">
        <f>IF(AND(Ausstellungen!C82&lt;"a",Ausstellungen!D82&lt;"a",Ausstellungen!F82&lt;"a",Ausstellungen!G82&lt;" "),"",SUBSTITUTE(SUBSTITUTE(SUBSTITUTE(SUBSTITUTE(IF(AND(ISERROR(SEARCH(",",Ausstellungen!G82,1)),ISERROR(SEARCH(".",Ausstellungen!G82,1))),CONCATENATE(Ausstellungen!D82,Ausstellungen!E82,Ausstellungen!F82,Ausstellungen!G82),IF(ISERROR(SEARCH(",",Ausstellungen!G82,1)),CONCATENATE(Ausstellungen!D82,Ausstellungen!E82,Ausstellungen!F82,MID(Ausstellungen!G82,SEARCH(".",Ausstellungen!G82,1)-1,1)),CONCATENATE(Ausstellungen!D82,Ausstellungen!E82,Ausstellungen!F82,MID(Ausstellungen!G82,SEARCH(",",Ausstellungen!G82,1)-1,1)))),"vv",ROW()),"v",ROW()),"Sg",""),"V",""))</f>
        <v>IHA Tulln - SamstagRüZwischenklasse2</v>
      </c>
      <c r="B82" s="70" t="str">
        <f>IF(OR(Ausstellungen!C82&lt;"a",Ausstellungen!D82&lt;"a",Ausstellungen!F82&lt;"a"),"",IF(AND(Ausstellungen!D82=Tabelle2!$C$19,Ausstellungen!F82=Tabelle2!$E$19),Ausstellungen!C82&amp;Ausstellungen!D82&amp;"yy",IF(AND(Ausstellungen!D82=Tabelle2!$C$19,Ausstellungen!F82&lt;&gt;Tabelle2!$E$19),Ausstellungen!C82&amp;Ausstellungen!D82&amp;"zz",Ausstellungen!C82&amp;Ausstellungen!D82)))</f>
        <v>EASY RAIDER OF-STYRIAVALLEYIHA Tulln - Samstag</v>
      </c>
      <c r="C82" s="70" t="str">
        <f>IF(Ausstellungen!H82&lt;"a","",IF(Ausstellungen!F82=Tabelle2!$E$4,Ausstellungen!D82&amp;Ausstellungen!E82&amp;Ausstellungen!F82&amp;Ausstellungen!H82,IF(Ausstellungen!F82=Tabelle2!$E$3,Ausstellungen!D82&amp;Ausstellungen!F82&amp;Ausstellungen!H82,Ausstellungen!D82&amp;Ausstellungen!E82&amp;Ausstellungen!H82)))</f>
        <v/>
      </c>
      <c r="D82" s="70" t="str">
        <f>IF(AND(Ausstellungen!C82&gt;"a",Ausstellungen!D82&gt;"a",Ausstellungen!F82&gt;"a",Ausstellungen!I82&gt;"a"),Ausstellungen!D82&amp;Ausstellungen!E82&amp;MID(Ausstellungen!I82,1,2),"")</f>
        <v/>
      </c>
      <c r="E82" s="70" t="str">
        <f>IF(AND(Ausstellungen!C82&gt;"a",Ausstellungen!D82&gt;"a",Ausstellungen!F82&gt;"a",Ausstellungen!I82&gt;"a"),Ausstellungen!D82&amp;MID(Ausstellungen!I82,1,3),"")</f>
        <v/>
      </c>
      <c r="F82" s="70" t="str">
        <f>IF(Ausstellungen!T82&lt;&gt;"leer",CONCATENATE(Ausstellungen!T82,"P"),"")</f>
        <v>ZwP</v>
      </c>
      <c r="G82" s="71">
        <f ca="1">IF(Ausstellungen!G82&gt;" ",VLOOKUP(Ausstellungen!G82,INDIRECT(F82),2,0),0)</f>
        <v>3</v>
      </c>
      <c r="H82" s="71">
        <f>IF(ISERROR(VLOOKUP(Ausstellungen!H82,Tabelle2!$AG$3:$AH$29,2,0)),0,VLOOKUP(Ausstellungen!H82,Tabelle2!$AG$3:$AH$29,2,0))</f>
        <v>0</v>
      </c>
      <c r="I82" s="71">
        <f>IF(ISERROR(VLOOKUP(Ausstellungen!I82,Tabelle2!$X$3:$Y$8,2,0)),0,VLOOKUP(Ausstellungen!I82,Tabelle2!$X$3:$Y$8,2,0))</f>
        <v>0</v>
      </c>
      <c r="J82" s="71">
        <f t="shared" ca="1" si="11"/>
        <v>3</v>
      </c>
      <c r="N82" s="69" t="str">
        <f>IF(AND(Ausstellungen!$C82&gt;"a",ISERROR(VLOOKUP(Ausstellungen!$C82,Tabelle3!$A$6:$B$300,2,0))),"??",IF(ISERROR(VLOOKUP(Ausstellungen!$C82,Tabelle3!$A$6:$B$300,2,0)),"",VLOOKUP(Ausstellungen!$C82,Tabelle3!$A$6:$B$300,2,0)))</f>
        <v>Rü</v>
      </c>
      <c r="O82" s="125">
        <f ca="1">IF(AND(Ausstellungen!G82&gt;"a",ISERROR(MATCH(Ausstellungen!G82,INDIRECT(Ausstellungen!T82),0))),0,1)</f>
        <v>1</v>
      </c>
      <c r="P82" s="71" t="str">
        <f>IF(Ausstellungen!$C82="","",IF(ISERROR(MATCH(Ausstellungen!$I82,Tabelle2!$X$4:$X$8,0)),"",MATCH(Ausstellungen!$I82,Tabelle2!$X$4:$X$8,0)))</f>
        <v/>
      </c>
      <c r="Q82" s="71" t="str">
        <f>IF(Ausstellungen!$C82="","",IF(OR(P82="",ISERROR(INDEX(Tabelle2!$X$14:$Y$18,P82,2))),"",INDEX(Tabelle2!$X$14:$Y$18,P82,2)))</f>
        <v/>
      </c>
      <c r="R82" s="71" t="str">
        <f t="shared" si="12"/>
        <v/>
      </c>
      <c r="S82" s="84" t="str">
        <f>IF(Ausstellungen!H82&lt;"a","",IF(AND(Ausstellungen!H82&gt;"a",ISERROR(MATCH(Ausstellungen!D82&amp;Ausstellungen!G82,Tabelle2!$T$2:$T$17,0))),1,IF(AND(Ausstellungen!H82&gt;"a",INDEX(Tabelle2!$V$2:$V$17,MATCH(Ausstellungen!D82&amp;Ausstellungen!G82,Tabelle2!$T$2:$T$17,0))&lt;&gt;Ausstellungen!H82),1,"")))</f>
        <v/>
      </c>
      <c r="T82" s="71" t="str">
        <f>IF(AND(Ausstellungen!I82&gt;"a",ISERROR(MATCH(Ausstellungen!G82,Tabelle2!$Z$2:$Z$7,0))),1,"")</f>
        <v/>
      </c>
      <c r="U82" s="71">
        <f>IF(AND(A82&gt;"a",Ausstellungen!G82&gt;" "),COUNTIF(A$5:A$500,A82),"")</f>
        <v>1</v>
      </c>
      <c r="V82" s="71">
        <f t="shared" si="13"/>
        <v>1</v>
      </c>
      <c r="W82" s="71" t="str">
        <f t="shared" si="14"/>
        <v/>
      </c>
      <c r="X82" s="71" t="str">
        <f>IF(AND(Ausstellungen!D82&lt;&gt;Tabelle2!$C$19,Ausstellungen!F82=Tabelle2!$E$19),1,"")</f>
        <v/>
      </c>
      <c r="Y82" s="71" t="str">
        <f ca="1">IF(AND(Ausstellungen!G82&gt;"a",ISERROR(MATCH(Ausstellungen!G82,INDIRECT(Ausstellungen!T82),0))),0,"")</f>
        <v/>
      </c>
      <c r="Z82" s="71" t="str">
        <f>IF(ISERROR(SEARCH(",",Ausstellungen!G82,1)),Ausstellungen!G82,SUBSTITUTE(MID(Ausstellungen!G82,1,SEARCH(",",Ausstellungen!G82,1)-1),"vv","z"))</f>
        <v>Sg2</v>
      </c>
      <c r="AA82" s="71">
        <f t="shared" ca="1" si="15"/>
        <v>0</v>
      </c>
      <c r="AB82" s="71">
        <f t="shared" ca="1" si="16"/>
        <v>0</v>
      </c>
      <c r="AC82" s="71">
        <f t="shared" ca="1" si="17"/>
        <v>0</v>
      </c>
      <c r="AD82" s="71">
        <f t="shared" ca="1" si="18"/>
        <v>0</v>
      </c>
      <c r="AE82" s="71">
        <f t="shared" ca="1" si="19"/>
        <v>0</v>
      </c>
      <c r="AF82" s="71">
        <f t="shared" ca="1" si="20"/>
        <v>0</v>
      </c>
      <c r="AG82" s="71">
        <f t="shared" ca="1" si="21"/>
        <v>0</v>
      </c>
    </row>
    <row r="83" spans="1:33" ht="18.600000000000001" customHeight="1" x14ac:dyDescent="0.2">
      <c r="A83" s="70" t="str">
        <f>IF(AND(Ausstellungen!C83&lt;"a",Ausstellungen!D83&lt;"a",Ausstellungen!F83&lt;"a",Ausstellungen!G83&lt;" "),"",SUBSTITUTE(SUBSTITUTE(SUBSTITUTE(SUBSTITUTE(IF(AND(ISERROR(SEARCH(",",Ausstellungen!G83,1)),ISERROR(SEARCH(".",Ausstellungen!G83,1))),CONCATENATE(Ausstellungen!D83,Ausstellungen!E83,Ausstellungen!F83,Ausstellungen!G83),IF(ISERROR(SEARCH(",",Ausstellungen!G83,1)),CONCATENATE(Ausstellungen!D83,Ausstellungen!E83,Ausstellungen!F83,MID(Ausstellungen!G83,SEARCH(".",Ausstellungen!G83,1)-1,1)),CONCATENATE(Ausstellungen!D83,Ausstellungen!E83,Ausstellungen!F83,MID(Ausstellungen!G83,SEARCH(",",Ausstellungen!G83,1)-1,1)))),"vv",ROW()),"v",ROW()),"Sg",""),"V",""))</f>
        <v>IHA Tulln - SamstagRüOffene Klasse1</v>
      </c>
      <c r="B83" s="70" t="str">
        <f>IF(OR(Ausstellungen!C83&lt;"a",Ausstellungen!D83&lt;"a",Ausstellungen!F83&lt;"a"),"",IF(AND(Ausstellungen!D83=Tabelle2!$C$19,Ausstellungen!F83=Tabelle2!$E$19),Ausstellungen!C83&amp;Ausstellungen!D83&amp;"yy",IF(AND(Ausstellungen!D83=Tabelle2!$C$19,Ausstellungen!F83&lt;&gt;Tabelle2!$E$19),Ausstellungen!C83&amp;Ausstellungen!D83&amp;"zz",Ausstellungen!C83&amp;Ausstellungen!D83)))</f>
        <v>KING ARTHUR FAITHFUL DIAMONDSIHA Tulln - Samstag</v>
      </c>
      <c r="C83" s="70" t="str">
        <f>IF(Ausstellungen!H83&lt;"a","",IF(Ausstellungen!F83=Tabelle2!$E$4,Ausstellungen!D83&amp;Ausstellungen!E83&amp;Ausstellungen!F83&amp;Ausstellungen!H83,IF(Ausstellungen!F83=Tabelle2!$E$3,Ausstellungen!D83&amp;Ausstellungen!F83&amp;Ausstellungen!H83,Ausstellungen!D83&amp;Ausstellungen!E83&amp;Ausstellungen!H83)))</f>
        <v/>
      </c>
      <c r="D83" s="70" t="str">
        <f>IF(AND(Ausstellungen!C83&gt;"a",Ausstellungen!D83&gt;"a",Ausstellungen!F83&gt;"a",Ausstellungen!I83&gt;"a"),Ausstellungen!D83&amp;Ausstellungen!E83&amp;MID(Ausstellungen!I83,1,2),"")</f>
        <v/>
      </c>
      <c r="E83" s="70" t="str">
        <f>IF(AND(Ausstellungen!C83&gt;"a",Ausstellungen!D83&gt;"a",Ausstellungen!F83&gt;"a",Ausstellungen!I83&gt;"a"),Ausstellungen!D83&amp;MID(Ausstellungen!I83,1,3),"")</f>
        <v/>
      </c>
      <c r="F83" s="70" t="str">
        <f>IF(Ausstellungen!T83&lt;&gt;"leer",CONCATENATE(Ausstellungen!T83,"P"),"")</f>
        <v>OfP</v>
      </c>
      <c r="G83" s="71">
        <f ca="1">IF(Ausstellungen!G83&gt;" ",VLOOKUP(Ausstellungen!G83,INDIRECT(F83),2,0),0)</f>
        <v>14</v>
      </c>
      <c r="H83" s="71">
        <f>IF(ISERROR(VLOOKUP(Ausstellungen!H83,Tabelle2!$AG$3:$AH$29,2,0)),0,VLOOKUP(Ausstellungen!H83,Tabelle2!$AG$3:$AH$29,2,0))</f>
        <v>0</v>
      </c>
      <c r="I83" s="71">
        <f>IF(ISERROR(VLOOKUP(Ausstellungen!I83,Tabelle2!$X$3:$Y$8,2,0)),0,VLOOKUP(Ausstellungen!I83,Tabelle2!$X$3:$Y$8,2,0))</f>
        <v>0</v>
      </c>
      <c r="J83" s="71">
        <f t="shared" ca="1" si="11"/>
        <v>14</v>
      </c>
      <c r="N83" s="69" t="str">
        <f>IF(AND(Ausstellungen!$C83&gt;"a",ISERROR(VLOOKUP(Ausstellungen!$C83,Tabelle3!$A$6:$B$300,2,0))),"??",IF(ISERROR(VLOOKUP(Ausstellungen!$C83,Tabelle3!$A$6:$B$300,2,0)),"",VLOOKUP(Ausstellungen!$C83,Tabelle3!$A$6:$B$300,2,0)))</f>
        <v>Rü</v>
      </c>
      <c r="O83" s="125">
        <f ca="1">IF(AND(Ausstellungen!G83&gt;"a",ISERROR(MATCH(Ausstellungen!G83,INDIRECT(Ausstellungen!T83),0))),0,1)</f>
        <v>1</v>
      </c>
      <c r="P83" s="71" t="str">
        <f>IF(Ausstellungen!$C83="","",IF(ISERROR(MATCH(Ausstellungen!$I83,Tabelle2!$X$4:$X$8,0)),"",MATCH(Ausstellungen!$I83,Tabelle2!$X$4:$X$8,0)))</f>
        <v/>
      </c>
      <c r="Q83" s="71" t="str">
        <f>IF(Ausstellungen!$C83="","",IF(OR(P83="",ISERROR(INDEX(Tabelle2!$X$14:$Y$18,P83,2))),"",INDEX(Tabelle2!$X$14:$Y$18,P83,2)))</f>
        <v/>
      </c>
      <c r="R83" s="71" t="str">
        <f t="shared" si="12"/>
        <v/>
      </c>
      <c r="S83" s="84" t="str">
        <f>IF(Ausstellungen!H83&lt;"a","",IF(AND(Ausstellungen!H83&gt;"a",ISERROR(MATCH(Ausstellungen!D83&amp;Ausstellungen!G83,Tabelle2!$T$2:$T$17,0))),1,IF(AND(Ausstellungen!H83&gt;"a",INDEX(Tabelle2!$V$2:$V$17,MATCH(Ausstellungen!D83&amp;Ausstellungen!G83,Tabelle2!$T$2:$T$17,0))&lt;&gt;Ausstellungen!H83),1,"")))</f>
        <v/>
      </c>
      <c r="T83" s="71" t="str">
        <f>IF(AND(Ausstellungen!I83&gt;"a",ISERROR(MATCH(Ausstellungen!G83,Tabelle2!$Z$2:$Z$7,0))),1,"")</f>
        <v/>
      </c>
      <c r="U83" s="71">
        <f>IF(AND(A83&gt;"a",Ausstellungen!G83&gt;" "),COUNTIF(A$5:A$500,A83),"")</f>
        <v>1</v>
      </c>
      <c r="V83" s="71">
        <f t="shared" si="13"/>
        <v>1</v>
      </c>
      <c r="W83" s="71" t="str">
        <f t="shared" si="14"/>
        <v/>
      </c>
      <c r="X83" s="71" t="str">
        <f>IF(AND(Ausstellungen!D83&lt;&gt;Tabelle2!$C$19,Ausstellungen!F83=Tabelle2!$E$19),1,"")</f>
        <v/>
      </c>
      <c r="Y83" s="71" t="str">
        <f ca="1">IF(AND(Ausstellungen!G83&gt;"a",ISERROR(MATCH(Ausstellungen!G83,INDIRECT(Ausstellungen!T83),0))),0,"")</f>
        <v/>
      </c>
      <c r="Z83" s="71" t="str">
        <f>IF(ISERROR(SEARCH(",",Ausstellungen!G83,1)),Ausstellungen!G83,SUBSTITUTE(MID(Ausstellungen!G83,1,SEARCH(",",Ausstellungen!G83,1)-1),"vv","z"))</f>
        <v>V1</v>
      </c>
      <c r="AA83" s="71">
        <f t="shared" ca="1" si="15"/>
        <v>0</v>
      </c>
      <c r="AB83" s="71">
        <f t="shared" ca="1" si="16"/>
        <v>0</v>
      </c>
      <c r="AC83" s="71">
        <f t="shared" ca="1" si="17"/>
        <v>0</v>
      </c>
      <c r="AD83" s="71">
        <f t="shared" ca="1" si="18"/>
        <v>0</v>
      </c>
      <c r="AE83" s="71">
        <f t="shared" ca="1" si="19"/>
        <v>0</v>
      </c>
      <c r="AF83" s="71">
        <f t="shared" ca="1" si="20"/>
        <v>0</v>
      </c>
      <c r="AG83" s="71">
        <f t="shared" ca="1" si="21"/>
        <v>0</v>
      </c>
    </row>
    <row r="84" spans="1:33" ht="18.600000000000001" customHeight="1" x14ac:dyDescent="0.2">
      <c r="A84" s="70" t="str">
        <f>IF(AND(Ausstellungen!C84&lt;"a",Ausstellungen!D84&lt;"a",Ausstellungen!F84&lt;"a",Ausstellungen!G84&lt;" "),"",SUBSTITUTE(SUBSTITUTE(SUBSTITUTE(SUBSTITUTE(IF(AND(ISERROR(SEARCH(",",Ausstellungen!G84,1)),ISERROR(SEARCH(".",Ausstellungen!G84,1))),CONCATENATE(Ausstellungen!D84,Ausstellungen!E84,Ausstellungen!F84,Ausstellungen!G84),IF(ISERROR(SEARCH(",",Ausstellungen!G84,1)),CONCATENATE(Ausstellungen!D84,Ausstellungen!E84,Ausstellungen!F84,MID(Ausstellungen!G84,SEARCH(".",Ausstellungen!G84,1)-1,1)),CONCATENATE(Ausstellungen!D84,Ausstellungen!E84,Ausstellungen!F84,MID(Ausstellungen!G84,SEARCH(",",Ausstellungen!G84,1)-1,1)))),"vv",ROW()),"v",ROW()),"Sg",""),"V",""))</f>
        <v>IHA Tulln - SamstagRüOffene Klasse2</v>
      </c>
      <c r="B84" s="70" t="str">
        <f>IF(OR(Ausstellungen!C84&lt;"a",Ausstellungen!D84&lt;"a",Ausstellungen!F84&lt;"a"),"",IF(AND(Ausstellungen!D84=Tabelle2!$C$19,Ausstellungen!F84=Tabelle2!$E$19),Ausstellungen!C84&amp;Ausstellungen!D84&amp;"yy",IF(AND(Ausstellungen!D84=Tabelle2!$C$19,Ausstellungen!F84&lt;&gt;Tabelle2!$E$19),Ausstellungen!C84&amp;Ausstellungen!D84&amp;"zz",Ausstellungen!C84&amp;Ausstellungen!D84)))</f>
        <v>EVOLUTION DREAM OF ANGLE BULLSIHA Tulln - Samstag</v>
      </c>
      <c r="C84" s="70" t="str">
        <f>IF(Ausstellungen!H84&lt;"a","",IF(Ausstellungen!F84=Tabelle2!$E$4,Ausstellungen!D84&amp;Ausstellungen!E84&amp;Ausstellungen!F84&amp;Ausstellungen!H84,IF(Ausstellungen!F84=Tabelle2!$E$3,Ausstellungen!D84&amp;Ausstellungen!F84&amp;Ausstellungen!H84,Ausstellungen!D84&amp;Ausstellungen!E84&amp;Ausstellungen!H84)))</f>
        <v/>
      </c>
      <c r="D84" s="70" t="str">
        <f>IF(AND(Ausstellungen!C84&gt;"a",Ausstellungen!D84&gt;"a",Ausstellungen!F84&gt;"a",Ausstellungen!I84&gt;"a"),Ausstellungen!D84&amp;Ausstellungen!E84&amp;MID(Ausstellungen!I84,1,2),"")</f>
        <v/>
      </c>
      <c r="E84" s="70" t="str">
        <f>IF(AND(Ausstellungen!C84&gt;"a",Ausstellungen!D84&gt;"a",Ausstellungen!F84&gt;"a",Ausstellungen!I84&gt;"a"),Ausstellungen!D84&amp;MID(Ausstellungen!I84,1,3),"")</f>
        <v/>
      </c>
      <c r="F84" s="70" t="str">
        <f>IF(Ausstellungen!T84&lt;&gt;"leer",CONCATENATE(Ausstellungen!T84,"P"),"")</f>
        <v>OfP</v>
      </c>
      <c r="G84" s="71">
        <f ca="1">IF(Ausstellungen!G84&gt;" ",VLOOKUP(Ausstellungen!G84,INDIRECT(F84),2,0),0)</f>
        <v>3</v>
      </c>
      <c r="H84" s="71">
        <f>IF(ISERROR(VLOOKUP(Ausstellungen!H84,Tabelle2!$AG$3:$AH$29,2,0)),0,VLOOKUP(Ausstellungen!H84,Tabelle2!$AG$3:$AH$29,2,0))</f>
        <v>0</v>
      </c>
      <c r="I84" s="71">
        <f>IF(ISERROR(VLOOKUP(Ausstellungen!I84,Tabelle2!$X$3:$Y$8,2,0)),0,VLOOKUP(Ausstellungen!I84,Tabelle2!$X$3:$Y$8,2,0))</f>
        <v>0</v>
      </c>
      <c r="J84" s="71">
        <f t="shared" ca="1" si="11"/>
        <v>3</v>
      </c>
      <c r="N84" s="69" t="str">
        <f>IF(AND(Ausstellungen!$C84&gt;"a",ISERROR(VLOOKUP(Ausstellungen!$C84,Tabelle3!$A$6:$B$300,2,0))),"??",IF(ISERROR(VLOOKUP(Ausstellungen!$C84,Tabelle3!$A$6:$B$300,2,0)),"",VLOOKUP(Ausstellungen!$C84,Tabelle3!$A$6:$B$300,2,0)))</f>
        <v>Rü</v>
      </c>
      <c r="O84" s="125">
        <f ca="1">IF(AND(Ausstellungen!G84&gt;"a",ISERROR(MATCH(Ausstellungen!G84,INDIRECT(Ausstellungen!T84),0))),0,1)</f>
        <v>1</v>
      </c>
      <c r="P84" s="71" t="str">
        <f>IF(Ausstellungen!$C84="","",IF(ISERROR(MATCH(Ausstellungen!$I84,Tabelle2!$X$4:$X$8,0)),"",MATCH(Ausstellungen!$I84,Tabelle2!$X$4:$X$8,0)))</f>
        <v/>
      </c>
      <c r="Q84" s="71" t="str">
        <f>IF(Ausstellungen!$C84="","",IF(OR(P84="",ISERROR(INDEX(Tabelle2!$X$14:$Y$18,P84,2))),"",INDEX(Tabelle2!$X$14:$Y$18,P84,2)))</f>
        <v/>
      </c>
      <c r="R84" s="71" t="str">
        <f t="shared" si="12"/>
        <v/>
      </c>
      <c r="S84" s="84" t="str">
        <f>IF(Ausstellungen!H84&lt;"a","",IF(AND(Ausstellungen!H84&gt;"a",ISERROR(MATCH(Ausstellungen!D84&amp;Ausstellungen!G84,Tabelle2!$T$2:$T$17,0))),1,IF(AND(Ausstellungen!H84&gt;"a",INDEX(Tabelle2!$V$2:$V$17,MATCH(Ausstellungen!D84&amp;Ausstellungen!G84,Tabelle2!$T$2:$T$17,0))&lt;&gt;Ausstellungen!H84),1,"")))</f>
        <v/>
      </c>
      <c r="T84" s="71" t="str">
        <f>IF(AND(Ausstellungen!I84&gt;"a",ISERROR(MATCH(Ausstellungen!G84,Tabelle2!$Z$2:$Z$7,0))),1,"")</f>
        <v/>
      </c>
      <c r="U84" s="71">
        <f>IF(AND(A84&gt;"a",Ausstellungen!G84&gt;" "),COUNTIF(A$5:A$500,A84),"")</f>
        <v>1</v>
      </c>
      <c r="V84" s="71">
        <f t="shared" si="13"/>
        <v>1</v>
      </c>
      <c r="W84" s="71" t="str">
        <f t="shared" si="14"/>
        <v/>
      </c>
      <c r="X84" s="71" t="str">
        <f>IF(AND(Ausstellungen!D84&lt;&gt;Tabelle2!$C$19,Ausstellungen!F84=Tabelle2!$E$19),1,"")</f>
        <v/>
      </c>
      <c r="Y84" s="71" t="str">
        <f ca="1">IF(AND(Ausstellungen!G84&gt;"a",ISERROR(MATCH(Ausstellungen!G84,INDIRECT(Ausstellungen!T84),0))),0,"")</f>
        <v/>
      </c>
      <c r="Z84" s="71" t="str">
        <f>IF(ISERROR(SEARCH(",",Ausstellungen!G84,1)),Ausstellungen!G84,SUBSTITUTE(MID(Ausstellungen!G84,1,SEARCH(",",Ausstellungen!G84,1)-1),"vv","z"))</f>
        <v>Sg2</v>
      </c>
      <c r="AA84" s="71">
        <f t="shared" ca="1" si="15"/>
        <v>0</v>
      </c>
      <c r="AB84" s="71">
        <f t="shared" ca="1" si="16"/>
        <v>0</v>
      </c>
      <c r="AC84" s="71">
        <f t="shared" ca="1" si="17"/>
        <v>0</v>
      </c>
      <c r="AD84" s="71">
        <f t="shared" ca="1" si="18"/>
        <v>0</v>
      </c>
      <c r="AE84" s="71">
        <f t="shared" ca="1" si="19"/>
        <v>0</v>
      </c>
      <c r="AF84" s="71">
        <f t="shared" ca="1" si="20"/>
        <v>0</v>
      </c>
      <c r="AG84" s="71">
        <f t="shared" ca="1" si="21"/>
        <v>0</v>
      </c>
    </row>
    <row r="85" spans="1:33" ht="18.600000000000001" customHeight="1" x14ac:dyDescent="0.2">
      <c r="A85" s="70" t="str">
        <f>IF(AND(Ausstellungen!C85&lt;"a",Ausstellungen!D85&lt;"a",Ausstellungen!F85&lt;"a",Ausstellungen!G85&lt;" "),"",SUBSTITUTE(SUBSTITUTE(SUBSTITUTE(SUBSTITUTE(IF(AND(ISERROR(SEARCH(",",Ausstellungen!G85,1)),ISERROR(SEARCH(".",Ausstellungen!G85,1))),CONCATENATE(Ausstellungen!D85,Ausstellungen!E85,Ausstellungen!F85,Ausstellungen!G85),IF(ISERROR(SEARCH(",",Ausstellungen!G85,1)),CONCATENATE(Ausstellungen!D85,Ausstellungen!E85,Ausstellungen!F85,MID(Ausstellungen!G85,SEARCH(".",Ausstellungen!G85,1)-1,1)),CONCATENATE(Ausstellungen!D85,Ausstellungen!E85,Ausstellungen!F85,MID(Ausstellungen!G85,SEARCH(",",Ausstellungen!G85,1)-1,1)))),"vv",ROW()),"v",ROW()),"Sg",""),"V",""))</f>
        <v>IHA Tulln - SamstagRüOffene Klasse3</v>
      </c>
      <c r="B85" s="70" t="str">
        <f>IF(OR(Ausstellungen!C85&lt;"a",Ausstellungen!D85&lt;"a",Ausstellungen!F85&lt;"a"),"",IF(AND(Ausstellungen!D85=Tabelle2!$C$19,Ausstellungen!F85=Tabelle2!$E$19),Ausstellungen!C85&amp;Ausstellungen!D85&amp;"yy",IF(AND(Ausstellungen!D85=Tabelle2!$C$19,Ausstellungen!F85&lt;&gt;Tabelle2!$E$19),Ausstellungen!C85&amp;Ausstellungen!D85&amp;"zz",Ausstellungen!C85&amp;Ausstellungen!D85)))</f>
        <v>SPAKLING DIAMONDSTAFF HELLS BELLSIHA Tulln - Samstag</v>
      </c>
      <c r="C85" s="70" t="str">
        <f>IF(Ausstellungen!H85&lt;"a","",IF(Ausstellungen!F85=Tabelle2!$E$4,Ausstellungen!D85&amp;Ausstellungen!E85&amp;Ausstellungen!F85&amp;Ausstellungen!H85,IF(Ausstellungen!F85=Tabelle2!$E$3,Ausstellungen!D85&amp;Ausstellungen!F85&amp;Ausstellungen!H85,Ausstellungen!D85&amp;Ausstellungen!E85&amp;Ausstellungen!H85)))</f>
        <v/>
      </c>
      <c r="D85" s="70" t="str">
        <f>IF(AND(Ausstellungen!C85&gt;"a",Ausstellungen!D85&gt;"a",Ausstellungen!F85&gt;"a",Ausstellungen!I85&gt;"a"),Ausstellungen!D85&amp;Ausstellungen!E85&amp;MID(Ausstellungen!I85,1,2),"")</f>
        <v/>
      </c>
      <c r="E85" s="70" t="str">
        <f>IF(AND(Ausstellungen!C85&gt;"a",Ausstellungen!D85&gt;"a",Ausstellungen!F85&gt;"a",Ausstellungen!I85&gt;"a"),Ausstellungen!D85&amp;MID(Ausstellungen!I85,1,3),"")</f>
        <v/>
      </c>
      <c r="F85" s="70" t="str">
        <f>IF(Ausstellungen!T85&lt;&gt;"leer",CONCATENATE(Ausstellungen!T85,"P"),"")</f>
        <v>OfP</v>
      </c>
      <c r="G85" s="71">
        <f ca="1">IF(Ausstellungen!G85&gt;" ",VLOOKUP(Ausstellungen!G85,INDIRECT(F85),2,0),0)</f>
        <v>2</v>
      </c>
      <c r="H85" s="71">
        <f>IF(ISERROR(VLOOKUP(Ausstellungen!H85,Tabelle2!$AG$3:$AH$29,2,0)),0,VLOOKUP(Ausstellungen!H85,Tabelle2!$AG$3:$AH$29,2,0))</f>
        <v>0</v>
      </c>
      <c r="I85" s="71">
        <f>IF(ISERROR(VLOOKUP(Ausstellungen!I85,Tabelle2!$X$3:$Y$8,2,0)),0,VLOOKUP(Ausstellungen!I85,Tabelle2!$X$3:$Y$8,2,0))</f>
        <v>0</v>
      </c>
      <c r="J85" s="71">
        <f t="shared" ca="1" si="11"/>
        <v>2</v>
      </c>
      <c r="N85" s="69" t="str">
        <f>IF(AND(Ausstellungen!$C85&gt;"a",ISERROR(VLOOKUP(Ausstellungen!$C85,Tabelle3!$A$6:$B$300,2,0))),"??",IF(ISERROR(VLOOKUP(Ausstellungen!$C85,Tabelle3!$A$6:$B$300,2,0)),"",VLOOKUP(Ausstellungen!$C85,Tabelle3!$A$6:$B$300,2,0)))</f>
        <v>Rü</v>
      </c>
      <c r="O85" s="125">
        <f ca="1">IF(AND(Ausstellungen!G85&gt;"a",ISERROR(MATCH(Ausstellungen!G85,INDIRECT(Ausstellungen!T85),0))),0,1)</f>
        <v>1</v>
      </c>
      <c r="P85" s="71" t="str">
        <f>IF(Ausstellungen!$C85="","",IF(ISERROR(MATCH(Ausstellungen!$I85,Tabelle2!$X$4:$X$8,0)),"",MATCH(Ausstellungen!$I85,Tabelle2!$X$4:$X$8,0)))</f>
        <v/>
      </c>
      <c r="Q85" s="71" t="str">
        <f>IF(Ausstellungen!$C85="","",IF(OR(P85="",ISERROR(INDEX(Tabelle2!$X$14:$Y$18,P85,2))),"",INDEX(Tabelle2!$X$14:$Y$18,P85,2)))</f>
        <v/>
      </c>
      <c r="R85" s="71" t="str">
        <f t="shared" si="12"/>
        <v/>
      </c>
      <c r="S85" s="84" t="str">
        <f>IF(Ausstellungen!H85&lt;"a","",IF(AND(Ausstellungen!H85&gt;"a",ISERROR(MATCH(Ausstellungen!D85&amp;Ausstellungen!G85,Tabelle2!$T$2:$T$17,0))),1,IF(AND(Ausstellungen!H85&gt;"a",INDEX(Tabelle2!$V$2:$V$17,MATCH(Ausstellungen!D85&amp;Ausstellungen!G85,Tabelle2!$T$2:$T$17,0))&lt;&gt;Ausstellungen!H85),1,"")))</f>
        <v/>
      </c>
      <c r="T85" s="71" t="str">
        <f>IF(AND(Ausstellungen!I85&gt;"a",ISERROR(MATCH(Ausstellungen!G85,Tabelle2!$Z$2:$Z$7,0))),1,"")</f>
        <v/>
      </c>
      <c r="U85" s="71">
        <f>IF(AND(A85&gt;"a",Ausstellungen!G85&gt;" "),COUNTIF(A$5:A$500,A85),"")</f>
        <v>1</v>
      </c>
      <c r="V85" s="71">
        <f t="shared" si="13"/>
        <v>1</v>
      </c>
      <c r="W85" s="71" t="str">
        <f t="shared" si="14"/>
        <v/>
      </c>
      <c r="X85" s="71" t="str">
        <f>IF(AND(Ausstellungen!D85&lt;&gt;Tabelle2!$C$19,Ausstellungen!F85=Tabelle2!$E$19),1,"")</f>
        <v/>
      </c>
      <c r="Y85" s="71" t="str">
        <f ca="1">IF(AND(Ausstellungen!G85&gt;"a",ISERROR(MATCH(Ausstellungen!G85,INDIRECT(Ausstellungen!T85),0))),0,"")</f>
        <v/>
      </c>
      <c r="Z85" s="71" t="str">
        <f>IF(ISERROR(SEARCH(",",Ausstellungen!G85,1)),Ausstellungen!G85,SUBSTITUTE(MID(Ausstellungen!G85,1,SEARCH(",",Ausstellungen!G85,1)-1),"vv","z"))</f>
        <v>Sg3</v>
      </c>
      <c r="AA85" s="71">
        <f t="shared" ca="1" si="15"/>
        <v>0</v>
      </c>
      <c r="AB85" s="71">
        <f t="shared" ca="1" si="16"/>
        <v>0</v>
      </c>
      <c r="AC85" s="71">
        <f t="shared" ca="1" si="17"/>
        <v>0</v>
      </c>
      <c r="AD85" s="71">
        <f t="shared" ca="1" si="18"/>
        <v>0</v>
      </c>
      <c r="AE85" s="71">
        <f t="shared" ca="1" si="19"/>
        <v>0</v>
      </c>
      <c r="AF85" s="71">
        <f t="shared" ca="1" si="20"/>
        <v>0</v>
      </c>
      <c r="AG85" s="71">
        <f t="shared" ca="1" si="21"/>
        <v>0</v>
      </c>
    </row>
    <row r="86" spans="1:33" ht="18.600000000000001" customHeight="1" x14ac:dyDescent="0.2">
      <c r="A86" s="70" t="str">
        <f>IF(AND(Ausstellungen!C86&lt;"a",Ausstellungen!D86&lt;"a",Ausstellungen!F86&lt;"a",Ausstellungen!G86&lt;" "),"",SUBSTITUTE(SUBSTITUTE(SUBSTITUTE(SUBSTITUTE(IF(AND(ISERROR(SEARCH(",",Ausstellungen!G86,1)),ISERROR(SEARCH(".",Ausstellungen!G86,1))),CONCATENATE(Ausstellungen!D86,Ausstellungen!E86,Ausstellungen!F86,Ausstellungen!G86),IF(ISERROR(SEARCH(",",Ausstellungen!G86,1)),CONCATENATE(Ausstellungen!D86,Ausstellungen!E86,Ausstellungen!F86,MID(Ausstellungen!G86,SEARCH(".",Ausstellungen!G86,1)-1,1)),CONCATENATE(Ausstellungen!D86,Ausstellungen!E86,Ausstellungen!F86,MID(Ausstellungen!G86,SEARCH(",",Ausstellungen!G86,1)-1,1)))),"vv",ROW()),"v",ROW()),"Sg",""),"V",""))</f>
        <v>IHA Tulln - SamstagHüJüngstenklasse86</v>
      </c>
      <c r="B86" s="70" t="str">
        <f>IF(OR(Ausstellungen!C86&lt;"a",Ausstellungen!D86&lt;"a",Ausstellungen!F86&lt;"a"),"",IF(AND(Ausstellungen!D86=Tabelle2!$C$19,Ausstellungen!F86=Tabelle2!$E$19),Ausstellungen!C86&amp;Ausstellungen!D86&amp;"yy",IF(AND(Ausstellungen!D86=Tabelle2!$C$19,Ausstellungen!F86&lt;&gt;Tabelle2!$E$19),Ausstellungen!C86&amp;Ausstellungen!D86&amp;"zz",Ausstellungen!C86&amp;Ausstellungen!D86)))</f>
        <v>SWEET REBEL STAFF AMAZING ADELEIHA Tulln - Samstag</v>
      </c>
      <c r="C86" s="70" t="str">
        <f>IF(Ausstellungen!H86&lt;"a","",IF(Ausstellungen!F86=Tabelle2!$E$4,Ausstellungen!D86&amp;Ausstellungen!E86&amp;Ausstellungen!F86&amp;Ausstellungen!H86,IF(Ausstellungen!F86=Tabelle2!$E$3,Ausstellungen!D86&amp;Ausstellungen!F86&amp;Ausstellungen!H86,Ausstellungen!D86&amp;Ausstellungen!E86&amp;Ausstellungen!H86)))</f>
        <v/>
      </c>
      <c r="D86" s="70" t="str">
        <f>IF(AND(Ausstellungen!C86&gt;"a",Ausstellungen!D86&gt;"a",Ausstellungen!F86&gt;"a",Ausstellungen!I86&gt;"a"),Ausstellungen!D86&amp;Ausstellungen!E86&amp;MID(Ausstellungen!I86,1,2),"")</f>
        <v/>
      </c>
      <c r="E86" s="70" t="str">
        <f>IF(AND(Ausstellungen!C86&gt;"a",Ausstellungen!D86&gt;"a",Ausstellungen!F86&gt;"a",Ausstellungen!I86&gt;"a"),Ausstellungen!D86&amp;MID(Ausstellungen!I86,1,3),"")</f>
        <v/>
      </c>
      <c r="F86" s="70" t="str">
        <f>IF(Ausstellungen!T86&lt;&gt;"leer",CONCATENATE(Ausstellungen!T86,"P"),"")</f>
        <v>JüP</v>
      </c>
      <c r="G86" s="71">
        <f ca="1">IF(Ausstellungen!G86&gt;" ",VLOOKUP(Ausstellungen!G86,INDIRECT(F86),2,0),0)</f>
        <v>2</v>
      </c>
      <c r="H86" s="71">
        <f>IF(ISERROR(VLOOKUP(Ausstellungen!H86,Tabelle2!$AG$3:$AH$29,2,0)),0,VLOOKUP(Ausstellungen!H86,Tabelle2!$AG$3:$AH$29,2,0))</f>
        <v>0</v>
      </c>
      <c r="I86" s="71">
        <f>IF(ISERROR(VLOOKUP(Ausstellungen!I86,Tabelle2!$X$3:$Y$8,2,0)),0,VLOOKUP(Ausstellungen!I86,Tabelle2!$X$3:$Y$8,2,0))</f>
        <v>0</v>
      </c>
      <c r="J86" s="71">
        <f t="shared" ca="1" si="11"/>
        <v>2</v>
      </c>
      <c r="N86" s="69" t="str">
        <f>IF(AND(Ausstellungen!$C86&gt;"a",ISERROR(VLOOKUP(Ausstellungen!$C86,Tabelle3!$A$6:$B$300,2,0))),"??",IF(ISERROR(VLOOKUP(Ausstellungen!$C86,Tabelle3!$A$6:$B$300,2,0)),"",VLOOKUP(Ausstellungen!$C86,Tabelle3!$A$6:$B$300,2,0)))</f>
        <v>Hü</v>
      </c>
      <c r="O86" s="125">
        <f ca="1">IF(AND(Ausstellungen!G86&gt;"a",ISERROR(MATCH(Ausstellungen!G86,INDIRECT(Ausstellungen!T86),0))),0,1)</f>
        <v>1</v>
      </c>
      <c r="P86" s="71" t="str">
        <f>IF(Ausstellungen!$C86="","",IF(ISERROR(MATCH(Ausstellungen!$I86,Tabelle2!$X$4:$X$8,0)),"",MATCH(Ausstellungen!$I86,Tabelle2!$X$4:$X$8,0)))</f>
        <v/>
      </c>
      <c r="Q86" s="71" t="str">
        <f>IF(Ausstellungen!$C86="","",IF(OR(P86="",ISERROR(INDEX(Tabelle2!$X$14:$Y$18,P86,2))),"",INDEX(Tabelle2!$X$14:$Y$18,P86,2)))</f>
        <v/>
      </c>
      <c r="R86" s="71" t="str">
        <f t="shared" si="12"/>
        <v/>
      </c>
      <c r="S86" s="84" t="str">
        <f>IF(Ausstellungen!H86&lt;"a","",IF(AND(Ausstellungen!H86&gt;"a",ISERROR(MATCH(Ausstellungen!D86&amp;Ausstellungen!G86,Tabelle2!$T$2:$T$17,0))),1,IF(AND(Ausstellungen!H86&gt;"a",INDEX(Tabelle2!$V$2:$V$17,MATCH(Ausstellungen!D86&amp;Ausstellungen!G86,Tabelle2!$T$2:$T$17,0))&lt;&gt;Ausstellungen!H86),1,"")))</f>
        <v/>
      </c>
      <c r="T86" s="71" t="str">
        <f>IF(AND(Ausstellungen!I86&gt;"a",ISERROR(MATCH(Ausstellungen!G86,Tabelle2!$Z$2:$Z$7,0))),1,"")</f>
        <v/>
      </c>
      <c r="U86" s="71">
        <f>IF(AND(A86&gt;"a",Ausstellungen!G86&gt;" "),COUNTIF(A$5:A$500,A86),"")</f>
        <v>1</v>
      </c>
      <c r="V86" s="71">
        <f t="shared" si="13"/>
        <v>1</v>
      </c>
      <c r="W86" s="71" t="str">
        <f t="shared" si="14"/>
        <v/>
      </c>
      <c r="X86" s="71" t="str">
        <f>IF(AND(Ausstellungen!D86&lt;&gt;Tabelle2!$C$19,Ausstellungen!F86=Tabelle2!$E$19),1,"")</f>
        <v/>
      </c>
      <c r="Y86" s="71" t="str">
        <f ca="1">IF(AND(Ausstellungen!G86&gt;"a",ISERROR(MATCH(Ausstellungen!G86,INDIRECT(Ausstellungen!T86),0))),0,"")</f>
        <v/>
      </c>
      <c r="Z86" s="71" t="str">
        <f>IF(ISERROR(SEARCH(",",Ausstellungen!G86,1)),Ausstellungen!G86,SUBSTITUTE(MID(Ausstellungen!G86,1,SEARCH(",",Ausstellungen!G86,1)-1),"vv","z"))</f>
        <v>v</v>
      </c>
      <c r="AA86" s="71">
        <f t="shared" ca="1" si="15"/>
        <v>0</v>
      </c>
      <c r="AB86" s="71">
        <f t="shared" ca="1" si="16"/>
        <v>0</v>
      </c>
      <c r="AC86" s="71">
        <f t="shared" ca="1" si="17"/>
        <v>0</v>
      </c>
      <c r="AD86" s="71">
        <f t="shared" ca="1" si="18"/>
        <v>0</v>
      </c>
      <c r="AE86" s="71">
        <f t="shared" ca="1" si="19"/>
        <v>0</v>
      </c>
      <c r="AF86" s="71">
        <f t="shared" ca="1" si="20"/>
        <v>0</v>
      </c>
      <c r="AG86" s="71">
        <f t="shared" ca="1" si="21"/>
        <v>0</v>
      </c>
    </row>
    <row r="87" spans="1:33" ht="18.600000000000001" customHeight="1" x14ac:dyDescent="0.2">
      <c r="A87" s="70" t="str">
        <f>IF(AND(Ausstellungen!C87&lt;"a",Ausstellungen!D87&lt;"a",Ausstellungen!F87&lt;"a",Ausstellungen!G87&lt;" "),"",SUBSTITUTE(SUBSTITUTE(SUBSTITUTE(SUBSTITUTE(IF(AND(ISERROR(SEARCH(",",Ausstellungen!G87,1)),ISERROR(SEARCH(".",Ausstellungen!G87,1))),CONCATENATE(Ausstellungen!D87,Ausstellungen!E87,Ausstellungen!F87,Ausstellungen!G87),IF(ISERROR(SEARCH(",",Ausstellungen!G87,1)),CONCATENATE(Ausstellungen!D87,Ausstellungen!E87,Ausstellungen!F87,MID(Ausstellungen!G87,SEARCH(".",Ausstellungen!G87,1)-1,1)),CONCATENATE(Ausstellungen!D87,Ausstellungen!E87,Ausstellungen!F87,MID(Ausstellungen!G87,SEARCH(",",Ausstellungen!G87,1)-1,1)))),"vv",ROW()),"v",ROW()),"Sg",""),"V",""))</f>
        <v>IHA Tulln - SamstagHüJugendklasse1</v>
      </c>
      <c r="B87" s="70" t="str">
        <f>IF(OR(Ausstellungen!C87&lt;"a",Ausstellungen!D87&lt;"a",Ausstellungen!F87&lt;"a"),"",IF(AND(Ausstellungen!D87=Tabelle2!$C$19,Ausstellungen!F87=Tabelle2!$E$19),Ausstellungen!C87&amp;Ausstellungen!D87&amp;"yy",IF(AND(Ausstellungen!D87=Tabelle2!$C$19,Ausstellungen!F87&lt;&gt;Tabelle2!$E$19),Ausstellungen!C87&amp;Ausstellungen!D87&amp;"zz",Ausstellungen!C87&amp;Ausstellungen!D87)))</f>
        <v>ANASTASIA STEEL OF CANTERBURYIHA Tulln - Samstag</v>
      </c>
      <c r="C87" s="70" t="str">
        <f>IF(Ausstellungen!H87&lt;"a","",IF(Ausstellungen!F87=Tabelle2!$E$4,Ausstellungen!D87&amp;Ausstellungen!E87&amp;Ausstellungen!F87&amp;Ausstellungen!H87,IF(Ausstellungen!F87=Tabelle2!$E$3,Ausstellungen!D87&amp;Ausstellungen!F87&amp;Ausstellungen!H87,Ausstellungen!D87&amp;Ausstellungen!E87&amp;Ausstellungen!H87)))</f>
        <v>IHA Tulln - SamstagHüJugendklasseCrufts-Qualifikation</v>
      </c>
      <c r="D87" s="70" t="str">
        <f>IF(AND(Ausstellungen!C87&gt;"a",Ausstellungen!D87&gt;"a",Ausstellungen!F87&gt;"a",Ausstellungen!I87&gt;"a"),Ausstellungen!D87&amp;Ausstellungen!E87&amp;MID(Ausstellungen!I87,1,2),"")</f>
        <v>IHA Tulln - SamstagHüBO</v>
      </c>
      <c r="E87" s="70" t="str">
        <f>IF(AND(Ausstellungen!C87&gt;"a",Ausstellungen!D87&gt;"a",Ausstellungen!F87&gt;"a",Ausstellungen!I87&gt;"a"),Ausstellungen!D87&amp;MID(Ausstellungen!I87,1,3),"")</f>
        <v>IHA Tulln - SamstagBOS</v>
      </c>
      <c r="F87" s="70" t="str">
        <f>IF(Ausstellungen!T87&lt;&gt;"leer",CONCATENATE(Ausstellungen!T87,"P"),"")</f>
        <v>JuP</v>
      </c>
      <c r="G87" s="71">
        <f ca="1">IF(Ausstellungen!G87&gt;" ",VLOOKUP(Ausstellungen!G87,INDIRECT(F87),2,0),0)</f>
        <v>12</v>
      </c>
      <c r="H87" s="71">
        <f>IF(ISERROR(VLOOKUP(Ausstellungen!H87,Tabelle2!$AG$3:$AH$29,2,0)),0,VLOOKUP(Ausstellungen!H87,Tabelle2!$AG$3:$AH$29,2,0))</f>
        <v>2</v>
      </c>
      <c r="I87" s="71">
        <f>IF(ISERROR(VLOOKUP(Ausstellungen!I87,Tabelle2!$X$3:$Y$8,2,0)),0,VLOOKUP(Ausstellungen!I87,Tabelle2!$X$3:$Y$8,2,0))</f>
        <v>2</v>
      </c>
      <c r="J87" s="71">
        <f t="shared" ca="1" si="11"/>
        <v>16</v>
      </c>
      <c r="N87" s="69" t="str">
        <f>IF(AND(Ausstellungen!$C87&gt;"a",ISERROR(VLOOKUP(Ausstellungen!$C87,Tabelle3!$A$6:$B$300,2,0))),"??",IF(ISERROR(VLOOKUP(Ausstellungen!$C87,Tabelle3!$A$6:$B$300,2,0)),"",VLOOKUP(Ausstellungen!$C87,Tabelle3!$A$6:$B$300,2,0)))</f>
        <v>Hü</v>
      </c>
      <c r="O87" s="125">
        <f ca="1">IF(AND(Ausstellungen!G87&gt;"a",ISERROR(MATCH(Ausstellungen!G87,INDIRECT(Ausstellungen!T87),0))),0,1)</f>
        <v>1</v>
      </c>
      <c r="P87" s="71">
        <f>IF(Ausstellungen!$C87="","",IF(ISERROR(MATCH(Ausstellungen!$I87,Tabelle2!$X$4:$X$8,0)),"",MATCH(Ausstellungen!$I87,Tabelle2!$X$4:$X$8,0)))</f>
        <v>1</v>
      </c>
      <c r="Q87" s="71">
        <f>IF(Ausstellungen!$C87="","",IF(OR(P87="",ISERROR(INDEX(Tabelle2!$X$14:$Y$18,P87,2))),"",INDEX(Tabelle2!$X$14:$Y$18,P87,2)))</f>
        <v>2</v>
      </c>
      <c r="R87" s="71">
        <f t="shared" si="12"/>
        <v>1</v>
      </c>
      <c r="S87" s="84" t="str">
        <f>IF(Ausstellungen!H87&lt;"a","",IF(AND(Ausstellungen!H87&gt;"a",ISERROR(MATCH(Ausstellungen!D87&amp;Ausstellungen!G87,Tabelle2!$T$2:$T$17,0))),1,IF(AND(Ausstellungen!H87&gt;"a",INDEX(Tabelle2!$V$2:$V$17,MATCH(Ausstellungen!D87&amp;Ausstellungen!G87,Tabelle2!$T$2:$T$17,0))&lt;&gt;Ausstellungen!H87),1,"")))</f>
        <v/>
      </c>
      <c r="T87" s="71" t="str">
        <f>IF(AND(Ausstellungen!I87&gt;"a",ISERROR(MATCH(Ausstellungen!G87,Tabelle2!$Z$2:$Z$7,0))),1,"")</f>
        <v/>
      </c>
      <c r="U87" s="71">
        <f>IF(AND(A87&gt;"a",Ausstellungen!G87&gt;" "),COUNTIF(A$5:A$500,A87),"")</f>
        <v>1</v>
      </c>
      <c r="V87" s="71">
        <f t="shared" si="13"/>
        <v>1</v>
      </c>
      <c r="W87" s="71">
        <f t="shared" si="14"/>
        <v>1</v>
      </c>
      <c r="X87" s="71" t="str">
        <f>IF(AND(Ausstellungen!D87&lt;&gt;Tabelle2!$C$19,Ausstellungen!F87=Tabelle2!$E$19),1,"")</f>
        <v/>
      </c>
      <c r="Y87" s="71" t="str">
        <f ca="1">IF(AND(Ausstellungen!G87&gt;"a",ISERROR(MATCH(Ausstellungen!G87,INDIRECT(Ausstellungen!T87),0))),0,"")</f>
        <v/>
      </c>
      <c r="Z87" s="71" t="str">
        <f>IF(ISERROR(SEARCH(",",Ausstellungen!G87,1)),Ausstellungen!G87,SUBSTITUTE(MID(Ausstellungen!G87,1,SEARCH(",",Ausstellungen!G87,1)-1),"vv","z"))</f>
        <v>V1</v>
      </c>
      <c r="AA87" s="71">
        <f t="shared" ca="1" si="15"/>
        <v>0</v>
      </c>
      <c r="AB87" s="71">
        <f t="shared" ca="1" si="16"/>
        <v>0</v>
      </c>
      <c r="AC87" s="71">
        <f t="shared" ca="1" si="17"/>
        <v>0</v>
      </c>
      <c r="AD87" s="71">
        <f t="shared" ca="1" si="18"/>
        <v>0</v>
      </c>
      <c r="AE87" s="71">
        <f t="shared" ca="1" si="19"/>
        <v>0</v>
      </c>
      <c r="AF87" s="71">
        <f t="shared" ca="1" si="20"/>
        <v>0</v>
      </c>
      <c r="AG87" s="71">
        <f t="shared" ca="1" si="21"/>
        <v>0</v>
      </c>
    </row>
    <row r="88" spans="1:33" ht="18.600000000000001" customHeight="1" x14ac:dyDescent="0.2">
      <c r="A88" s="70" t="str">
        <f>IF(AND(Ausstellungen!C88&lt;"a",Ausstellungen!D88&lt;"a",Ausstellungen!F88&lt;"a",Ausstellungen!G88&lt;" "),"",SUBSTITUTE(SUBSTITUTE(SUBSTITUTE(SUBSTITUTE(IF(AND(ISERROR(SEARCH(",",Ausstellungen!G88,1)),ISERROR(SEARCH(".",Ausstellungen!G88,1))),CONCATENATE(Ausstellungen!D88,Ausstellungen!E88,Ausstellungen!F88,Ausstellungen!G88),IF(ISERROR(SEARCH(",",Ausstellungen!G88,1)),CONCATENATE(Ausstellungen!D88,Ausstellungen!E88,Ausstellungen!F88,MID(Ausstellungen!G88,SEARCH(".",Ausstellungen!G88,1)-1,1)),CONCATENATE(Ausstellungen!D88,Ausstellungen!E88,Ausstellungen!F88,MID(Ausstellungen!G88,SEARCH(",",Ausstellungen!G88,1)-1,1)))),"vv",ROW()),"v",ROW()),"Sg",""),"V",""))</f>
        <v>IHA Tulln - SamstagHüJugendklasse3</v>
      </c>
      <c r="B88" s="70" t="str">
        <f>IF(OR(Ausstellungen!C88&lt;"a",Ausstellungen!D88&lt;"a",Ausstellungen!F88&lt;"a"),"",IF(AND(Ausstellungen!D88=Tabelle2!$C$19,Ausstellungen!F88=Tabelle2!$E$19),Ausstellungen!C88&amp;Ausstellungen!D88&amp;"yy",IF(AND(Ausstellungen!D88=Tabelle2!$C$19,Ausstellungen!F88&lt;&gt;Tabelle2!$E$19),Ausstellungen!C88&amp;Ausstellungen!D88&amp;"zz",Ausstellungen!C88&amp;Ausstellungen!D88)))</f>
        <v>LEGENDS NEVER DIE FAITHFUL DIAMONDSIHA Tulln - Samstag</v>
      </c>
      <c r="C88" s="70" t="str">
        <f>IF(Ausstellungen!H88&lt;"a","",IF(Ausstellungen!F88=Tabelle2!$E$4,Ausstellungen!D88&amp;Ausstellungen!E88&amp;Ausstellungen!F88&amp;Ausstellungen!H88,IF(Ausstellungen!F88=Tabelle2!$E$3,Ausstellungen!D88&amp;Ausstellungen!F88&amp;Ausstellungen!H88,Ausstellungen!D88&amp;Ausstellungen!E88&amp;Ausstellungen!H88)))</f>
        <v/>
      </c>
      <c r="D88" s="70" t="str">
        <f>IF(AND(Ausstellungen!C88&gt;"a",Ausstellungen!D88&gt;"a",Ausstellungen!F88&gt;"a",Ausstellungen!I88&gt;"a"),Ausstellungen!D88&amp;Ausstellungen!E88&amp;MID(Ausstellungen!I88,1,2),"")</f>
        <v/>
      </c>
      <c r="E88" s="70" t="str">
        <f>IF(AND(Ausstellungen!C88&gt;"a",Ausstellungen!D88&gt;"a",Ausstellungen!F88&gt;"a",Ausstellungen!I88&gt;"a"),Ausstellungen!D88&amp;MID(Ausstellungen!I88,1,3),"")</f>
        <v/>
      </c>
      <c r="F88" s="70" t="str">
        <f>IF(Ausstellungen!T88&lt;&gt;"leer",CONCATENATE(Ausstellungen!T88,"P"),"")</f>
        <v>JuP</v>
      </c>
      <c r="G88" s="71">
        <f ca="1">IF(Ausstellungen!G88&gt;" ",VLOOKUP(Ausstellungen!G88,INDIRECT(F88),2,0),0)</f>
        <v>2</v>
      </c>
      <c r="H88" s="71">
        <f>IF(ISERROR(VLOOKUP(Ausstellungen!H88,Tabelle2!$AG$3:$AH$29,2,0)),0,VLOOKUP(Ausstellungen!H88,Tabelle2!$AG$3:$AH$29,2,0))</f>
        <v>0</v>
      </c>
      <c r="I88" s="71">
        <f>IF(ISERROR(VLOOKUP(Ausstellungen!I88,Tabelle2!$X$3:$Y$8,2,0)),0,VLOOKUP(Ausstellungen!I88,Tabelle2!$X$3:$Y$8,2,0))</f>
        <v>0</v>
      </c>
      <c r="J88" s="71">
        <f t="shared" ca="1" si="11"/>
        <v>2</v>
      </c>
      <c r="N88" s="69" t="str">
        <f>IF(AND(Ausstellungen!$C88&gt;"a",ISERROR(VLOOKUP(Ausstellungen!$C88,Tabelle3!$A$6:$B$300,2,0))),"??",IF(ISERROR(VLOOKUP(Ausstellungen!$C88,Tabelle3!$A$6:$B$300,2,0)),"",VLOOKUP(Ausstellungen!$C88,Tabelle3!$A$6:$B$300,2,0)))</f>
        <v>Hü</v>
      </c>
      <c r="O88" s="125">
        <f ca="1">IF(AND(Ausstellungen!G88&gt;"a",ISERROR(MATCH(Ausstellungen!G88,INDIRECT(Ausstellungen!T88),0))),0,1)</f>
        <v>1</v>
      </c>
      <c r="P88" s="71" t="str">
        <f>IF(Ausstellungen!$C88="","",IF(ISERROR(MATCH(Ausstellungen!$I88,Tabelle2!$X$4:$X$8,0)),"",MATCH(Ausstellungen!$I88,Tabelle2!$X$4:$X$8,0)))</f>
        <v/>
      </c>
      <c r="Q88" s="71" t="str">
        <f>IF(Ausstellungen!$C88="","",IF(OR(P88="",ISERROR(INDEX(Tabelle2!$X$14:$Y$18,P88,2))),"",INDEX(Tabelle2!$X$14:$Y$18,P88,2)))</f>
        <v/>
      </c>
      <c r="R88" s="71" t="str">
        <f t="shared" si="12"/>
        <v/>
      </c>
      <c r="S88" s="84" t="str">
        <f>IF(Ausstellungen!H88&lt;"a","",IF(AND(Ausstellungen!H88&gt;"a",ISERROR(MATCH(Ausstellungen!D88&amp;Ausstellungen!G88,Tabelle2!$T$2:$T$17,0))),1,IF(AND(Ausstellungen!H88&gt;"a",INDEX(Tabelle2!$V$2:$V$17,MATCH(Ausstellungen!D88&amp;Ausstellungen!G88,Tabelle2!$T$2:$T$17,0))&lt;&gt;Ausstellungen!H88),1,"")))</f>
        <v/>
      </c>
      <c r="T88" s="71" t="str">
        <f>IF(AND(Ausstellungen!I88&gt;"a",ISERROR(MATCH(Ausstellungen!G88,Tabelle2!$Z$2:$Z$7,0))),1,"")</f>
        <v/>
      </c>
      <c r="U88" s="71">
        <f>IF(AND(A88&gt;"a",Ausstellungen!G88&gt;" "),COUNTIF(A$5:A$500,A88),"")</f>
        <v>1</v>
      </c>
      <c r="V88" s="71">
        <f t="shared" si="13"/>
        <v>1</v>
      </c>
      <c r="W88" s="71" t="str">
        <f t="shared" si="14"/>
        <v/>
      </c>
      <c r="X88" s="71" t="str">
        <f>IF(AND(Ausstellungen!D88&lt;&gt;Tabelle2!$C$19,Ausstellungen!F88=Tabelle2!$E$19),1,"")</f>
        <v/>
      </c>
      <c r="Y88" s="71" t="str">
        <f ca="1">IF(AND(Ausstellungen!G88&gt;"a",ISERROR(MATCH(Ausstellungen!G88,INDIRECT(Ausstellungen!T88),0))),0,"")</f>
        <v/>
      </c>
      <c r="Z88" s="71" t="str">
        <f>IF(ISERROR(SEARCH(",",Ausstellungen!G88,1)),Ausstellungen!G88,SUBSTITUTE(MID(Ausstellungen!G88,1,SEARCH(",",Ausstellungen!G88,1)-1),"vv","z"))</f>
        <v>Sg3</v>
      </c>
      <c r="AA88" s="71">
        <f t="shared" ca="1" si="15"/>
        <v>0</v>
      </c>
      <c r="AB88" s="71">
        <f t="shared" ca="1" si="16"/>
        <v>0</v>
      </c>
      <c r="AC88" s="71">
        <f t="shared" ca="1" si="17"/>
        <v>0</v>
      </c>
      <c r="AD88" s="71">
        <f t="shared" ca="1" si="18"/>
        <v>0</v>
      </c>
      <c r="AE88" s="71">
        <f t="shared" ca="1" si="19"/>
        <v>0</v>
      </c>
      <c r="AF88" s="71">
        <f t="shared" ca="1" si="20"/>
        <v>0</v>
      </c>
      <c r="AG88" s="71">
        <f t="shared" ca="1" si="21"/>
        <v>0</v>
      </c>
    </row>
    <row r="89" spans="1:33" ht="18.600000000000001" customHeight="1" x14ac:dyDescent="0.2">
      <c r="A89" s="70" t="str">
        <f>IF(AND(Ausstellungen!C89&lt;"a",Ausstellungen!D89&lt;"a",Ausstellungen!F89&lt;"a",Ausstellungen!G89&lt;" "),"",SUBSTITUTE(SUBSTITUTE(SUBSTITUTE(SUBSTITUTE(IF(AND(ISERROR(SEARCH(",",Ausstellungen!G89,1)),ISERROR(SEARCH(".",Ausstellungen!G89,1))),CONCATENATE(Ausstellungen!D89,Ausstellungen!E89,Ausstellungen!F89,Ausstellungen!G89),IF(ISERROR(SEARCH(",",Ausstellungen!G89,1)),CONCATENATE(Ausstellungen!D89,Ausstellungen!E89,Ausstellungen!F89,MID(Ausstellungen!G89,SEARCH(".",Ausstellungen!G89,1)-1,1)),CONCATENATE(Ausstellungen!D89,Ausstellungen!E89,Ausstellungen!F89,MID(Ausstellungen!G89,SEARCH(",",Ausstellungen!G89,1)-1,1)))),"vv",ROW()),"v",ROW()),"Sg",""),"V",""))</f>
        <v>IHA Tulln - SamstagHüOffene Klasse4</v>
      </c>
      <c r="B89" s="70" t="str">
        <f>IF(OR(Ausstellungen!C89&lt;"a",Ausstellungen!D89&lt;"a",Ausstellungen!F89&lt;"a"),"",IF(AND(Ausstellungen!D89=Tabelle2!$C$19,Ausstellungen!F89=Tabelle2!$E$19),Ausstellungen!C89&amp;Ausstellungen!D89&amp;"yy",IF(AND(Ausstellungen!D89=Tabelle2!$C$19,Ausstellungen!F89&lt;&gt;Tabelle2!$E$19),Ausstellungen!C89&amp;Ausstellungen!D89&amp;"zz",Ausstellungen!C89&amp;Ausstellungen!D89)))</f>
        <v>SPAKLING DIAMOND STAFF KARMA KISSEDIHA Tulln - Samstag</v>
      </c>
      <c r="C89" s="70" t="str">
        <f>IF(Ausstellungen!H89&lt;"a","",IF(Ausstellungen!F89=Tabelle2!$E$4,Ausstellungen!D89&amp;Ausstellungen!E89&amp;Ausstellungen!F89&amp;Ausstellungen!H89,IF(Ausstellungen!F89=Tabelle2!$E$3,Ausstellungen!D89&amp;Ausstellungen!F89&amp;Ausstellungen!H89,Ausstellungen!D89&amp;Ausstellungen!E89&amp;Ausstellungen!H89)))</f>
        <v/>
      </c>
      <c r="D89" s="70" t="str">
        <f>IF(AND(Ausstellungen!C89&gt;"a",Ausstellungen!D89&gt;"a",Ausstellungen!F89&gt;"a",Ausstellungen!I89&gt;"a"),Ausstellungen!D89&amp;Ausstellungen!E89&amp;MID(Ausstellungen!I89,1,2),"")</f>
        <v/>
      </c>
      <c r="E89" s="70" t="str">
        <f>IF(AND(Ausstellungen!C89&gt;"a",Ausstellungen!D89&gt;"a",Ausstellungen!F89&gt;"a",Ausstellungen!I89&gt;"a"),Ausstellungen!D89&amp;MID(Ausstellungen!I89,1,3),"")</f>
        <v/>
      </c>
      <c r="F89" s="70" t="str">
        <f>IF(Ausstellungen!T89&lt;&gt;"leer",CONCATENATE(Ausstellungen!T89,"P"),"")</f>
        <v>OfP</v>
      </c>
      <c r="G89" s="71">
        <f ca="1">IF(Ausstellungen!G89&gt;" ",VLOOKUP(Ausstellungen!G89,INDIRECT(F89),2,0),0)</f>
        <v>4</v>
      </c>
      <c r="H89" s="71">
        <f>IF(ISERROR(VLOOKUP(Ausstellungen!H89,Tabelle2!$AG$3:$AH$29,2,0)),0,VLOOKUP(Ausstellungen!H89,Tabelle2!$AG$3:$AH$29,2,0))</f>
        <v>0</v>
      </c>
      <c r="I89" s="71">
        <f>IF(ISERROR(VLOOKUP(Ausstellungen!I89,Tabelle2!$X$3:$Y$8,2,0)),0,VLOOKUP(Ausstellungen!I89,Tabelle2!$X$3:$Y$8,2,0))</f>
        <v>0</v>
      </c>
      <c r="J89" s="71">
        <f t="shared" ca="1" si="11"/>
        <v>4</v>
      </c>
      <c r="N89" s="69" t="str">
        <f>IF(AND(Ausstellungen!$C89&gt;"a",ISERROR(VLOOKUP(Ausstellungen!$C89,Tabelle3!$A$6:$B$300,2,0))),"??",IF(ISERROR(VLOOKUP(Ausstellungen!$C89,Tabelle3!$A$6:$B$300,2,0)),"",VLOOKUP(Ausstellungen!$C89,Tabelle3!$A$6:$B$300,2,0)))</f>
        <v>Hü</v>
      </c>
      <c r="O89" s="125">
        <f ca="1">IF(AND(Ausstellungen!G89&gt;"a",ISERROR(MATCH(Ausstellungen!G89,INDIRECT(Ausstellungen!T89),0))),0,1)</f>
        <v>1</v>
      </c>
      <c r="P89" s="71" t="str">
        <f>IF(Ausstellungen!$C89="","",IF(ISERROR(MATCH(Ausstellungen!$I89,Tabelle2!$X$4:$X$8,0)),"",MATCH(Ausstellungen!$I89,Tabelle2!$X$4:$X$8,0)))</f>
        <v/>
      </c>
      <c r="Q89" s="71" t="str">
        <f>IF(Ausstellungen!$C89="","",IF(OR(P89="",ISERROR(INDEX(Tabelle2!$X$14:$Y$18,P89,2))),"",INDEX(Tabelle2!$X$14:$Y$18,P89,2)))</f>
        <v/>
      </c>
      <c r="R89" s="71" t="str">
        <f t="shared" si="12"/>
        <v/>
      </c>
      <c r="S89" s="84" t="str">
        <f>IF(Ausstellungen!H89&lt;"a","",IF(AND(Ausstellungen!H89&gt;"a",ISERROR(MATCH(Ausstellungen!D89&amp;Ausstellungen!G89,Tabelle2!$T$2:$T$17,0))),1,IF(AND(Ausstellungen!H89&gt;"a",INDEX(Tabelle2!$V$2:$V$17,MATCH(Ausstellungen!D89&amp;Ausstellungen!G89,Tabelle2!$T$2:$T$17,0))&lt;&gt;Ausstellungen!H89),1,"")))</f>
        <v/>
      </c>
      <c r="T89" s="71" t="str">
        <f>IF(AND(Ausstellungen!I89&gt;"a",ISERROR(MATCH(Ausstellungen!G89,Tabelle2!$Z$2:$Z$7,0))),1,"")</f>
        <v/>
      </c>
      <c r="U89" s="71">
        <f>IF(AND(A89&gt;"a",Ausstellungen!G89&gt;" "),COUNTIF(A$5:A$500,A89),"")</f>
        <v>1</v>
      </c>
      <c r="V89" s="71">
        <f t="shared" si="13"/>
        <v>1</v>
      </c>
      <c r="W89" s="71" t="str">
        <f t="shared" si="14"/>
        <v/>
      </c>
      <c r="X89" s="71" t="str">
        <f>IF(AND(Ausstellungen!D89&lt;&gt;Tabelle2!$C$19,Ausstellungen!F89=Tabelle2!$E$19),1,"")</f>
        <v/>
      </c>
      <c r="Y89" s="71" t="str">
        <f ca="1">IF(AND(Ausstellungen!G89&gt;"a",ISERROR(MATCH(Ausstellungen!G89,INDIRECT(Ausstellungen!T89),0))),0,"")</f>
        <v/>
      </c>
      <c r="Z89" s="71" t="str">
        <f>IF(ISERROR(SEARCH(",",Ausstellungen!G89,1)),Ausstellungen!G89,SUBSTITUTE(MID(Ausstellungen!G89,1,SEARCH(",",Ausstellungen!G89,1)-1),"vv","z"))</f>
        <v>V4</v>
      </c>
      <c r="AA89" s="71">
        <f t="shared" ca="1" si="15"/>
        <v>0</v>
      </c>
      <c r="AB89" s="71">
        <f t="shared" ca="1" si="16"/>
        <v>0</v>
      </c>
      <c r="AC89" s="71">
        <f t="shared" ca="1" si="17"/>
        <v>0</v>
      </c>
      <c r="AD89" s="71">
        <f t="shared" ca="1" si="18"/>
        <v>0</v>
      </c>
      <c r="AE89" s="71">
        <f t="shared" ca="1" si="19"/>
        <v>0</v>
      </c>
      <c r="AF89" s="71">
        <f t="shared" ca="1" si="20"/>
        <v>0</v>
      </c>
      <c r="AG89" s="71">
        <f t="shared" ca="1" si="21"/>
        <v>0</v>
      </c>
    </row>
    <row r="90" spans="1:33" ht="18.600000000000001" customHeight="1" x14ac:dyDescent="0.2">
      <c r="A90" s="70" t="str">
        <f>IF(AND(Ausstellungen!C90&lt;"a",Ausstellungen!D90&lt;"a",Ausstellungen!F90&lt;"a",Ausstellungen!G90&lt;" "),"",SUBSTITUTE(SUBSTITUTE(SUBSTITUTE(SUBSTITUTE(IF(AND(ISERROR(SEARCH(",",Ausstellungen!G90,1)),ISERROR(SEARCH(".",Ausstellungen!G90,1))),CONCATENATE(Ausstellungen!D90,Ausstellungen!E90,Ausstellungen!F90,Ausstellungen!G90),IF(ISERROR(SEARCH(",",Ausstellungen!G90,1)),CONCATENATE(Ausstellungen!D90,Ausstellungen!E90,Ausstellungen!F90,MID(Ausstellungen!G90,SEARCH(".",Ausstellungen!G90,1)-1,1)),CONCATENATE(Ausstellungen!D90,Ausstellungen!E90,Ausstellungen!F90,MID(Ausstellungen!G90,SEARCH(",",Ausstellungen!G90,1)-1,1)))),"vv",ROW()),"v",ROW()),"Sg",""),"V",""))</f>
        <v>IHA Tulln - SonntagRüJüngstenklasse90</v>
      </c>
      <c r="B90" s="70" t="str">
        <f>IF(OR(Ausstellungen!C90&lt;"a",Ausstellungen!D90&lt;"a",Ausstellungen!F90&lt;"a"),"",IF(AND(Ausstellungen!D90=Tabelle2!$C$19,Ausstellungen!F90=Tabelle2!$E$19),Ausstellungen!C90&amp;Ausstellungen!D90&amp;"yy",IF(AND(Ausstellungen!D90=Tabelle2!$C$19,Ausstellungen!F90&lt;&gt;Tabelle2!$E$19),Ausstellungen!C90&amp;Ausstellungen!D90&amp;"zz",Ausstellungen!C90&amp;Ausstellungen!D90)))</f>
        <v>SWEET REBEL STAFF AMOURS ARROWIHA Tulln - Sonntag</v>
      </c>
      <c r="C90" s="70" t="str">
        <f>IF(Ausstellungen!H90&lt;"a","",IF(Ausstellungen!F90=Tabelle2!$E$4,Ausstellungen!D90&amp;Ausstellungen!E90&amp;Ausstellungen!F90&amp;Ausstellungen!H90,IF(Ausstellungen!F90=Tabelle2!$E$3,Ausstellungen!D90&amp;Ausstellungen!F90&amp;Ausstellungen!H90,Ausstellungen!D90&amp;Ausstellungen!E90&amp;Ausstellungen!H90)))</f>
        <v/>
      </c>
      <c r="D90" s="70" t="str">
        <f>IF(AND(Ausstellungen!C90&gt;"a",Ausstellungen!D90&gt;"a",Ausstellungen!F90&gt;"a",Ausstellungen!I90&gt;"a"),Ausstellungen!D90&amp;Ausstellungen!E90&amp;MID(Ausstellungen!I90,1,2),"")</f>
        <v/>
      </c>
      <c r="E90" s="70" t="str">
        <f>IF(AND(Ausstellungen!C90&gt;"a",Ausstellungen!D90&gt;"a",Ausstellungen!F90&gt;"a",Ausstellungen!I90&gt;"a"),Ausstellungen!D90&amp;MID(Ausstellungen!I90,1,3),"")</f>
        <v/>
      </c>
      <c r="F90" s="70" t="str">
        <f>IF(Ausstellungen!T90&lt;&gt;"leer",CONCATENATE(Ausstellungen!T90,"P"),"")</f>
        <v>JüP</v>
      </c>
      <c r="G90" s="71">
        <f ca="1">IF(Ausstellungen!G90&gt;" ",VLOOKUP(Ausstellungen!G90,INDIRECT(F90),2,0),0)</f>
        <v>4</v>
      </c>
      <c r="H90" s="71">
        <f>IF(ISERROR(VLOOKUP(Ausstellungen!H90,Tabelle2!$AG$3:$AH$29,2,0)),0,VLOOKUP(Ausstellungen!H90,Tabelle2!$AG$3:$AH$29,2,0))</f>
        <v>0</v>
      </c>
      <c r="I90" s="71">
        <f>IF(ISERROR(VLOOKUP(Ausstellungen!I90,Tabelle2!$X$3:$Y$8,2,0)),0,VLOOKUP(Ausstellungen!I90,Tabelle2!$X$3:$Y$8,2,0))</f>
        <v>0</v>
      </c>
      <c r="J90" s="71">
        <f t="shared" ca="1" si="11"/>
        <v>4</v>
      </c>
      <c r="N90" s="69" t="str">
        <f>IF(AND(Ausstellungen!$C90&gt;"a",ISERROR(VLOOKUP(Ausstellungen!$C90,Tabelle3!$A$6:$B$300,2,0))),"??",IF(ISERROR(VLOOKUP(Ausstellungen!$C90,Tabelle3!$A$6:$B$300,2,0)),"",VLOOKUP(Ausstellungen!$C90,Tabelle3!$A$6:$B$300,2,0)))</f>
        <v>Rü</v>
      </c>
      <c r="O90" s="125">
        <f ca="1">IF(AND(Ausstellungen!G90&gt;"a",ISERROR(MATCH(Ausstellungen!G90,INDIRECT(Ausstellungen!T90),0))),0,1)</f>
        <v>1</v>
      </c>
      <c r="P90" s="71" t="str">
        <f>IF(Ausstellungen!$C90="","",IF(ISERROR(MATCH(Ausstellungen!$I90,Tabelle2!$X$4:$X$8,0)),"",MATCH(Ausstellungen!$I90,Tabelle2!$X$4:$X$8,0)))</f>
        <v/>
      </c>
      <c r="Q90" s="71" t="str">
        <f>IF(Ausstellungen!$C90="","",IF(OR(P90="",ISERROR(INDEX(Tabelle2!$X$14:$Y$18,P90,2))),"",INDEX(Tabelle2!$X$14:$Y$18,P90,2)))</f>
        <v/>
      </c>
      <c r="R90" s="71" t="str">
        <f t="shared" si="12"/>
        <v/>
      </c>
      <c r="S90" s="84" t="str">
        <f>IF(Ausstellungen!H90&lt;"a","",IF(AND(Ausstellungen!H90&gt;"a",ISERROR(MATCH(Ausstellungen!D90&amp;Ausstellungen!G90,Tabelle2!$T$2:$T$17,0))),1,IF(AND(Ausstellungen!H90&gt;"a",INDEX(Tabelle2!$V$2:$V$17,MATCH(Ausstellungen!D90&amp;Ausstellungen!G90,Tabelle2!$T$2:$T$17,0))&lt;&gt;Ausstellungen!H90),1,"")))</f>
        <v/>
      </c>
      <c r="T90" s="71" t="str">
        <f>IF(AND(Ausstellungen!I90&gt;"a",ISERROR(MATCH(Ausstellungen!G90,Tabelle2!$Z$2:$Z$7,0))),1,"")</f>
        <v/>
      </c>
      <c r="U90" s="71">
        <f>IF(AND(A90&gt;"a",Ausstellungen!G90&gt;" "),COUNTIF(A$5:A$500,A90),"")</f>
        <v>1</v>
      </c>
      <c r="V90" s="71">
        <f t="shared" si="13"/>
        <v>1</v>
      </c>
      <c r="W90" s="71" t="str">
        <f t="shared" si="14"/>
        <v/>
      </c>
      <c r="X90" s="71" t="str">
        <f>IF(AND(Ausstellungen!D90&lt;&gt;Tabelle2!$C$19,Ausstellungen!F90=Tabelle2!$E$19),1,"")</f>
        <v/>
      </c>
      <c r="Y90" s="71" t="str">
        <f ca="1">IF(AND(Ausstellungen!G90&gt;"a",ISERROR(MATCH(Ausstellungen!G90,INDIRECT(Ausstellungen!T90),0))),0,"")</f>
        <v/>
      </c>
      <c r="Z90" s="71" t="str">
        <f>IF(ISERROR(SEARCH(",",Ausstellungen!G90,1)),Ausstellungen!G90,SUBSTITUTE(MID(Ausstellungen!G90,1,SEARCH(",",Ausstellungen!G90,1)-1),"vv","z"))</f>
        <v>vv</v>
      </c>
      <c r="AA90" s="71">
        <f t="shared" ca="1" si="15"/>
        <v>0</v>
      </c>
      <c r="AB90" s="71">
        <f t="shared" ca="1" si="16"/>
        <v>0</v>
      </c>
      <c r="AC90" s="71">
        <f t="shared" ca="1" si="17"/>
        <v>0</v>
      </c>
      <c r="AD90" s="71">
        <f t="shared" ca="1" si="18"/>
        <v>0</v>
      </c>
      <c r="AE90" s="71">
        <f t="shared" ca="1" si="19"/>
        <v>0</v>
      </c>
      <c r="AF90" s="71">
        <f t="shared" ca="1" si="20"/>
        <v>0</v>
      </c>
      <c r="AG90" s="71">
        <f t="shared" ca="1" si="21"/>
        <v>0</v>
      </c>
    </row>
    <row r="91" spans="1:33" ht="18.600000000000001" customHeight="1" x14ac:dyDescent="0.2">
      <c r="A91" s="70" t="str">
        <f>IF(AND(Ausstellungen!C91&lt;"a",Ausstellungen!D91&lt;"a",Ausstellungen!F91&lt;"a",Ausstellungen!G91&lt;" "),"",SUBSTITUTE(SUBSTITUTE(SUBSTITUTE(SUBSTITUTE(IF(AND(ISERROR(SEARCH(",",Ausstellungen!G91,1)),ISERROR(SEARCH(".",Ausstellungen!G91,1))),CONCATENATE(Ausstellungen!D91,Ausstellungen!E91,Ausstellungen!F91,Ausstellungen!G91),IF(ISERROR(SEARCH(",",Ausstellungen!G91,1)),CONCATENATE(Ausstellungen!D91,Ausstellungen!E91,Ausstellungen!F91,MID(Ausstellungen!G91,SEARCH(".",Ausstellungen!G91,1)-1,1)),CONCATENATE(Ausstellungen!D91,Ausstellungen!E91,Ausstellungen!F91,MID(Ausstellungen!G91,SEARCH(",",Ausstellungen!G91,1)-1,1)))),"vv",ROW()),"v",ROW()),"Sg",""),"V",""))</f>
        <v>IHA Tulln - SonntagRüJugendklasse1</v>
      </c>
      <c r="B91" s="70" t="str">
        <f>IF(OR(Ausstellungen!C91&lt;"a",Ausstellungen!D91&lt;"a",Ausstellungen!F91&lt;"a"),"",IF(AND(Ausstellungen!D91=Tabelle2!$C$19,Ausstellungen!F91=Tabelle2!$E$19),Ausstellungen!C91&amp;Ausstellungen!D91&amp;"yy",IF(AND(Ausstellungen!D91=Tabelle2!$C$19,Ausstellungen!F91&lt;&gt;Tabelle2!$E$19),Ausstellungen!C91&amp;Ausstellungen!D91&amp;"zz",Ausstellungen!C91&amp;Ausstellungen!D91)))</f>
        <v>LIGHTNING MCQUEEN FAITHFUL DIAMONDSIHA Tulln - Sonntag</v>
      </c>
      <c r="C91" s="70" t="str">
        <f>IF(Ausstellungen!H91&lt;"a","",IF(Ausstellungen!F91=Tabelle2!$E$4,Ausstellungen!D91&amp;Ausstellungen!E91&amp;Ausstellungen!F91&amp;Ausstellungen!H91,IF(Ausstellungen!F91=Tabelle2!$E$3,Ausstellungen!D91&amp;Ausstellungen!F91&amp;Ausstellungen!H91,Ausstellungen!D91&amp;Ausstellungen!E91&amp;Ausstellungen!H91)))</f>
        <v>IHA Tulln - SonntagRüJugendklasseBundesjugendsieger</v>
      </c>
      <c r="D91" s="70" t="str">
        <f>IF(AND(Ausstellungen!C91&gt;"a",Ausstellungen!D91&gt;"a",Ausstellungen!F91&gt;"a",Ausstellungen!I91&gt;"a"),Ausstellungen!D91&amp;Ausstellungen!E91&amp;MID(Ausstellungen!I91,1,2),"")</f>
        <v/>
      </c>
      <c r="E91" s="70" t="str">
        <f>IF(AND(Ausstellungen!C91&gt;"a",Ausstellungen!D91&gt;"a",Ausstellungen!F91&gt;"a",Ausstellungen!I91&gt;"a"),Ausstellungen!D91&amp;MID(Ausstellungen!I91,1,3),"")</f>
        <v/>
      </c>
      <c r="F91" s="70" t="str">
        <f>IF(Ausstellungen!T91&lt;&gt;"leer",CONCATENATE(Ausstellungen!T91,"P"),"")</f>
        <v>JuP</v>
      </c>
      <c r="G91" s="71">
        <f ca="1">IF(Ausstellungen!G91&gt;" ",VLOOKUP(Ausstellungen!G91,INDIRECT(F91),2,0),0)</f>
        <v>12</v>
      </c>
      <c r="H91" s="71">
        <f>IF(ISERROR(VLOOKUP(Ausstellungen!H91,Tabelle2!$AG$3:$AH$29,2,0)),0,VLOOKUP(Ausstellungen!H91,Tabelle2!$AG$3:$AH$29,2,0))</f>
        <v>2</v>
      </c>
      <c r="I91" s="71">
        <f>IF(ISERROR(VLOOKUP(Ausstellungen!I91,Tabelle2!$X$3:$Y$8,2,0)),0,VLOOKUP(Ausstellungen!I91,Tabelle2!$X$3:$Y$8,2,0))</f>
        <v>0</v>
      </c>
      <c r="J91" s="71">
        <f t="shared" ca="1" si="11"/>
        <v>14</v>
      </c>
      <c r="N91" s="69" t="str">
        <f>IF(AND(Ausstellungen!$C91&gt;"a",ISERROR(VLOOKUP(Ausstellungen!$C91,Tabelle3!$A$6:$B$300,2,0))),"??",IF(ISERROR(VLOOKUP(Ausstellungen!$C91,Tabelle3!$A$6:$B$300,2,0)),"",VLOOKUP(Ausstellungen!$C91,Tabelle3!$A$6:$B$300,2,0)))</f>
        <v>Rü</v>
      </c>
      <c r="O91" s="125">
        <f ca="1">IF(AND(Ausstellungen!G91&gt;"a",ISERROR(MATCH(Ausstellungen!G91,INDIRECT(Ausstellungen!T91),0))),0,1)</f>
        <v>1</v>
      </c>
      <c r="P91" s="71" t="str">
        <f>IF(Ausstellungen!$C91="","",IF(ISERROR(MATCH(Ausstellungen!$I91,Tabelle2!$X$4:$X$8,0)),"",MATCH(Ausstellungen!$I91,Tabelle2!$X$4:$X$8,0)))</f>
        <v/>
      </c>
      <c r="Q91" s="71" t="str">
        <f>IF(Ausstellungen!$C91="","",IF(OR(P91="",ISERROR(INDEX(Tabelle2!$X$14:$Y$18,P91,2))),"",INDEX(Tabelle2!$X$14:$Y$18,P91,2)))</f>
        <v/>
      </c>
      <c r="R91" s="71" t="str">
        <f t="shared" si="12"/>
        <v/>
      </c>
      <c r="S91" s="84" t="str">
        <f>IF(Ausstellungen!H91&lt;"a","",IF(AND(Ausstellungen!H91&gt;"a",ISERROR(MATCH(Ausstellungen!D91&amp;Ausstellungen!G91,Tabelle2!$T$2:$T$17,0))),1,IF(AND(Ausstellungen!H91&gt;"a",INDEX(Tabelle2!$V$2:$V$17,MATCH(Ausstellungen!D91&amp;Ausstellungen!G91,Tabelle2!$T$2:$T$17,0))&lt;&gt;Ausstellungen!H91),1,"")))</f>
        <v/>
      </c>
      <c r="T91" s="71" t="str">
        <f>IF(AND(Ausstellungen!I91&gt;"a",ISERROR(MATCH(Ausstellungen!G91,Tabelle2!$Z$2:$Z$7,0))),1,"")</f>
        <v/>
      </c>
      <c r="U91" s="71">
        <f>IF(AND(A91&gt;"a",Ausstellungen!G91&gt;" "),COUNTIF(A$5:A$500,A91),"")</f>
        <v>1</v>
      </c>
      <c r="V91" s="71">
        <f t="shared" si="13"/>
        <v>1</v>
      </c>
      <c r="W91" s="71">
        <f t="shared" si="14"/>
        <v>1</v>
      </c>
      <c r="X91" s="71" t="str">
        <f>IF(AND(Ausstellungen!D91&lt;&gt;Tabelle2!$C$19,Ausstellungen!F91=Tabelle2!$E$19),1,"")</f>
        <v/>
      </c>
      <c r="Y91" s="71" t="str">
        <f ca="1">IF(AND(Ausstellungen!G91&gt;"a",ISERROR(MATCH(Ausstellungen!G91,INDIRECT(Ausstellungen!T91),0))),0,"")</f>
        <v/>
      </c>
      <c r="Z91" s="71" t="str">
        <f>IF(ISERROR(SEARCH(",",Ausstellungen!G91,1)),Ausstellungen!G91,SUBSTITUTE(MID(Ausstellungen!G91,1,SEARCH(",",Ausstellungen!G91,1)-1),"vv","z"))</f>
        <v>V1</v>
      </c>
      <c r="AA91" s="71">
        <f t="shared" ca="1" si="15"/>
        <v>0</v>
      </c>
      <c r="AB91" s="71">
        <f t="shared" ca="1" si="16"/>
        <v>0</v>
      </c>
      <c r="AC91" s="71">
        <f t="shared" ca="1" si="17"/>
        <v>0</v>
      </c>
      <c r="AD91" s="71">
        <f t="shared" ca="1" si="18"/>
        <v>0</v>
      </c>
      <c r="AE91" s="71">
        <f t="shared" ca="1" si="19"/>
        <v>0</v>
      </c>
      <c r="AF91" s="71">
        <f t="shared" ca="1" si="20"/>
        <v>0</v>
      </c>
      <c r="AG91" s="71">
        <f t="shared" ca="1" si="21"/>
        <v>0</v>
      </c>
    </row>
    <row r="92" spans="1:33" ht="18.600000000000001" customHeight="1" x14ac:dyDescent="0.2">
      <c r="A92" s="70" t="str">
        <f>IF(AND(Ausstellungen!C92&lt;"a",Ausstellungen!D92&lt;"a",Ausstellungen!F92&lt;"a",Ausstellungen!G92&lt;" "),"",SUBSTITUTE(SUBSTITUTE(SUBSTITUTE(SUBSTITUTE(IF(AND(ISERROR(SEARCH(",",Ausstellungen!G92,1)),ISERROR(SEARCH(".",Ausstellungen!G92,1))),CONCATENATE(Ausstellungen!D92,Ausstellungen!E92,Ausstellungen!F92,Ausstellungen!G92),IF(ISERROR(SEARCH(",",Ausstellungen!G92,1)),CONCATENATE(Ausstellungen!D92,Ausstellungen!E92,Ausstellungen!F92,MID(Ausstellungen!G92,SEARCH(".",Ausstellungen!G92,1)-1,1)),CONCATENATE(Ausstellungen!D92,Ausstellungen!E92,Ausstellungen!F92,MID(Ausstellungen!G92,SEARCH(",",Ausstellungen!G92,1)-1,1)))),"vv",ROW()),"v",ROW()),"Sg",""),"V",""))</f>
        <v>IHA Tulln - SonntagRüJugendklasse2</v>
      </c>
      <c r="B92" s="70" t="str">
        <f>IF(OR(Ausstellungen!C92&lt;"a",Ausstellungen!D92&lt;"a",Ausstellungen!F92&lt;"a"),"",IF(AND(Ausstellungen!D92=Tabelle2!$C$19,Ausstellungen!F92=Tabelle2!$E$19),Ausstellungen!C92&amp;Ausstellungen!D92&amp;"yy",IF(AND(Ausstellungen!D92=Tabelle2!$C$19,Ausstellungen!F92&lt;&gt;Tabelle2!$E$19),Ausstellungen!C92&amp;Ausstellungen!D92&amp;"zz",Ausstellungen!C92&amp;Ausstellungen!D92)))</f>
        <v>ZIGAN BLUE OF CANTERBURYIHA Tulln - Sonntag</v>
      </c>
      <c r="C92" s="70" t="str">
        <f>IF(Ausstellungen!H92&lt;"a","",IF(Ausstellungen!F92=Tabelle2!$E$4,Ausstellungen!D92&amp;Ausstellungen!E92&amp;Ausstellungen!F92&amp;Ausstellungen!H92,IF(Ausstellungen!F92=Tabelle2!$E$3,Ausstellungen!D92&amp;Ausstellungen!F92&amp;Ausstellungen!H92,Ausstellungen!D92&amp;Ausstellungen!E92&amp;Ausstellungen!H92)))</f>
        <v/>
      </c>
      <c r="D92" s="70" t="str">
        <f>IF(AND(Ausstellungen!C92&gt;"a",Ausstellungen!D92&gt;"a",Ausstellungen!F92&gt;"a",Ausstellungen!I92&gt;"a"),Ausstellungen!D92&amp;Ausstellungen!E92&amp;MID(Ausstellungen!I92,1,2),"")</f>
        <v/>
      </c>
      <c r="E92" s="70" t="str">
        <f>IF(AND(Ausstellungen!C92&gt;"a",Ausstellungen!D92&gt;"a",Ausstellungen!F92&gt;"a",Ausstellungen!I92&gt;"a"),Ausstellungen!D92&amp;MID(Ausstellungen!I92,1,3),"")</f>
        <v/>
      </c>
      <c r="F92" s="70" t="str">
        <f>IF(Ausstellungen!T92&lt;&gt;"leer",CONCATENATE(Ausstellungen!T92,"P"),"")</f>
        <v>JuP</v>
      </c>
      <c r="G92" s="71">
        <f ca="1">IF(Ausstellungen!G92&gt;" ",VLOOKUP(Ausstellungen!G92,INDIRECT(F92),2,0),0)</f>
        <v>8</v>
      </c>
      <c r="H92" s="71">
        <f>IF(ISERROR(VLOOKUP(Ausstellungen!H92,Tabelle2!$AG$3:$AH$29,2,0)),0,VLOOKUP(Ausstellungen!H92,Tabelle2!$AG$3:$AH$29,2,0))</f>
        <v>0</v>
      </c>
      <c r="I92" s="71">
        <f>IF(ISERROR(VLOOKUP(Ausstellungen!I92,Tabelle2!$X$3:$Y$8,2,0)),0,VLOOKUP(Ausstellungen!I92,Tabelle2!$X$3:$Y$8,2,0))</f>
        <v>0</v>
      </c>
      <c r="J92" s="71">
        <f t="shared" ca="1" si="11"/>
        <v>8</v>
      </c>
      <c r="N92" s="69" t="str">
        <f>IF(AND(Ausstellungen!$C92&gt;"a",ISERROR(VLOOKUP(Ausstellungen!$C92,Tabelle3!$A$6:$B$300,2,0))),"??",IF(ISERROR(VLOOKUP(Ausstellungen!$C92,Tabelle3!$A$6:$B$300,2,0)),"",VLOOKUP(Ausstellungen!$C92,Tabelle3!$A$6:$B$300,2,0)))</f>
        <v>Rü</v>
      </c>
      <c r="O92" s="125">
        <f ca="1">IF(AND(Ausstellungen!G92&gt;"a",ISERROR(MATCH(Ausstellungen!G92,INDIRECT(Ausstellungen!T92),0))),0,1)</f>
        <v>1</v>
      </c>
      <c r="P92" s="71" t="str">
        <f>IF(Ausstellungen!$C92="","",IF(ISERROR(MATCH(Ausstellungen!$I92,Tabelle2!$X$4:$X$8,0)),"",MATCH(Ausstellungen!$I92,Tabelle2!$X$4:$X$8,0)))</f>
        <v/>
      </c>
      <c r="Q92" s="71" t="str">
        <f>IF(Ausstellungen!$C92="","",IF(OR(P92="",ISERROR(INDEX(Tabelle2!$X$14:$Y$18,P92,2))),"",INDEX(Tabelle2!$X$14:$Y$18,P92,2)))</f>
        <v/>
      </c>
      <c r="R92" s="71" t="str">
        <f t="shared" si="12"/>
        <v/>
      </c>
      <c r="S92" s="84" t="str">
        <f>IF(Ausstellungen!H92&lt;"a","",IF(AND(Ausstellungen!H92&gt;"a",ISERROR(MATCH(Ausstellungen!D92&amp;Ausstellungen!G92,Tabelle2!$T$2:$T$17,0))),1,IF(AND(Ausstellungen!H92&gt;"a",INDEX(Tabelle2!$V$2:$V$17,MATCH(Ausstellungen!D92&amp;Ausstellungen!G92,Tabelle2!$T$2:$T$17,0))&lt;&gt;Ausstellungen!H92),1,"")))</f>
        <v/>
      </c>
      <c r="T92" s="71" t="str">
        <f>IF(AND(Ausstellungen!I92&gt;"a",ISERROR(MATCH(Ausstellungen!G92,Tabelle2!$Z$2:$Z$7,0))),1,"")</f>
        <v/>
      </c>
      <c r="U92" s="71">
        <f>IF(AND(A92&gt;"a",Ausstellungen!G92&gt;" "),COUNTIF(A$5:A$500,A92),"")</f>
        <v>1</v>
      </c>
      <c r="V92" s="71">
        <f t="shared" si="13"/>
        <v>1</v>
      </c>
      <c r="W92" s="71" t="str">
        <f t="shared" si="14"/>
        <v/>
      </c>
      <c r="X92" s="71" t="str">
        <f>IF(AND(Ausstellungen!D92&lt;&gt;Tabelle2!$C$19,Ausstellungen!F92=Tabelle2!$E$19),1,"")</f>
        <v/>
      </c>
      <c r="Y92" s="71" t="str">
        <f ca="1">IF(AND(Ausstellungen!G92&gt;"a",ISERROR(MATCH(Ausstellungen!G92,INDIRECT(Ausstellungen!T92),0))),0,"")</f>
        <v/>
      </c>
      <c r="Z92" s="71" t="str">
        <f>IF(ISERROR(SEARCH(",",Ausstellungen!G92,1)),Ausstellungen!G92,SUBSTITUTE(MID(Ausstellungen!G92,1,SEARCH(",",Ausstellungen!G92,1)-1),"vv","z"))</f>
        <v>V2</v>
      </c>
      <c r="AA92" s="71">
        <f t="shared" ca="1" si="15"/>
        <v>0</v>
      </c>
      <c r="AB92" s="71">
        <f t="shared" ca="1" si="16"/>
        <v>0</v>
      </c>
      <c r="AC92" s="71">
        <f t="shared" ca="1" si="17"/>
        <v>0</v>
      </c>
      <c r="AD92" s="71">
        <f t="shared" ca="1" si="18"/>
        <v>0</v>
      </c>
      <c r="AE92" s="71">
        <f t="shared" ca="1" si="19"/>
        <v>0</v>
      </c>
      <c r="AF92" s="71">
        <f t="shared" ca="1" si="20"/>
        <v>0</v>
      </c>
      <c r="AG92" s="71">
        <f t="shared" ca="1" si="21"/>
        <v>0</v>
      </c>
    </row>
    <row r="93" spans="1:33" ht="18.600000000000001" customHeight="1" x14ac:dyDescent="0.2">
      <c r="A93" s="70" t="str">
        <f>IF(AND(Ausstellungen!C93&lt;"a",Ausstellungen!D93&lt;"a",Ausstellungen!F93&lt;"a",Ausstellungen!G93&lt;" "),"",SUBSTITUTE(SUBSTITUTE(SUBSTITUTE(SUBSTITUTE(IF(AND(ISERROR(SEARCH(",",Ausstellungen!G93,1)),ISERROR(SEARCH(".",Ausstellungen!G93,1))),CONCATENATE(Ausstellungen!D93,Ausstellungen!E93,Ausstellungen!F93,Ausstellungen!G93),IF(ISERROR(SEARCH(",",Ausstellungen!G93,1)),CONCATENATE(Ausstellungen!D93,Ausstellungen!E93,Ausstellungen!F93,MID(Ausstellungen!G93,SEARCH(".",Ausstellungen!G93,1)-1,1)),CONCATENATE(Ausstellungen!D93,Ausstellungen!E93,Ausstellungen!F93,MID(Ausstellungen!G93,SEARCH(",",Ausstellungen!G93,1)-1,1)))),"vv",ROW()),"v",ROW()),"Sg",""),"V",""))</f>
        <v>IHA Tulln - SonntagRüZwischenklasse1</v>
      </c>
      <c r="B93" s="70" t="str">
        <f>IF(OR(Ausstellungen!C93&lt;"a",Ausstellungen!D93&lt;"a",Ausstellungen!F93&lt;"a"),"",IF(AND(Ausstellungen!D93=Tabelle2!$C$19,Ausstellungen!F93=Tabelle2!$E$19),Ausstellungen!C93&amp;Ausstellungen!D93&amp;"yy",IF(AND(Ausstellungen!D93=Tabelle2!$C$19,Ausstellungen!F93&lt;&gt;Tabelle2!$E$19),Ausstellungen!C93&amp;Ausstellungen!D93&amp;"zz",Ausstellungen!C93&amp;Ausstellungen!D93)))</f>
        <v>HAMMERSTAFF MIGHTY MOIHA Tulln - Sonntag</v>
      </c>
      <c r="C93" s="70" t="str">
        <f>IF(Ausstellungen!H93&lt;"a","",IF(Ausstellungen!F93=Tabelle2!$E$4,Ausstellungen!D93&amp;Ausstellungen!E93&amp;Ausstellungen!F93&amp;Ausstellungen!H93,IF(Ausstellungen!F93=Tabelle2!$E$3,Ausstellungen!D93&amp;Ausstellungen!F93&amp;Ausstellungen!H93,Ausstellungen!D93&amp;Ausstellungen!E93&amp;Ausstellungen!H93)))</f>
        <v/>
      </c>
      <c r="D93" s="70" t="str">
        <f>IF(AND(Ausstellungen!C93&gt;"a",Ausstellungen!D93&gt;"a",Ausstellungen!F93&gt;"a",Ausstellungen!I93&gt;"a"),Ausstellungen!D93&amp;Ausstellungen!E93&amp;MID(Ausstellungen!I93,1,2),"")</f>
        <v/>
      </c>
      <c r="E93" s="70" t="str">
        <f>IF(AND(Ausstellungen!C93&gt;"a",Ausstellungen!D93&gt;"a",Ausstellungen!F93&gt;"a",Ausstellungen!I93&gt;"a"),Ausstellungen!D93&amp;MID(Ausstellungen!I93,1,3),"")</f>
        <v/>
      </c>
      <c r="F93" s="70" t="str">
        <f>IF(Ausstellungen!T93&lt;&gt;"leer",CONCATENATE(Ausstellungen!T93,"P"),"")</f>
        <v>ZwP</v>
      </c>
      <c r="G93" s="71">
        <f ca="1">IF(Ausstellungen!G93&gt;" ",VLOOKUP(Ausstellungen!G93,INDIRECT(F93),2,0),0)</f>
        <v>12</v>
      </c>
      <c r="H93" s="71">
        <f>IF(ISERROR(VLOOKUP(Ausstellungen!H93,Tabelle2!$AG$3:$AH$29,2,0)),0,VLOOKUP(Ausstellungen!H93,Tabelle2!$AG$3:$AH$29,2,0))</f>
        <v>0</v>
      </c>
      <c r="I93" s="71">
        <f>IF(ISERROR(VLOOKUP(Ausstellungen!I93,Tabelle2!$X$3:$Y$8,2,0)),0,VLOOKUP(Ausstellungen!I93,Tabelle2!$X$3:$Y$8,2,0))</f>
        <v>0</v>
      </c>
      <c r="J93" s="71">
        <f t="shared" ca="1" si="11"/>
        <v>12</v>
      </c>
      <c r="N93" s="69" t="str">
        <f>IF(AND(Ausstellungen!$C93&gt;"a",ISERROR(VLOOKUP(Ausstellungen!$C93,Tabelle3!$A$6:$B$300,2,0))),"??",IF(ISERROR(VLOOKUP(Ausstellungen!$C93,Tabelle3!$A$6:$B$300,2,0)),"",VLOOKUP(Ausstellungen!$C93,Tabelle3!$A$6:$B$300,2,0)))</f>
        <v>Rü</v>
      </c>
      <c r="O93" s="125">
        <f ca="1">IF(AND(Ausstellungen!G93&gt;"a",ISERROR(MATCH(Ausstellungen!G93,INDIRECT(Ausstellungen!T93),0))),0,1)</f>
        <v>1</v>
      </c>
      <c r="P93" s="71" t="str">
        <f>IF(Ausstellungen!$C93="","",IF(ISERROR(MATCH(Ausstellungen!$I93,Tabelle2!$X$4:$X$8,0)),"",MATCH(Ausstellungen!$I93,Tabelle2!$X$4:$X$8,0)))</f>
        <v/>
      </c>
      <c r="Q93" s="71" t="str">
        <f>IF(Ausstellungen!$C93="","",IF(OR(P93="",ISERROR(INDEX(Tabelle2!$X$14:$Y$18,P93,2))),"",INDEX(Tabelle2!$X$14:$Y$18,P93,2)))</f>
        <v/>
      </c>
      <c r="R93" s="71" t="str">
        <f t="shared" si="12"/>
        <v/>
      </c>
      <c r="S93" s="84" t="str">
        <f>IF(Ausstellungen!H93&lt;"a","",IF(AND(Ausstellungen!H93&gt;"a",ISERROR(MATCH(Ausstellungen!D93&amp;Ausstellungen!G93,Tabelle2!$T$2:$T$17,0))),1,IF(AND(Ausstellungen!H93&gt;"a",INDEX(Tabelle2!$V$2:$V$17,MATCH(Ausstellungen!D93&amp;Ausstellungen!G93,Tabelle2!$T$2:$T$17,0))&lt;&gt;Ausstellungen!H93),1,"")))</f>
        <v/>
      </c>
      <c r="T93" s="71" t="str">
        <f>IF(AND(Ausstellungen!I93&gt;"a",ISERROR(MATCH(Ausstellungen!G93,Tabelle2!$Z$2:$Z$7,0))),1,"")</f>
        <v/>
      </c>
      <c r="U93" s="71">
        <f>IF(AND(A93&gt;"a",Ausstellungen!G93&gt;" "),COUNTIF(A$5:A$500,A93),"")</f>
        <v>1</v>
      </c>
      <c r="V93" s="71">
        <f t="shared" si="13"/>
        <v>1</v>
      </c>
      <c r="W93" s="71" t="str">
        <f t="shared" si="14"/>
        <v/>
      </c>
      <c r="X93" s="71" t="str">
        <f>IF(AND(Ausstellungen!D93&lt;&gt;Tabelle2!$C$19,Ausstellungen!F93=Tabelle2!$E$19),1,"")</f>
        <v/>
      </c>
      <c r="Y93" s="71" t="str">
        <f ca="1">IF(AND(Ausstellungen!G93&gt;"a",ISERROR(MATCH(Ausstellungen!G93,INDIRECT(Ausstellungen!T93),0))),0,"")</f>
        <v/>
      </c>
      <c r="Z93" s="71" t="str">
        <f>IF(ISERROR(SEARCH(",",Ausstellungen!G93,1)),Ausstellungen!G93,SUBSTITUTE(MID(Ausstellungen!G93,1,SEARCH(",",Ausstellungen!G93,1)-1),"vv","z"))</f>
        <v>V1</v>
      </c>
      <c r="AA93" s="71">
        <f t="shared" ca="1" si="15"/>
        <v>0</v>
      </c>
      <c r="AB93" s="71">
        <f t="shared" ca="1" si="16"/>
        <v>0</v>
      </c>
      <c r="AC93" s="71">
        <f t="shared" ca="1" si="17"/>
        <v>0</v>
      </c>
      <c r="AD93" s="71">
        <f t="shared" ca="1" si="18"/>
        <v>0</v>
      </c>
      <c r="AE93" s="71">
        <f t="shared" ca="1" si="19"/>
        <v>0</v>
      </c>
      <c r="AF93" s="71">
        <f t="shared" ca="1" si="20"/>
        <v>0</v>
      </c>
      <c r="AG93" s="71">
        <f t="shared" ca="1" si="21"/>
        <v>0</v>
      </c>
    </row>
    <row r="94" spans="1:33" ht="18.600000000000001" customHeight="1" x14ac:dyDescent="0.2">
      <c r="A94" s="70" t="str">
        <f>IF(AND(Ausstellungen!C94&lt;"a",Ausstellungen!D94&lt;"a",Ausstellungen!F94&lt;"a",Ausstellungen!G94&lt;" "),"",SUBSTITUTE(SUBSTITUTE(SUBSTITUTE(SUBSTITUTE(IF(AND(ISERROR(SEARCH(",",Ausstellungen!G94,1)),ISERROR(SEARCH(".",Ausstellungen!G94,1))),CONCATENATE(Ausstellungen!D94,Ausstellungen!E94,Ausstellungen!F94,Ausstellungen!G94),IF(ISERROR(SEARCH(",",Ausstellungen!G94,1)),CONCATENATE(Ausstellungen!D94,Ausstellungen!E94,Ausstellungen!F94,MID(Ausstellungen!G94,SEARCH(".",Ausstellungen!G94,1)-1,1)),CONCATENATE(Ausstellungen!D94,Ausstellungen!E94,Ausstellungen!F94,MID(Ausstellungen!G94,SEARCH(",",Ausstellungen!G94,1)-1,1)))),"vv",ROW()),"v",ROW()),"Sg",""),"V",""))</f>
        <v>IHA Tulln - SonntagRüZwischenklasse2</v>
      </c>
      <c r="B94" s="70" t="str">
        <f>IF(OR(Ausstellungen!C94&lt;"a",Ausstellungen!D94&lt;"a",Ausstellungen!F94&lt;"a"),"",IF(AND(Ausstellungen!D94=Tabelle2!$C$19,Ausstellungen!F94=Tabelle2!$E$19),Ausstellungen!C94&amp;Ausstellungen!D94&amp;"yy",IF(AND(Ausstellungen!D94=Tabelle2!$C$19,Ausstellungen!F94&lt;&gt;Tabelle2!$E$19),Ausstellungen!C94&amp;Ausstellungen!D94&amp;"zz",Ausstellungen!C94&amp;Ausstellungen!D94)))</f>
        <v>EASY RAIDER OF-STYRIAVALLEYIHA Tulln - Sonntag</v>
      </c>
      <c r="C94" s="70" t="str">
        <f>IF(Ausstellungen!H94&lt;"a","",IF(Ausstellungen!F94=Tabelle2!$E$4,Ausstellungen!D94&amp;Ausstellungen!E94&amp;Ausstellungen!F94&amp;Ausstellungen!H94,IF(Ausstellungen!F94=Tabelle2!$E$3,Ausstellungen!D94&amp;Ausstellungen!F94&amp;Ausstellungen!H94,Ausstellungen!D94&amp;Ausstellungen!E94&amp;Ausstellungen!H94)))</f>
        <v/>
      </c>
      <c r="D94" s="70" t="str">
        <f>IF(AND(Ausstellungen!C94&gt;"a",Ausstellungen!D94&gt;"a",Ausstellungen!F94&gt;"a",Ausstellungen!I94&gt;"a"),Ausstellungen!D94&amp;Ausstellungen!E94&amp;MID(Ausstellungen!I94,1,2),"")</f>
        <v/>
      </c>
      <c r="E94" s="70" t="str">
        <f>IF(AND(Ausstellungen!C94&gt;"a",Ausstellungen!D94&gt;"a",Ausstellungen!F94&gt;"a",Ausstellungen!I94&gt;"a"),Ausstellungen!D94&amp;MID(Ausstellungen!I94,1,3),"")</f>
        <v/>
      </c>
      <c r="F94" s="70" t="str">
        <f>IF(Ausstellungen!T94&lt;&gt;"leer",CONCATENATE(Ausstellungen!T94,"P"),"")</f>
        <v>ZwP</v>
      </c>
      <c r="G94" s="71">
        <f ca="1">IF(Ausstellungen!G94&gt;" ",VLOOKUP(Ausstellungen!G94,INDIRECT(F94),2,0),0)</f>
        <v>9</v>
      </c>
      <c r="H94" s="71">
        <f>IF(ISERROR(VLOOKUP(Ausstellungen!H94,Tabelle2!$AG$3:$AH$29,2,0)),0,VLOOKUP(Ausstellungen!H94,Tabelle2!$AG$3:$AH$29,2,0))</f>
        <v>0</v>
      </c>
      <c r="I94" s="71">
        <f>IF(ISERROR(VLOOKUP(Ausstellungen!I94,Tabelle2!$X$3:$Y$8,2,0)),0,VLOOKUP(Ausstellungen!I94,Tabelle2!$X$3:$Y$8,2,0))</f>
        <v>0</v>
      </c>
      <c r="J94" s="71">
        <f t="shared" ca="1" si="11"/>
        <v>9</v>
      </c>
      <c r="N94" s="69" t="str">
        <f>IF(AND(Ausstellungen!$C94&gt;"a",ISERROR(VLOOKUP(Ausstellungen!$C94,Tabelle3!$A$6:$B$300,2,0))),"??",IF(ISERROR(VLOOKUP(Ausstellungen!$C94,Tabelle3!$A$6:$B$300,2,0)),"",VLOOKUP(Ausstellungen!$C94,Tabelle3!$A$6:$B$300,2,0)))</f>
        <v>Rü</v>
      </c>
      <c r="O94" s="125">
        <f ca="1">IF(AND(Ausstellungen!G94&gt;"a",ISERROR(MATCH(Ausstellungen!G94,INDIRECT(Ausstellungen!T94),0))),0,1)</f>
        <v>1</v>
      </c>
      <c r="P94" s="71" t="str">
        <f>IF(Ausstellungen!$C94="","",IF(ISERROR(MATCH(Ausstellungen!$I94,Tabelle2!$X$4:$X$8,0)),"",MATCH(Ausstellungen!$I94,Tabelle2!$X$4:$X$8,0)))</f>
        <v/>
      </c>
      <c r="Q94" s="71" t="str">
        <f>IF(Ausstellungen!$C94="","",IF(OR(P94="",ISERROR(INDEX(Tabelle2!$X$14:$Y$18,P94,2))),"",INDEX(Tabelle2!$X$14:$Y$18,P94,2)))</f>
        <v/>
      </c>
      <c r="R94" s="71" t="str">
        <f t="shared" si="12"/>
        <v/>
      </c>
      <c r="S94" s="84" t="str">
        <f>IF(Ausstellungen!H94&lt;"a","",IF(AND(Ausstellungen!H94&gt;"a",ISERROR(MATCH(Ausstellungen!D94&amp;Ausstellungen!G94,Tabelle2!$T$2:$T$17,0))),1,IF(AND(Ausstellungen!H94&gt;"a",INDEX(Tabelle2!$V$2:$V$17,MATCH(Ausstellungen!D94&amp;Ausstellungen!G94,Tabelle2!$T$2:$T$17,0))&lt;&gt;Ausstellungen!H94),1,"")))</f>
        <v/>
      </c>
      <c r="T94" s="71" t="str">
        <f>IF(AND(Ausstellungen!I94&gt;"a",ISERROR(MATCH(Ausstellungen!G94,Tabelle2!$Z$2:$Z$7,0))),1,"")</f>
        <v/>
      </c>
      <c r="U94" s="71">
        <f>IF(AND(A94&gt;"a",Ausstellungen!G94&gt;" "),COUNTIF(A$5:A$500,A94),"")</f>
        <v>1</v>
      </c>
      <c r="V94" s="71">
        <f t="shared" si="13"/>
        <v>1</v>
      </c>
      <c r="W94" s="71" t="str">
        <f t="shared" si="14"/>
        <v/>
      </c>
      <c r="X94" s="71" t="str">
        <f>IF(AND(Ausstellungen!D94&lt;&gt;Tabelle2!$C$19,Ausstellungen!F94=Tabelle2!$E$19),1,"")</f>
        <v/>
      </c>
      <c r="Y94" s="71" t="str">
        <f ca="1">IF(AND(Ausstellungen!G94&gt;"a",ISERROR(MATCH(Ausstellungen!G94,INDIRECT(Ausstellungen!T94),0))),0,"")</f>
        <v/>
      </c>
      <c r="Z94" s="71" t="str">
        <f>IF(ISERROR(SEARCH(",",Ausstellungen!G94,1)),Ausstellungen!G94,SUBSTITUTE(MID(Ausstellungen!G94,1,SEARCH(",",Ausstellungen!G94,1)-1),"vv","z"))</f>
        <v>V2</v>
      </c>
      <c r="AA94" s="71">
        <f t="shared" ca="1" si="15"/>
        <v>0</v>
      </c>
      <c r="AB94" s="71">
        <f t="shared" ca="1" si="16"/>
        <v>0</v>
      </c>
      <c r="AC94" s="71">
        <f t="shared" ca="1" si="17"/>
        <v>0</v>
      </c>
      <c r="AD94" s="71">
        <f t="shared" ca="1" si="18"/>
        <v>0</v>
      </c>
      <c r="AE94" s="71">
        <f t="shared" ca="1" si="19"/>
        <v>0</v>
      </c>
      <c r="AF94" s="71">
        <f t="shared" ca="1" si="20"/>
        <v>0</v>
      </c>
      <c r="AG94" s="71">
        <f t="shared" ca="1" si="21"/>
        <v>0</v>
      </c>
    </row>
    <row r="95" spans="1:33" ht="18.600000000000001" customHeight="1" x14ac:dyDescent="0.2">
      <c r="A95" s="70" t="str">
        <f>IF(AND(Ausstellungen!C95&lt;"a",Ausstellungen!D95&lt;"a",Ausstellungen!F95&lt;"a",Ausstellungen!G95&lt;" "),"",SUBSTITUTE(SUBSTITUTE(SUBSTITUTE(SUBSTITUTE(IF(AND(ISERROR(SEARCH(",",Ausstellungen!G95,1)),ISERROR(SEARCH(".",Ausstellungen!G95,1))),CONCATENATE(Ausstellungen!D95,Ausstellungen!E95,Ausstellungen!F95,Ausstellungen!G95),IF(ISERROR(SEARCH(",",Ausstellungen!G95,1)),CONCATENATE(Ausstellungen!D95,Ausstellungen!E95,Ausstellungen!F95,MID(Ausstellungen!G95,SEARCH(".",Ausstellungen!G95,1)-1,1)),CONCATENATE(Ausstellungen!D95,Ausstellungen!E95,Ausstellungen!F95,MID(Ausstellungen!G95,SEARCH(",",Ausstellungen!G95,1)-1,1)))),"vv",ROW()),"v",ROW()),"Sg",""),"V",""))</f>
        <v>IHA Tulln - SonntagRüOffene Klasse1</v>
      </c>
      <c r="B95" s="70" t="str">
        <f>IF(OR(Ausstellungen!C95&lt;"a",Ausstellungen!D95&lt;"a",Ausstellungen!F95&lt;"a"),"",IF(AND(Ausstellungen!D95=Tabelle2!$C$19,Ausstellungen!F95=Tabelle2!$E$19),Ausstellungen!C95&amp;Ausstellungen!D95&amp;"yy",IF(AND(Ausstellungen!D95=Tabelle2!$C$19,Ausstellungen!F95&lt;&gt;Tabelle2!$E$19),Ausstellungen!C95&amp;Ausstellungen!D95&amp;"zz",Ausstellungen!C95&amp;Ausstellungen!D95)))</f>
        <v>KING ARTHUR FAITHFUL DIAMONDSIHA Tulln - Sonntag</v>
      </c>
      <c r="C95" s="70" t="str">
        <f>IF(Ausstellungen!H95&lt;"a","",IF(Ausstellungen!F95=Tabelle2!$E$4,Ausstellungen!D95&amp;Ausstellungen!E95&amp;Ausstellungen!F95&amp;Ausstellungen!H95,IF(Ausstellungen!F95=Tabelle2!$E$3,Ausstellungen!D95&amp;Ausstellungen!F95&amp;Ausstellungen!H95,Ausstellungen!D95&amp;Ausstellungen!E95&amp;Ausstellungen!H95)))</f>
        <v/>
      </c>
      <c r="D95" s="70" t="str">
        <f>IF(AND(Ausstellungen!C95&gt;"a",Ausstellungen!D95&gt;"a",Ausstellungen!F95&gt;"a",Ausstellungen!I95&gt;"a"),Ausstellungen!D95&amp;Ausstellungen!E95&amp;MID(Ausstellungen!I95,1,2),"")</f>
        <v/>
      </c>
      <c r="E95" s="70" t="str">
        <f>IF(AND(Ausstellungen!C95&gt;"a",Ausstellungen!D95&gt;"a",Ausstellungen!F95&gt;"a",Ausstellungen!I95&gt;"a"),Ausstellungen!D95&amp;MID(Ausstellungen!I95,1,3),"")</f>
        <v/>
      </c>
      <c r="F95" s="70" t="str">
        <f>IF(Ausstellungen!T95&lt;&gt;"leer",CONCATENATE(Ausstellungen!T95,"P"),"")</f>
        <v>OfP</v>
      </c>
      <c r="G95" s="71">
        <f ca="1">IF(Ausstellungen!G95&gt;" ",VLOOKUP(Ausstellungen!G95,INDIRECT(F95),2,0),0)</f>
        <v>14</v>
      </c>
      <c r="H95" s="71">
        <f>IF(ISERROR(VLOOKUP(Ausstellungen!H95,Tabelle2!$AG$3:$AH$29,2,0)),0,VLOOKUP(Ausstellungen!H95,Tabelle2!$AG$3:$AH$29,2,0))</f>
        <v>0</v>
      </c>
      <c r="I95" s="71">
        <f>IF(ISERROR(VLOOKUP(Ausstellungen!I95,Tabelle2!$X$3:$Y$8,2,0)),0,VLOOKUP(Ausstellungen!I95,Tabelle2!$X$3:$Y$8,2,0))</f>
        <v>0</v>
      </c>
      <c r="J95" s="71">
        <f t="shared" ca="1" si="11"/>
        <v>14</v>
      </c>
      <c r="N95" s="69" t="str">
        <f>IF(AND(Ausstellungen!$C95&gt;"a",ISERROR(VLOOKUP(Ausstellungen!$C95,Tabelle3!$A$6:$B$300,2,0))),"??",IF(ISERROR(VLOOKUP(Ausstellungen!$C95,Tabelle3!$A$6:$B$300,2,0)),"",VLOOKUP(Ausstellungen!$C95,Tabelle3!$A$6:$B$300,2,0)))</f>
        <v>Rü</v>
      </c>
      <c r="O95" s="125">
        <f ca="1">IF(AND(Ausstellungen!G95&gt;"a",ISERROR(MATCH(Ausstellungen!G95,INDIRECT(Ausstellungen!T95),0))),0,1)</f>
        <v>1</v>
      </c>
      <c r="P95" s="71" t="str">
        <f>IF(Ausstellungen!$C95="","",IF(ISERROR(MATCH(Ausstellungen!$I95,Tabelle2!$X$4:$X$8,0)),"",MATCH(Ausstellungen!$I95,Tabelle2!$X$4:$X$8,0)))</f>
        <v/>
      </c>
      <c r="Q95" s="71" t="str">
        <f>IF(Ausstellungen!$C95="","",IF(OR(P95="",ISERROR(INDEX(Tabelle2!$X$14:$Y$18,P95,2))),"",INDEX(Tabelle2!$X$14:$Y$18,P95,2)))</f>
        <v/>
      </c>
      <c r="R95" s="71" t="str">
        <f t="shared" si="12"/>
        <v/>
      </c>
      <c r="S95" s="84" t="str">
        <f>IF(Ausstellungen!H95&lt;"a","",IF(AND(Ausstellungen!H95&gt;"a",ISERROR(MATCH(Ausstellungen!D95&amp;Ausstellungen!G95,Tabelle2!$T$2:$T$17,0))),1,IF(AND(Ausstellungen!H95&gt;"a",INDEX(Tabelle2!$V$2:$V$17,MATCH(Ausstellungen!D95&amp;Ausstellungen!G95,Tabelle2!$T$2:$T$17,0))&lt;&gt;Ausstellungen!H95),1,"")))</f>
        <v/>
      </c>
      <c r="T95" s="71" t="str">
        <f>IF(AND(Ausstellungen!I95&gt;"a",ISERROR(MATCH(Ausstellungen!G95,Tabelle2!$Z$2:$Z$7,0))),1,"")</f>
        <v/>
      </c>
      <c r="U95" s="71">
        <f>IF(AND(A95&gt;"a",Ausstellungen!G95&gt;" "),COUNTIF(A$5:A$500,A95),"")</f>
        <v>1</v>
      </c>
      <c r="V95" s="71">
        <f t="shared" si="13"/>
        <v>1</v>
      </c>
      <c r="W95" s="71" t="str">
        <f t="shared" si="14"/>
        <v/>
      </c>
      <c r="X95" s="71" t="str">
        <f>IF(AND(Ausstellungen!D95&lt;&gt;Tabelle2!$C$19,Ausstellungen!F95=Tabelle2!$E$19),1,"")</f>
        <v/>
      </c>
      <c r="Y95" s="71" t="str">
        <f ca="1">IF(AND(Ausstellungen!G95&gt;"a",ISERROR(MATCH(Ausstellungen!G95,INDIRECT(Ausstellungen!T95),0))),0,"")</f>
        <v/>
      </c>
      <c r="Z95" s="71" t="str">
        <f>IF(ISERROR(SEARCH(",",Ausstellungen!G95,1)),Ausstellungen!G95,SUBSTITUTE(MID(Ausstellungen!G95,1,SEARCH(",",Ausstellungen!G95,1)-1),"vv","z"))</f>
        <v>V1</v>
      </c>
      <c r="AA95" s="71">
        <f t="shared" ca="1" si="15"/>
        <v>0</v>
      </c>
      <c r="AB95" s="71">
        <f t="shared" ca="1" si="16"/>
        <v>0</v>
      </c>
      <c r="AC95" s="71">
        <f t="shared" ca="1" si="17"/>
        <v>0</v>
      </c>
      <c r="AD95" s="71">
        <f t="shared" ca="1" si="18"/>
        <v>0</v>
      </c>
      <c r="AE95" s="71">
        <f t="shared" ca="1" si="19"/>
        <v>0</v>
      </c>
      <c r="AF95" s="71">
        <f t="shared" ca="1" si="20"/>
        <v>0</v>
      </c>
      <c r="AG95" s="71">
        <f t="shared" ca="1" si="21"/>
        <v>0</v>
      </c>
    </row>
    <row r="96" spans="1:33" ht="18.600000000000001" customHeight="1" x14ac:dyDescent="0.2">
      <c r="A96" s="70" t="str">
        <f>IF(AND(Ausstellungen!C96&lt;"a",Ausstellungen!D96&lt;"a",Ausstellungen!F96&lt;"a",Ausstellungen!G96&lt;" "),"",SUBSTITUTE(SUBSTITUTE(SUBSTITUTE(SUBSTITUTE(IF(AND(ISERROR(SEARCH(",",Ausstellungen!G96,1)),ISERROR(SEARCH(".",Ausstellungen!G96,1))),CONCATENATE(Ausstellungen!D96,Ausstellungen!E96,Ausstellungen!F96,Ausstellungen!G96),IF(ISERROR(SEARCH(",",Ausstellungen!G96,1)),CONCATENATE(Ausstellungen!D96,Ausstellungen!E96,Ausstellungen!F96,MID(Ausstellungen!G96,SEARCH(".",Ausstellungen!G96,1)-1,1)),CONCATENATE(Ausstellungen!D96,Ausstellungen!E96,Ausstellungen!F96,MID(Ausstellungen!G96,SEARCH(",",Ausstellungen!G96,1)-1,1)))),"vv",ROW()),"v",ROW()),"Sg",""),"V",""))</f>
        <v>IHA Tulln - SonntagRüOffene Klasse2</v>
      </c>
      <c r="B96" s="70" t="str">
        <f>IF(OR(Ausstellungen!C96&lt;"a",Ausstellungen!D96&lt;"a",Ausstellungen!F96&lt;"a"),"",IF(AND(Ausstellungen!D96=Tabelle2!$C$19,Ausstellungen!F96=Tabelle2!$E$19),Ausstellungen!C96&amp;Ausstellungen!D96&amp;"yy",IF(AND(Ausstellungen!D96=Tabelle2!$C$19,Ausstellungen!F96&lt;&gt;Tabelle2!$E$19),Ausstellungen!C96&amp;Ausstellungen!D96&amp;"zz",Ausstellungen!C96&amp;Ausstellungen!D96)))</f>
        <v>EVOLUTION DREAM OF ANGLE BULLSIHA Tulln - Sonntag</v>
      </c>
      <c r="C96" s="70" t="str">
        <f>IF(Ausstellungen!H96&lt;"a","",IF(Ausstellungen!F96=Tabelle2!$E$4,Ausstellungen!D96&amp;Ausstellungen!E96&amp;Ausstellungen!F96&amp;Ausstellungen!H96,IF(Ausstellungen!F96=Tabelle2!$E$3,Ausstellungen!D96&amp;Ausstellungen!F96&amp;Ausstellungen!H96,Ausstellungen!D96&amp;Ausstellungen!E96&amp;Ausstellungen!H96)))</f>
        <v/>
      </c>
      <c r="D96" s="70" t="str">
        <f>IF(AND(Ausstellungen!C96&gt;"a",Ausstellungen!D96&gt;"a",Ausstellungen!F96&gt;"a",Ausstellungen!I96&gt;"a"),Ausstellungen!D96&amp;Ausstellungen!E96&amp;MID(Ausstellungen!I96,1,2),"")</f>
        <v/>
      </c>
      <c r="E96" s="70" t="str">
        <f>IF(AND(Ausstellungen!C96&gt;"a",Ausstellungen!D96&gt;"a",Ausstellungen!F96&gt;"a",Ausstellungen!I96&gt;"a"),Ausstellungen!D96&amp;MID(Ausstellungen!I96,1,3),"")</f>
        <v/>
      </c>
      <c r="F96" s="70" t="str">
        <f>IF(Ausstellungen!T96&lt;&gt;"leer",CONCATENATE(Ausstellungen!T96,"P"),"")</f>
        <v>OfP</v>
      </c>
      <c r="G96" s="71">
        <f ca="1">IF(Ausstellungen!G96&gt;" ",VLOOKUP(Ausstellungen!G96,INDIRECT(F96),2,0),0)</f>
        <v>9</v>
      </c>
      <c r="H96" s="71">
        <f>IF(ISERROR(VLOOKUP(Ausstellungen!H96,Tabelle2!$AG$3:$AH$29,2,0)),0,VLOOKUP(Ausstellungen!H96,Tabelle2!$AG$3:$AH$29,2,0))</f>
        <v>0</v>
      </c>
      <c r="I96" s="71">
        <f>IF(ISERROR(VLOOKUP(Ausstellungen!I96,Tabelle2!$X$3:$Y$8,2,0)),0,VLOOKUP(Ausstellungen!I96,Tabelle2!$X$3:$Y$8,2,0))</f>
        <v>0</v>
      </c>
      <c r="J96" s="71">
        <f t="shared" ca="1" si="11"/>
        <v>9</v>
      </c>
      <c r="N96" s="69" t="str">
        <f>IF(AND(Ausstellungen!$C96&gt;"a",ISERROR(VLOOKUP(Ausstellungen!$C96,Tabelle3!$A$6:$B$300,2,0))),"??",IF(ISERROR(VLOOKUP(Ausstellungen!$C96,Tabelle3!$A$6:$B$300,2,0)),"",VLOOKUP(Ausstellungen!$C96,Tabelle3!$A$6:$B$300,2,0)))</f>
        <v>Rü</v>
      </c>
      <c r="O96" s="125">
        <f ca="1">IF(AND(Ausstellungen!G96&gt;"a",ISERROR(MATCH(Ausstellungen!G96,INDIRECT(Ausstellungen!T96),0))),0,1)</f>
        <v>1</v>
      </c>
      <c r="P96" s="71" t="str">
        <f>IF(Ausstellungen!$C96="","",IF(ISERROR(MATCH(Ausstellungen!$I96,Tabelle2!$X$4:$X$8,0)),"",MATCH(Ausstellungen!$I96,Tabelle2!$X$4:$X$8,0)))</f>
        <v/>
      </c>
      <c r="Q96" s="71" t="str">
        <f>IF(Ausstellungen!$C96="","",IF(OR(P96="",ISERROR(INDEX(Tabelle2!$X$14:$Y$18,P96,2))),"",INDEX(Tabelle2!$X$14:$Y$18,P96,2)))</f>
        <v/>
      </c>
      <c r="R96" s="71" t="str">
        <f t="shared" si="12"/>
        <v/>
      </c>
      <c r="S96" s="84" t="str">
        <f>IF(Ausstellungen!H96&lt;"a","",IF(AND(Ausstellungen!H96&gt;"a",ISERROR(MATCH(Ausstellungen!D96&amp;Ausstellungen!G96,Tabelle2!$T$2:$T$17,0))),1,IF(AND(Ausstellungen!H96&gt;"a",INDEX(Tabelle2!$V$2:$V$17,MATCH(Ausstellungen!D96&amp;Ausstellungen!G96,Tabelle2!$T$2:$T$17,0))&lt;&gt;Ausstellungen!H96),1,"")))</f>
        <v/>
      </c>
      <c r="T96" s="71" t="str">
        <f>IF(AND(Ausstellungen!I96&gt;"a",ISERROR(MATCH(Ausstellungen!G96,Tabelle2!$Z$2:$Z$7,0))),1,"")</f>
        <v/>
      </c>
      <c r="U96" s="71">
        <f>IF(AND(A96&gt;"a",Ausstellungen!G96&gt;" "),COUNTIF(A$5:A$500,A96),"")</f>
        <v>1</v>
      </c>
      <c r="V96" s="71">
        <f t="shared" si="13"/>
        <v>1</v>
      </c>
      <c r="W96" s="71" t="str">
        <f t="shared" si="14"/>
        <v/>
      </c>
      <c r="X96" s="71" t="str">
        <f>IF(AND(Ausstellungen!D96&lt;&gt;Tabelle2!$C$19,Ausstellungen!F96=Tabelle2!$E$19),1,"")</f>
        <v/>
      </c>
      <c r="Y96" s="71" t="str">
        <f ca="1">IF(AND(Ausstellungen!G96&gt;"a",ISERROR(MATCH(Ausstellungen!G96,INDIRECT(Ausstellungen!T96),0))),0,"")</f>
        <v/>
      </c>
      <c r="Z96" s="71" t="str">
        <f>IF(ISERROR(SEARCH(",",Ausstellungen!G96,1)),Ausstellungen!G96,SUBSTITUTE(MID(Ausstellungen!G96,1,SEARCH(",",Ausstellungen!G96,1)-1),"vv","z"))</f>
        <v>V2</v>
      </c>
      <c r="AA96" s="71">
        <f t="shared" ca="1" si="15"/>
        <v>0</v>
      </c>
      <c r="AB96" s="71">
        <f t="shared" ca="1" si="16"/>
        <v>0</v>
      </c>
      <c r="AC96" s="71">
        <f t="shared" ca="1" si="17"/>
        <v>0</v>
      </c>
      <c r="AD96" s="71">
        <f t="shared" ca="1" si="18"/>
        <v>0</v>
      </c>
      <c r="AE96" s="71">
        <f t="shared" ca="1" si="19"/>
        <v>0</v>
      </c>
      <c r="AF96" s="71">
        <f t="shared" ca="1" si="20"/>
        <v>0</v>
      </c>
      <c r="AG96" s="71">
        <f t="shared" ca="1" si="21"/>
        <v>0</v>
      </c>
    </row>
    <row r="97" spans="1:33" ht="18.600000000000001" customHeight="1" x14ac:dyDescent="0.2">
      <c r="A97" s="70" t="str">
        <f>IF(AND(Ausstellungen!C97&lt;"a",Ausstellungen!D97&lt;"a",Ausstellungen!F97&lt;"a",Ausstellungen!G97&lt;" "),"",SUBSTITUTE(SUBSTITUTE(SUBSTITUTE(SUBSTITUTE(IF(AND(ISERROR(SEARCH(",",Ausstellungen!G97,1)),ISERROR(SEARCH(".",Ausstellungen!G97,1))),CONCATENATE(Ausstellungen!D97,Ausstellungen!E97,Ausstellungen!F97,Ausstellungen!G97),IF(ISERROR(SEARCH(",",Ausstellungen!G97,1)),CONCATENATE(Ausstellungen!D97,Ausstellungen!E97,Ausstellungen!F97,MID(Ausstellungen!G97,SEARCH(".",Ausstellungen!G97,1)-1,1)),CONCATENATE(Ausstellungen!D97,Ausstellungen!E97,Ausstellungen!F97,MID(Ausstellungen!G97,SEARCH(",",Ausstellungen!G97,1)-1,1)))),"vv",ROW()),"v",ROW()),"Sg",""),"V",""))</f>
        <v>IHA Tulln - SonntagRüOffene Klasse3</v>
      </c>
      <c r="B97" s="70" t="str">
        <f>IF(OR(Ausstellungen!C97&lt;"a",Ausstellungen!D97&lt;"a",Ausstellungen!F97&lt;"a"),"",IF(AND(Ausstellungen!D97=Tabelle2!$C$19,Ausstellungen!F97=Tabelle2!$E$19),Ausstellungen!C97&amp;Ausstellungen!D97&amp;"yy",IF(AND(Ausstellungen!D97=Tabelle2!$C$19,Ausstellungen!F97&lt;&gt;Tabelle2!$E$19),Ausstellungen!C97&amp;Ausstellungen!D97&amp;"zz",Ausstellungen!C97&amp;Ausstellungen!D97)))</f>
        <v>SPAKLING DIAMONDSTAFF HELLS BELLSIHA Tulln - Sonntag</v>
      </c>
      <c r="C97" s="70" t="str">
        <f>IF(Ausstellungen!H97&lt;"a","",IF(Ausstellungen!F97=Tabelle2!$E$4,Ausstellungen!D97&amp;Ausstellungen!E97&amp;Ausstellungen!F97&amp;Ausstellungen!H97,IF(Ausstellungen!F97=Tabelle2!$E$3,Ausstellungen!D97&amp;Ausstellungen!F97&amp;Ausstellungen!H97,Ausstellungen!D97&amp;Ausstellungen!E97&amp;Ausstellungen!H97)))</f>
        <v/>
      </c>
      <c r="D97" s="70" t="str">
        <f>IF(AND(Ausstellungen!C97&gt;"a",Ausstellungen!D97&gt;"a",Ausstellungen!F97&gt;"a",Ausstellungen!I97&gt;"a"),Ausstellungen!D97&amp;Ausstellungen!E97&amp;MID(Ausstellungen!I97,1,2),"")</f>
        <v/>
      </c>
      <c r="E97" s="70" t="str">
        <f>IF(AND(Ausstellungen!C97&gt;"a",Ausstellungen!D97&gt;"a",Ausstellungen!F97&gt;"a",Ausstellungen!I97&gt;"a"),Ausstellungen!D97&amp;MID(Ausstellungen!I97,1,3),"")</f>
        <v/>
      </c>
      <c r="F97" s="70" t="str">
        <f>IF(Ausstellungen!T97&lt;&gt;"leer",CONCATENATE(Ausstellungen!T97,"P"),"")</f>
        <v>OfP</v>
      </c>
      <c r="G97" s="71">
        <f ca="1">IF(Ausstellungen!G97&gt;" ",VLOOKUP(Ausstellungen!G97,INDIRECT(F97),2,0),0)</f>
        <v>6</v>
      </c>
      <c r="H97" s="71">
        <f>IF(ISERROR(VLOOKUP(Ausstellungen!H97,Tabelle2!$AG$3:$AH$29,2,0)),0,VLOOKUP(Ausstellungen!H97,Tabelle2!$AG$3:$AH$29,2,0))</f>
        <v>0</v>
      </c>
      <c r="I97" s="71">
        <f>IF(ISERROR(VLOOKUP(Ausstellungen!I97,Tabelle2!$X$3:$Y$8,2,0)),0,VLOOKUP(Ausstellungen!I97,Tabelle2!$X$3:$Y$8,2,0))</f>
        <v>0</v>
      </c>
      <c r="J97" s="71">
        <f t="shared" ca="1" si="11"/>
        <v>6</v>
      </c>
      <c r="N97" s="69" t="str">
        <f>IF(AND(Ausstellungen!$C97&gt;"a",ISERROR(VLOOKUP(Ausstellungen!$C97,Tabelle3!$A$6:$B$300,2,0))),"??",IF(ISERROR(VLOOKUP(Ausstellungen!$C97,Tabelle3!$A$6:$B$300,2,0)),"",VLOOKUP(Ausstellungen!$C97,Tabelle3!$A$6:$B$300,2,0)))</f>
        <v>Rü</v>
      </c>
      <c r="O97" s="125">
        <f ca="1">IF(AND(Ausstellungen!G97&gt;"a",ISERROR(MATCH(Ausstellungen!G97,INDIRECT(Ausstellungen!T97),0))),0,1)</f>
        <v>1</v>
      </c>
      <c r="P97" s="71" t="str">
        <f>IF(Ausstellungen!$C97="","",IF(ISERROR(MATCH(Ausstellungen!$I97,Tabelle2!$X$4:$X$8,0)),"",MATCH(Ausstellungen!$I97,Tabelle2!$X$4:$X$8,0)))</f>
        <v/>
      </c>
      <c r="Q97" s="71" t="str">
        <f>IF(Ausstellungen!$C97="","",IF(OR(P97="",ISERROR(INDEX(Tabelle2!$X$14:$Y$18,P97,2))),"",INDEX(Tabelle2!$X$14:$Y$18,P97,2)))</f>
        <v/>
      </c>
      <c r="R97" s="71" t="str">
        <f t="shared" si="12"/>
        <v/>
      </c>
      <c r="S97" s="84" t="str">
        <f>IF(Ausstellungen!H97&lt;"a","",IF(AND(Ausstellungen!H97&gt;"a",ISERROR(MATCH(Ausstellungen!D97&amp;Ausstellungen!G97,Tabelle2!$T$2:$T$17,0))),1,IF(AND(Ausstellungen!H97&gt;"a",INDEX(Tabelle2!$V$2:$V$17,MATCH(Ausstellungen!D97&amp;Ausstellungen!G97,Tabelle2!$T$2:$T$17,0))&lt;&gt;Ausstellungen!H97),1,"")))</f>
        <v/>
      </c>
      <c r="T97" s="71" t="str">
        <f>IF(AND(Ausstellungen!I97&gt;"a",ISERROR(MATCH(Ausstellungen!G97,Tabelle2!$Z$2:$Z$7,0))),1,"")</f>
        <v/>
      </c>
      <c r="U97" s="71">
        <f>IF(AND(A97&gt;"a",Ausstellungen!G97&gt;" "),COUNTIF(A$5:A$500,A97),"")</f>
        <v>1</v>
      </c>
      <c r="V97" s="71">
        <f t="shared" si="13"/>
        <v>1</v>
      </c>
      <c r="W97" s="71" t="str">
        <f t="shared" si="14"/>
        <v/>
      </c>
      <c r="X97" s="71" t="str">
        <f>IF(AND(Ausstellungen!D97&lt;&gt;Tabelle2!$C$19,Ausstellungen!F97=Tabelle2!$E$19),1,"")</f>
        <v/>
      </c>
      <c r="Y97" s="71" t="str">
        <f ca="1">IF(AND(Ausstellungen!G97&gt;"a",ISERROR(MATCH(Ausstellungen!G97,INDIRECT(Ausstellungen!T97),0))),0,"")</f>
        <v/>
      </c>
      <c r="Z97" s="71" t="str">
        <f>IF(ISERROR(SEARCH(",",Ausstellungen!G97,1)),Ausstellungen!G97,SUBSTITUTE(MID(Ausstellungen!G97,1,SEARCH(",",Ausstellungen!G97,1)-1),"vv","z"))</f>
        <v>V3</v>
      </c>
      <c r="AA97" s="71">
        <f t="shared" ca="1" si="15"/>
        <v>0</v>
      </c>
      <c r="AB97" s="71">
        <f t="shared" ca="1" si="16"/>
        <v>0</v>
      </c>
      <c r="AC97" s="71">
        <f t="shared" ca="1" si="17"/>
        <v>0</v>
      </c>
      <c r="AD97" s="71">
        <f t="shared" ca="1" si="18"/>
        <v>0</v>
      </c>
      <c r="AE97" s="71">
        <f t="shared" ca="1" si="19"/>
        <v>0</v>
      </c>
      <c r="AF97" s="71">
        <f t="shared" ca="1" si="20"/>
        <v>0</v>
      </c>
      <c r="AG97" s="71">
        <f t="shared" ca="1" si="21"/>
        <v>0</v>
      </c>
    </row>
    <row r="98" spans="1:33" ht="18.600000000000001" customHeight="1" x14ac:dyDescent="0.2">
      <c r="A98" s="70" t="str">
        <f>IF(AND(Ausstellungen!C98&lt;"a",Ausstellungen!D98&lt;"a",Ausstellungen!F98&lt;"a",Ausstellungen!G98&lt;" "),"",SUBSTITUTE(SUBSTITUTE(SUBSTITUTE(SUBSTITUTE(IF(AND(ISERROR(SEARCH(",",Ausstellungen!G98,1)),ISERROR(SEARCH(".",Ausstellungen!G98,1))),CONCATENATE(Ausstellungen!D98,Ausstellungen!E98,Ausstellungen!F98,Ausstellungen!G98),IF(ISERROR(SEARCH(",",Ausstellungen!G98,1)),CONCATENATE(Ausstellungen!D98,Ausstellungen!E98,Ausstellungen!F98,MID(Ausstellungen!G98,SEARCH(".",Ausstellungen!G98,1)-1,1)),CONCATENATE(Ausstellungen!D98,Ausstellungen!E98,Ausstellungen!F98,MID(Ausstellungen!G98,SEARCH(",",Ausstellungen!G98,1)-1,1)))),"vv",ROW()),"v",ROW()),"Sg",""),"V",""))</f>
        <v>IHA Tulln - SonntagRüOffene Klasse4</v>
      </c>
      <c r="B98" s="70" t="str">
        <f>IF(OR(Ausstellungen!C98&lt;"a",Ausstellungen!D98&lt;"a",Ausstellungen!F98&lt;"a"),"",IF(AND(Ausstellungen!D98=Tabelle2!$C$19,Ausstellungen!F98=Tabelle2!$E$19),Ausstellungen!C98&amp;Ausstellungen!D98&amp;"yy",IF(AND(Ausstellungen!D98=Tabelle2!$C$19,Ausstellungen!F98&lt;&gt;Tabelle2!$E$19),Ausstellungen!C98&amp;Ausstellungen!D98&amp;"zz",Ausstellungen!C98&amp;Ausstellungen!D98)))</f>
        <v>CRAZY CUBA OF STAFFBULL COMPANYIHA Tulln - Sonntag</v>
      </c>
      <c r="C98" s="70" t="str">
        <f>IF(Ausstellungen!H98&lt;"a","",IF(Ausstellungen!F98=Tabelle2!$E$4,Ausstellungen!D98&amp;Ausstellungen!E98&amp;Ausstellungen!F98&amp;Ausstellungen!H98,IF(Ausstellungen!F98=Tabelle2!$E$3,Ausstellungen!D98&amp;Ausstellungen!F98&amp;Ausstellungen!H98,Ausstellungen!D98&amp;Ausstellungen!E98&amp;Ausstellungen!H98)))</f>
        <v/>
      </c>
      <c r="D98" s="70" t="str">
        <f>IF(AND(Ausstellungen!C98&gt;"a",Ausstellungen!D98&gt;"a",Ausstellungen!F98&gt;"a",Ausstellungen!I98&gt;"a"),Ausstellungen!D98&amp;Ausstellungen!E98&amp;MID(Ausstellungen!I98,1,2),"")</f>
        <v/>
      </c>
      <c r="E98" s="70" t="str">
        <f>IF(AND(Ausstellungen!C98&gt;"a",Ausstellungen!D98&gt;"a",Ausstellungen!F98&gt;"a",Ausstellungen!I98&gt;"a"),Ausstellungen!D98&amp;MID(Ausstellungen!I98,1,3),"")</f>
        <v/>
      </c>
      <c r="F98" s="70" t="str">
        <f>IF(Ausstellungen!T98&lt;&gt;"leer",CONCATENATE(Ausstellungen!T98,"P"),"")</f>
        <v>OfP</v>
      </c>
      <c r="G98" s="71">
        <f ca="1">IF(Ausstellungen!G98&gt;" ",VLOOKUP(Ausstellungen!G98,INDIRECT(F98),2,0),0)</f>
        <v>4</v>
      </c>
      <c r="H98" s="71">
        <f>IF(ISERROR(VLOOKUP(Ausstellungen!H98,Tabelle2!$AG$3:$AH$29,2,0)),0,VLOOKUP(Ausstellungen!H98,Tabelle2!$AG$3:$AH$29,2,0))</f>
        <v>0</v>
      </c>
      <c r="I98" s="71">
        <f>IF(ISERROR(VLOOKUP(Ausstellungen!I98,Tabelle2!$X$3:$Y$8,2,0)),0,VLOOKUP(Ausstellungen!I98,Tabelle2!$X$3:$Y$8,2,0))</f>
        <v>0</v>
      </c>
      <c r="J98" s="71">
        <f t="shared" ca="1" si="11"/>
        <v>4</v>
      </c>
      <c r="N98" s="69" t="str">
        <f>IF(AND(Ausstellungen!$C98&gt;"a",ISERROR(VLOOKUP(Ausstellungen!$C98,Tabelle3!$A$6:$B$300,2,0))),"??",IF(ISERROR(VLOOKUP(Ausstellungen!$C98,Tabelle3!$A$6:$B$300,2,0)),"",VLOOKUP(Ausstellungen!$C98,Tabelle3!$A$6:$B$300,2,0)))</f>
        <v>Rü</v>
      </c>
      <c r="O98" s="125">
        <f ca="1">IF(AND(Ausstellungen!G98&gt;"a",ISERROR(MATCH(Ausstellungen!G98,INDIRECT(Ausstellungen!T98),0))),0,1)</f>
        <v>1</v>
      </c>
      <c r="P98" s="71" t="str">
        <f>IF(Ausstellungen!$C98="","",IF(ISERROR(MATCH(Ausstellungen!$I98,Tabelle2!$X$4:$X$8,0)),"",MATCH(Ausstellungen!$I98,Tabelle2!$X$4:$X$8,0)))</f>
        <v/>
      </c>
      <c r="Q98" s="71" t="str">
        <f>IF(Ausstellungen!$C98="","",IF(OR(P98="",ISERROR(INDEX(Tabelle2!$X$14:$Y$18,P98,2))),"",INDEX(Tabelle2!$X$14:$Y$18,P98,2)))</f>
        <v/>
      </c>
      <c r="R98" s="71" t="str">
        <f t="shared" si="12"/>
        <v/>
      </c>
      <c r="S98" s="84" t="str">
        <f>IF(Ausstellungen!H98&lt;"a","",IF(AND(Ausstellungen!H98&gt;"a",ISERROR(MATCH(Ausstellungen!D98&amp;Ausstellungen!G98,Tabelle2!$T$2:$T$17,0))),1,IF(AND(Ausstellungen!H98&gt;"a",INDEX(Tabelle2!$V$2:$V$17,MATCH(Ausstellungen!D98&amp;Ausstellungen!G98,Tabelle2!$T$2:$T$17,0))&lt;&gt;Ausstellungen!H98),1,"")))</f>
        <v/>
      </c>
      <c r="T98" s="71" t="str">
        <f>IF(AND(Ausstellungen!I98&gt;"a",ISERROR(MATCH(Ausstellungen!G98,Tabelle2!$Z$2:$Z$7,0))),1,"")</f>
        <v/>
      </c>
      <c r="U98" s="71">
        <f>IF(AND(A98&gt;"a",Ausstellungen!G98&gt;" "),COUNTIF(A$5:A$500,A98),"")</f>
        <v>1</v>
      </c>
      <c r="V98" s="71">
        <f t="shared" si="13"/>
        <v>1</v>
      </c>
      <c r="W98" s="71" t="str">
        <f t="shared" si="14"/>
        <v/>
      </c>
      <c r="X98" s="71" t="str">
        <f>IF(AND(Ausstellungen!D98&lt;&gt;Tabelle2!$C$19,Ausstellungen!F98=Tabelle2!$E$19),1,"")</f>
        <v/>
      </c>
      <c r="Y98" s="71" t="str">
        <f ca="1">IF(AND(Ausstellungen!G98&gt;"a",ISERROR(MATCH(Ausstellungen!G98,INDIRECT(Ausstellungen!T98),0))),0,"")</f>
        <v/>
      </c>
      <c r="Z98" s="71" t="str">
        <f>IF(ISERROR(SEARCH(",",Ausstellungen!G98,1)),Ausstellungen!G98,SUBSTITUTE(MID(Ausstellungen!G98,1,SEARCH(",",Ausstellungen!G98,1)-1),"vv","z"))</f>
        <v>V4</v>
      </c>
      <c r="AA98" s="71">
        <f t="shared" ca="1" si="15"/>
        <v>0</v>
      </c>
      <c r="AB98" s="71">
        <f t="shared" ca="1" si="16"/>
        <v>0</v>
      </c>
      <c r="AC98" s="71">
        <f t="shared" ca="1" si="17"/>
        <v>0</v>
      </c>
      <c r="AD98" s="71">
        <f t="shared" ca="1" si="18"/>
        <v>0</v>
      </c>
      <c r="AE98" s="71">
        <f t="shared" ca="1" si="19"/>
        <v>0</v>
      </c>
      <c r="AF98" s="71">
        <f t="shared" ca="1" si="20"/>
        <v>0</v>
      </c>
      <c r="AG98" s="71">
        <f t="shared" ca="1" si="21"/>
        <v>0</v>
      </c>
    </row>
    <row r="99" spans="1:33" ht="18.600000000000001" customHeight="1" x14ac:dyDescent="0.2">
      <c r="A99" s="70" t="str">
        <f>IF(AND(Ausstellungen!C99&lt;"a",Ausstellungen!D99&lt;"a",Ausstellungen!F99&lt;"a",Ausstellungen!G99&lt;" "),"",SUBSTITUTE(SUBSTITUTE(SUBSTITUTE(SUBSTITUTE(IF(AND(ISERROR(SEARCH(",",Ausstellungen!G99,1)),ISERROR(SEARCH(".",Ausstellungen!G99,1))),CONCATENATE(Ausstellungen!D99,Ausstellungen!E99,Ausstellungen!F99,Ausstellungen!G99),IF(ISERROR(SEARCH(",",Ausstellungen!G99,1)),CONCATENATE(Ausstellungen!D99,Ausstellungen!E99,Ausstellungen!F99,MID(Ausstellungen!G99,SEARCH(".",Ausstellungen!G99,1)-1,1)),CONCATENATE(Ausstellungen!D99,Ausstellungen!E99,Ausstellungen!F99,MID(Ausstellungen!G99,SEARCH(",",Ausstellungen!G99,1)-1,1)))),"vv",ROW()),"v",ROW()),"Sg",""),"V",""))</f>
        <v>IHA Tulln - SonntagHüJüngstenklasse99</v>
      </c>
      <c r="B99" s="70" t="str">
        <f>IF(OR(Ausstellungen!C99&lt;"a",Ausstellungen!D99&lt;"a",Ausstellungen!F99&lt;"a"),"",IF(AND(Ausstellungen!D99=Tabelle2!$C$19,Ausstellungen!F99=Tabelle2!$E$19),Ausstellungen!C99&amp;Ausstellungen!D99&amp;"yy",IF(AND(Ausstellungen!D99=Tabelle2!$C$19,Ausstellungen!F99&lt;&gt;Tabelle2!$E$19),Ausstellungen!C99&amp;Ausstellungen!D99&amp;"zz",Ausstellungen!C99&amp;Ausstellungen!D99)))</f>
        <v>SWEET REBEL STAFF AMAZING ADELEIHA Tulln - Sonntag</v>
      </c>
      <c r="C99" s="70" t="str">
        <f>IF(Ausstellungen!H99&lt;"a","",IF(Ausstellungen!F99=Tabelle2!$E$4,Ausstellungen!D99&amp;Ausstellungen!E99&amp;Ausstellungen!F99&amp;Ausstellungen!H99,IF(Ausstellungen!F99=Tabelle2!$E$3,Ausstellungen!D99&amp;Ausstellungen!F99&amp;Ausstellungen!H99,Ausstellungen!D99&amp;Ausstellungen!E99&amp;Ausstellungen!H99)))</f>
        <v/>
      </c>
      <c r="D99" s="70" t="str">
        <f>IF(AND(Ausstellungen!C99&gt;"a",Ausstellungen!D99&gt;"a",Ausstellungen!F99&gt;"a",Ausstellungen!I99&gt;"a"),Ausstellungen!D99&amp;Ausstellungen!E99&amp;MID(Ausstellungen!I99,1,2),"")</f>
        <v/>
      </c>
      <c r="E99" s="70" t="str">
        <f>IF(AND(Ausstellungen!C99&gt;"a",Ausstellungen!D99&gt;"a",Ausstellungen!F99&gt;"a",Ausstellungen!I99&gt;"a"),Ausstellungen!D99&amp;MID(Ausstellungen!I99,1,3),"")</f>
        <v/>
      </c>
      <c r="F99" s="70" t="str">
        <f>IF(Ausstellungen!T99&lt;&gt;"leer",CONCATENATE(Ausstellungen!T99,"P"),"")</f>
        <v>JüP</v>
      </c>
      <c r="G99" s="71">
        <f ca="1">IF(Ausstellungen!G99&gt;" ",VLOOKUP(Ausstellungen!G99,INDIRECT(F99),2,0),0)</f>
        <v>4</v>
      </c>
      <c r="H99" s="71">
        <f>IF(ISERROR(VLOOKUP(Ausstellungen!H99,Tabelle2!$AG$3:$AH$29,2,0)),0,VLOOKUP(Ausstellungen!H99,Tabelle2!$AG$3:$AH$29,2,0))</f>
        <v>0</v>
      </c>
      <c r="I99" s="71">
        <f>IF(ISERROR(VLOOKUP(Ausstellungen!I99,Tabelle2!$X$3:$Y$8,2,0)),0,VLOOKUP(Ausstellungen!I99,Tabelle2!$X$3:$Y$8,2,0))</f>
        <v>0</v>
      </c>
      <c r="J99" s="71">
        <f t="shared" ca="1" si="11"/>
        <v>4</v>
      </c>
      <c r="N99" s="69" t="str">
        <f>IF(AND(Ausstellungen!$C99&gt;"a",ISERROR(VLOOKUP(Ausstellungen!$C99,Tabelle3!$A$6:$B$300,2,0))),"??",IF(ISERROR(VLOOKUP(Ausstellungen!$C99,Tabelle3!$A$6:$B$300,2,0)),"",VLOOKUP(Ausstellungen!$C99,Tabelle3!$A$6:$B$300,2,0)))</f>
        <v>Hü</v>
      </c>
      <c r="O99" s="125">
        <f ca="1">IF(AND(Ausstellungen!G99&gt;"a",ISERROR(MATCH(Ausstellungen!G99,INDIRECT(Ausstellungen!T99),0))),0,1)</f>
        <v>1</v>
      </c>
      <c r="P99" s="71" t="str">
        <f>IF(Ausstellungen!$C99="","",IF(ISERROR(MATCH(Ausstellungen!$I99,Tabelle2!$X$4:$X$8,0)),"",MATCH(Ausstellungen!$I99,Tabelle2!$X$4:$X$8,0)))</f>
        <v/>
      </c>
      <c r="Q99" s="71" t="str">
        <f>IF(Ausstellungen!$C99="","",IF(OR(P99="",ISERROR(INDEX(Tabelle2!$X$14:$Y$18,P99,2))),"",INDEX(Tabelle2!$X$14:$Y$18,P99,2)))</f>
        <v/>
      </c>
      <c r="R99" s="71" t="str">
        <f t="shared" si="12"/>
        <v/>
      </c>
      <c r="S99" s="84" t="str">
        <f>IF(Ausstellungen!H99&lt;"a","",IF(AND(Ausstellungen!H99&gt;"a",ISERROR(MATCH(Ausstellungen!D99&amp;Ausstellungen!G99,Tabelle2!$T$2:$T$17,0))),1,IF(AND(Ausstellungen!H99&gt;"a",INDEX(Tabelle2!$V$2:$V$17,MATCH(Ausstellungen!D99&amp;Ausstellungen!G99,Tabelle2!$T$2:$T$17,0))&lt;&gt;Ausstellungen!H99),1,"")))</f>
        <v/>
      </c>
      <c r="T99" s="71" t="str">
        <f>IF(AND(Ausstellungen!I99&gt;"a",ISERROR(MATCH(Ausstellungen!G99,Tabelle2!$Z$2:$Z$7,0))),1,"")</f>
        <v/>
      </c>
      <c r="U99" s="71">
        <f>IF(AND(A99&gt;"a",Ausstellungen!G99&gt;" "),COUNTIF(A$5:A$500,A99),"")</f>
        <v>1</v>
      </c>
      <c r="V99" s="71">
        <f t="shared" si="13"/>
        <v>1</v>
      </c>
      <c r="W99" s="71" t="str">
        <f t="shared" si="14"/>
        <v/>
      </c>
      <c r="X99" s="71" t="str">
        <f>IF(AND(Ausstellungen!D99&lt;&gt;Tabelle2!$C$19,Ausstellungen!F99=Tabelle2!$E$19),1,"")</f>
        <v/>
      </c>
      <c r="Y99" s="71" t="str">
        <f ca="1">IF(AND(Ausstellungen!G99&gt;"a",ISERROR(MATCH(Ausstellungen!G99,INDIRECT(Ausstellungen!T99),0))),0,"")</f>
        <v/>
      </c>
      <c r="Z99" s="71" t="str">
        <f>IF(ISERROR(SEARCH(",",Ausstellungen!G99,1)),Ausstellungen!G99,SUBSTITUTE(MID(Ausstellungen!G99,1,SEARCH(",",Ausstellungen!G99,1)-1),"vv","z"))</f>
        <v>vv</v>
      </c>
      <c r="AA99" s="71">
        <f t="shared" ca="1" si="15"/>
        <v>0</v>
      </c>
      <c r="AB99" s="71">
        <f t="shared" ca="1" si="16"/>
        <v>0</v>
      </c>
      <c r="AC99" s="71">
        <f t="shared" ca="1" si="17"/>
        <v>0</v>
      </c>
      <c r="AD99" s="71">
        <f t="shared" ca="1" si="18"/>
        <v>0</v>
      </c>
      <c r="AE99" s="71">
        <f t="shared" ca="1" si="19"/>
        <v>0</v>
      </c>
      <c r="AF99" s="71">
        <f t="shared" ca="1" si="20"/>
        <v>0</v>
      </c>
      <c r="AG99" s="71">
        <f t="shared" ca="1" si="21"/>
        <v>0</v>
      </c>
    </row>
    <row r="100" spans="1:33" ht="18.600000000000001" customHeight="1" x14ac:dyDescent="0.2">
      <c r="A100" s="70" t="str">
        <f>IF(AND(Ausstellungen!C100&lt;"a",Ausstellungen!D100&lt;"a",Ausstellungen!F100&lt;"a",Ausstellungen!G100&lt;" "),"",SUBSTITUTE(SUBSTITUTE(SUBSTITUTE(SUBSTITUTE(IF(AND(ISERROR(SEARCH(",",Ausstellungen!G100,1)),ISERROR(SEARCH(".",Ausstellungen!G100,1))),CONCATENATE(Ausstellungen!D100,Ausstellungen!E100,Ausstellungen!F100,Ausstellungen!G100),IF(ISERROR(SEARCH(",",Ausstellungen!G100,1)),CONCATENATE(Ausstellungen!D100,Ausstellungen!E100,Ausstellungen!F100,MID(Ausstellungen!G100,SEARCH(".",Ausstellungen!G100,1)-1,1)),CONCATENATE(Ausstellungen!D100,Ausstellungen!E100,Ausstellungen!F100,MID(Ausstellungen!G100,SEARCH(",",Ausstellungen!G100,1)-1,1)))),"vv",ROW()),"v",ROW()),"Sg",""),"V",""))</f>
        <v>IHA Tulln - SonntagHüJugendklasse1</v>
      </c>
      <c r="B100" s="70" t="str">
        <f>IF(OR(Ausstellungen!C100&lt;"a",Ausstellungen!D100&lt;"a",Ausstellungen!F100&lt;"a"),"",IF(AND(Ausstellungen!D100=Tabelle2!$C$19,Ausstellungen!F100=Tabelle2!$E$19),Ausstellungen!C100&amp;Ausstellungen!D100&amp;"yy",IF(AND(Ausstellungen!D100=Tabelle2!$C$19,Ausstellungen!F100&lt;&gt;Tabelle2!$E$19),Ausstellungen!C100&amp;Ausstellungen!D100&amp;"zz",Ausstellungen!C100&amp;Ausstellungen!D100)))</f>
        <v>LEGENDS NEVER DIE FAITHFUL DIAMONDSIHA Tulln - Sonntag</v>
      </c>
      <c r="C100" s="70" t="str">
        <f>IF(Ausstellungen!H100&lt;"a","",IF(Ausstellungen!F100=Tabelle2!$E$4,Ausstellungen!D100&amp;Ausstellungen!E100&amp;Ausstellungen!F100&amp;Ausstellungen!H100,IF(Ausstellungen!F100=Tabelle2!$E$3,Ausstellungen!D100&amp;Ausstellungen!F100&amp;Ausstellungen!H100,Ausstellungen!D100&amp;Ausstellungen!E100&amp;Ausstellungen!H100)))</f>
        <v>IHA Tulln - SonntagHüJugendklasseBundesjugendsieger</v>
      </c>
      <c r="D100" s="70" t="str">
        <f>IF(AND(Ausstellungen!C100&gt;"a",Ausstellungen!D100&gt;"a",Ausstellungen!F100&gt;"a",Ausstellungen!I100&gt;"a"),Ausstellungen!D100&amp;Ausstellungen!E100&amp;MID(Ausstellungen!I100,1,2),"")</f>
        <v/>
      </c>
      <c r="E100" s="70" t="str">
        <f>IF(AND(Ausstellungen!C100&gt;"a",Ausstellungen!D100&gt;"a",Ausstellungen!F100&gt;"a",Ausstellungen!I100&gt;"a"),Ausstellungen!D100&amp;MID(Ausstellungen!I100,1,3),"")</f>
        <v/>
      </c>
      <c r="F100" s="70" t="str">
        <f>IF(Ausstellungen!T100&lt;&gt;"leer",CONCATENATE(Ausstellungen!T100,"P"),"")</f>
        <v>JuP</v>
      </c>
      <c r="G100" s="71">
        <f ca="1">IF(Ausstellungen!G100&gt;" ",VLOOKUP(Ausstellungen!G100,INDIRECT(F100),2,0),0)</f>
        <v>12</v>
      </c>
      <c r="H100" s="71">
        <f>IF(ISERROR(VLOOKUP(Ausstellungen!H100,Tabelle2!$AG$3:$AH$29,2,0)),0,VLOOKUP(Ausstellungen!H100,Tabelle2!$AG$3:$AH$29,2,0))</f>
        <v>2</v>
      </c>
      <c r="I100" s="71">
        <f>IF(ISERROR(VLOOKUP(Ausstellungen!I100,Tabelle2!$X$3:$Y$8,2,0)),0,VLOOKUP(Ausstellungen!I100,Tabelle2!$X$3:$Y$8,2,0))</f>
        <v>0</v>
      </c>
      <c r="J100" s="71">
        <f t="shared" ca="1" si="11"/>
        <v>14</v>
      </c>
      <c r="N100" s="69" t="str">
        <f>IF(AND(Ausstellungen!$C100&gt;"a",ISERROR(VLOOKUP(Ausstellungen!$C100,Tabelle3!$A$6:$B$300,2,0))),"??",IF(ISERROR(VLOOKUP(Ausstellungen!$C100,Tabelle3!$A$6:$B$300,2,0)),"",VLOOKUP(Ausstellungen!$C100,Tabelle3!$A$6:$B$300,2,0)))</f>
        <v>Hü</v>
      </c>
      <c r="O100" s="125">
        <f ca="1">IF(AND(Ausstellungen!G100&gt;"a",ISERROR(MATCH(Ausstellungen!G100,INDIRECT(Ausstellungen!T100),0))),0,1)</f>
        <v>1</v>
      </c>
      <c r="P100" s="71" t="str">
        <f>IF(Ausstellungen!$C100="","",IF(ISERROR(MATCH(Ausstellungen!$I100,Tabelle2!$X$4:$X$8,0)),"",MATCH(Ausstellungen!$I100,Tabelle2!$X$4:$X$8,0)))</f>
        <v/>
      </c>
      <c r="Q100" s="71" t="str">
        <f>IF(Ausstellungen!$C100="","",IF(OR(P100="",ISERROR(INDEX(Tabelle2!$X$14:$Y$18,P100,2))),"",INDEX(Tabelle2!$X$14:$Y$18,P100,2)))</f>
        <v/>
      </c>
      <c r="R100" s="71" t="str">
        <f t="shared" si="12"/>
        <v/>
      </c>
      <c r="S100" s="84" t="str">
        <f>IF(Ausstellungen!H100&lt;"a","",IF(AND(Ausstellungen!H100&gt;"a",ISERROR(MATCH(Ausstellungen!D100&amp;Ausstellungen!G100,Tabelle2!$T$2:$T$17,0))),1,IF(AND(Ausstellungen!H100&gt;"a",INDEX(Tabelle2!$V$2:$V$17,MATCH(Ausstellungen!D100&amp;Ausstellungen!G100,Tabelle2!$T$2:$T$17,0))&lt;&gt;Ausstellungen!H100),1,"")))</f>
        <v/>
      </c>
      <c r="T100" s="71" t="str">
        <f>IF(AND(Ausstellungen!I100&gt;"a",ISERROR(MATCH(Ausstellungen!G100,Tabelle2!$Z$2:$Z$7,0))),1,"")</f>
        <v/>
      </c>
      <c r="U100" s="71">
        <f>IF(AND(A100&gt;"a",Ausstellungen!G100&gt;" "),COUNTIF(A$5:A$500,A100),"")</f>
        <v>1</v>
      </c>
      <c r="V100" s="71">
        <f t="shared" si="13"/>
        <v>1</v>
      </c>
      <c r="W100" s="71">
        <f t="shared" si="14"/>
        <v>1</v>
      </c>
      <c r="X100" s="71" t="str">
        <f>IF(AND(Ausstellungen!D100&lt;&gt;Tabelle2!$C$19,Ausstellungen!F100=Tabelle2!$E$19),1,"")</f>
        <v/>
      </c>
      <c r="Y100" s="71" t="str">
        <f ca="1">IF(AND(Ausstellungen!G100&gt;"a",ISERROR(MATCH(Ausstellungen!G100,INDIRECT(Ausstellungen!T100),0))),0,"")</f>
        <v/>
      </c>
      <c r="Z100" s="71" t="str">
        <f>IF(ISERROR(SEARCH(",",Ausstellungen!G100,1)),Ausstellungen!G100,SUBSTITUTE(MID(Ausstellungen!G100,1,SEARCH(",",Ausstellungen!G100,1)-1),"vv","z"))</f>
        <v>V1</v>
      </c>
      <c r="AA100" s="71">
        <f t="shared" ca="1" si="15"/>
        <v>0</v>
      </c>
      <c r="AB100" s="71">
        <f t="shared" ca="1" si="16"/>
        <v>0</v>
      </c>
      <c r="AC100" s="71">
        <f t="shared" ca="1" si="17"/>
        <v>0</v>
      </c>
      <c r="AD100" s="71">
        <f t="shared" ca="1" si="18"/>
        <v>0</v>
      </c>
      <c r="AE100" s="71">
        <f t="shared" ca="1" si="19"/>
        <v>0</v>
      </c>
      <c r="AF100" s="71">
        <f t="shared" ca="1" si="20"/>
        <v>0</v>
      </c>
      <c r="AG100" s="71">
        <f t="shared" ca="1" si="21"/>
        <v>0</v>
      </c>
    </row>
    <row r="101" spans="1:33" ht="18.600000000000001" customHeight="1" x14ac:dyDescent="0.2">
      <c r="A101" s="70" t="str">
        <f>IF(AND(Ausstellungen!C101&lt;"a",Ausstellungen!D101&lt;"a",Ausstellungen!F101&lt;"a",Ausstellungen!G101&lt;" "),"",SUBSTITUTE(SUBSTITUTE(SUBSTITUTE(SUBSTITUTE(IF(AND(ISERROR(SEARCH(",",Ausstellungen!G101,1)),ISERROR(SEARCH(".",Ausstellungen!G101,1))),CONCATENATE(Ausstellungen!D101,Ausstellungen!E101,Ausstellungen!F101,Ausstellungen!G101),IF(ISERROR(SEARCH(",",Ausstellungen!G101,1)),CONCATENATE(Ausstellungen!D101,Ausstellungen!E101,Ausstellungen!F101,MID(Ausstellungen!G101,SEARCH(".",Ausstellungen!G101,1)-1,1)),CONCATENATE(Ausstellungen!D101,Ausstellungen!E101,Ausstellungen!F101,MID(Ausstellungen!G101,SEARCH(",",Ausstellungen!G101,1)-1,1)))),"vv",ROW()),"v",ROW()),"Sg",""),"V",""))</f>
        <v>IHA Tulln - SonntagHüJugendklasse2</v>
      </c>
      <c r="B101" s="70" t="str">
        <f>IF(OR(Ausstellungen!C101&lt;"a",Ausstellungen!D101&lt;"a",Ausstellungen!F101&lt;"a"),"",IF(AND(Ausstellungen!D101=Tabelle2!$C$19,Ausstellungen!F101=Tabelle2!$E$19),Ausstellungen!C101&amp;Ausstellungen!D101&amp;"yy",IF(AND(Ausstellungen!D101=Tabelle2!$C$19,Ausstellungen!F101&lt;&gt;Tabelle2!$E$19),Ausstellungen!C101&amp;Ausstellungen!D101&amp;"zz",Ausstellungen!C101&amp;Ausstellungen!D101)))</f>
        <v>ANASTASIA STEEL OF CANTERBURYIHA Tulln - Sonntag</v>
      </c>
      <c r="C101" s="70" t="str">
        <f>IF(Ausstellungen!H101&lt;"a","",IF(Ausstellungen!F101=Tabelle2!$E$4,Ausstellungen!D101&amp;Ausstellungen!E101&amp;Ausstellungen!F101&amp;Ausstellungen!H101,IF(Ausstellungen!F101=Tabelle2!$E$3,Ausstellungen!D101&amp;Ausstellungen!F101&amp;Ausstellungen!H101,Ausstellungen!D101&amp;Ausstellungen!E101&amp;Ausstellungen!H101)))</f>
        <v/>
      </c>
      <c r="D101" s="70" t="str">
        <f>IF(AND(Ausstellungen!C101&gt;"a",Ausstellungen!D101&gt;"a",Ausstellungen!F101&gt;"a",Ausstellungen!I101&gt;"a"),Ausstellungen!D101&amp;Ausstellungen!E101&amp;MID(Ausstellungen!I101,1,2),"")</f>
        <v/>
      </c>
      <c r="E101" s="70" t="str">
        <f>IF(AND(Ausstellungen!C101&gt;"a",Ausstellungen!D101&gt;"a",Ausstellungen!F101&gt;"a",Ausstellungen!I101&gt;"a"),Ausstellungen!D101&amp;MID(Ausstellungen!I101,1,3),"")</f>
        <v/>
      </c>
      <c r="F101" s="70" t="str">
        <f>IF(Ausstellungen!T101&lt;&gt;"leer",CONCATENATE(Ausstellungen!T101,"P"),"")</f>
        <v>JuP</v>
      </c>
      <c r="G101" s="71">
        <f ca="1">IF(Ausstellungen!G101&gt;" ",VLOOKUP(Ausstellungen!G101,INDIRECT(F101),2,0),0)</f>
        <v>8</v>
      </c>
      <c r="H101" s="71">
        <f>IF(ISERROR(VLOOKUP(Ausstellungen!H101,Tabelle2!$AG$3:$AH$29,2,0)),0,VLOOKUP(Ausstellungen!H101,Tabelle2!$AG$3:$AH$29,2,0))</f>
        <v>0</v>
      </c>
      <c r="I101" s="71">
        <f>IF(ISERROR(VLOOKUP(Ausstellungen!I101,Tabelle2!$X$3:$Y$8,2,0)),0,VLOOKUP(Ausstellungen!I101,Tabelle2!$X$3:$Y$8,2,0))</f>
        <v>0</v>
      </c>
      <c r="J101" s="71">
        <f t="shared" ca="1" si="11"/>
        <v>8</v>
      </c>
      <c r="N101" s="69" t="str">
        <f>IF(AND(Ausstellungen!$C101&gt;"a",ISERROR(VLOOKUP(Ausstellungen!$C101,Tabelle3!$A$6:$B$300,2,0))),"??",IF(ISERROR(VLOOKUP(Ausstellungen!$C101,Tabelle3!$A$6:$B$300,2,0)),"",VLOOKUP(Ausstellungen!$C101,Tabelle3!$A$6:$B$300,2,0)))</f>
        <v>Hü</v>
      </c>
      <c r="O101" s="125">
        <f ca="1">IF(AND(Ausstellungen!G101&gt;"a",ISERROR(MATCH(Ausstellungen!G101,INDIRECT(Ausstellungen!T101),0))),0,1)</f>
        <v>1</v>
      </c>
      <c r="P101" s="71" t="str">
        <f>IF(Ausstellungen!$C101="","",IF(ISERROR(MATCH(Ausstellungen!$I101,Tabelle2!$X$4:$X$8,0)),"",MATCH(Ausstellungen!$I101,Tabelle2!$X$4:$X$8,0)))</f>
        <v/>
      </c>
      <c r="Q101" s="71" t="str">
        <f>IF(Ausstellungen!$C101="","",IF(OR(P101="",ISERROR(INDEX(Tabelle2!$X$14:$Y$18,P101,2))),"",INDEX(Tabelle2!$X$14:$Y$18,P101,2)))</f>
        <v/>
      </c>
      <c r="R101" s="71" t="str">
        <f t="shared" si="12"/>
        <v/>
      </c>
      <c r="S101" s="84" t="str">
        <f>IF(Ausstellungen!H101&lt;"a","",IF(AND(Ausstellungen!H101&gt;"a",ISERROR(MATCH(Ausstellungen!D101&amp;Ausstellungen!G101,Tabelle2!$T$2:$T$17,0))),1,IF(AND(Ausstellungen!H101&gt;"a",INDEX(Tabelle2!$V$2:$V$17,MATCH(Ausstellungen!D101&amp;Ausstellungen!G101,Tabelle2!$T$2:$T$17,0))&lt;&gt;Ausstellungen!H101),1,"")))</f>
        <v/>
      </c>
      <c r="T101" s="71" t="str">
        <f>IF(AND(Ausstellungen!I101&gt;"a",ISERROR(MATCH(Ausstellungen!G101,Tabelle2!$Z$2:$Z$7,0))),1,"")</f>
        <v/>
      </c>
      <c r="U101" s="71">
        <f>IF(AND(A101&gt;"a",Ausstellungen!G101&gt;" "),COUNTIF(A$5:A$500,A101),"")</f>
        <v>1</v>
      </c>
      <c r="V101" s="71">
        <f t="shared" si="13"/>
        <v>1</v>
      </c>
      <c r="W101" s="71" t="str">
        <f t="shared" si="14"/>
        <v/>
      </c>
      <c r="X101" s="71" t="str">
        <f>IF(AND(Ausstellungen!D101&lt;&gt;Tabelle2!$C$19,Ausstellungen!F101=Tabelle2!$E$19),1,"")</f>
        <v/>
      </c>
      <c r="Y101" s="71" t="str">
        <f ca="1">IF(AND(Ausstellungen!G101&gt;"a",ISERROR(MATCH(Ausstellungen!G101,INDIRECT(Ausstellungen!T101),0))),0,"")</f>
        <v/>
      </c>
      <c r="Z101" s="71" t="str">
        <f>IF(ISERROR(SEARCH(",",Ausstellungen!G101,1)),Ausstellungen!G101,SUBSTITUTE(MID(Ausstellungen!G101,1,SEARCH(",",Ausstellungen!G101,1)-1),"vv","z"))</f>
        <v>V2</v>
      </c>
      <c r="AA101" s="71">
        <f t="shared" ca="1" si="15"/>
        <v>0</v>
      </c>
      <c r="AB101" s="71">
        <f t="shared" ca="1" si="16"/>
        <v>0</v>
      </c>
      <c r="AC101" s="71">
        <f t="shared" ca="1" si="17"/>
        <v>0</v>
      </c>
      <c r="AD101" s="71">
        <f t="shared" ca="1" si="18"/>
        <v>0</v>
      </c>
      <c r="AE101" s="71">
        <f t="shared" ca="1" si="19"/>
        <v>0</v>
      </c>
      <c r="AF101" s="71">
        <f t="shared" ca="1" si="20"/>
        <v>0</v>
      </c>
      <c r="AG101" s="71">
        <f t="shared" ca="1" si="21"/>
        <v>0</v>
      </c>
    </row>
    <row r="102" spans="1:33" ht="18.600000000000001" customHeight="1" x14ac:dyDescent="0.2">
      <c r="A102" s="70" t="str">
        <f>IF(AND(Ausstellungen!C102&lt;"a",Ausstellungen!D102&lt;"a",Ausstellungen!F102&lt;"a",Ausstellungen!G102&lt;" "),"",SUBSTITUTE(SUBSTITUTE(SUBSTITUTE(SUBSTITUTE(IF(AND(ISERROR(SEARCH(",",Ausstellungen!G102,1)),ISERROR(SEARCH(".",Ausstellungen!G102,1))),CONCATENATE(Ausstellungen!D102,Ausstellungen!E102,Ausstellungen!F102,Ausstellungen!G102),IF(ISERROR(SEARCH(",",Ausstellungen!G102,1)),CONCATENATE(Ausstellungen!D102,Ausstellungen!E102,Ausstellungen!F102,MID(Ausstellungen!G102,SEARCH(".",Ausstellungen!G102,1)-1,1)),CONCATENATE(Ausstellungen!D102,Ausstellungen!E102,Ausstellungen!F102,MID(Ausstellungen!G102,SEARCH(",",Ausstellungen!G102,1)-1,1)))),"vv",ROW()),"v",ROW()),"Sg",""),"V",""))</f>
        <v>IHA Tulln - SonntagHüOffene Klasse1</v>
      </c>
      <c r="B102" s="70" t="str">
        <f>IF(OR(Ausstellungen!C102&lt;"a",Ausstellungen!D102&lt;"a",Ausstellungen!F102&lt;"a"),"",IF(AND(Ausstellungen!D102=Tabelle2!$C$19,Ausstellungen!F102=Tabelle2!$E$19),Ausstellungen!C102&amp;Ausstellungen!D102&amp;"yy",IF(AND(Ausstellungen!D102=Tabelle2!$C$19,Ausstellungen!F102&lt;&gt;Tabelle2!$E$19),Ausstellungen!C102&amp;Ausstellungen!D102&amp;"zz",Ausstellungen!C102&amp;Ausstellungen!D102)))</f>
        <v>SPAKLING DIAMOND STAFF KARMA KISSEDIHA Tulln - Sonntag</v>
      </c>
      <c r="C102" s="70" t="str">
        <f>IF(Ausstellungen!H102&lt;"a","",IF(Ausstellungen!F102=Tabelle2!$E$4,Ausstellungen!D102&amp;Ausstellungen!E102&amp;Ausstellungen!F102&amp;Ausstellungen!H102,IF(Ausstellungen!F102=Tabelle2!$E$3,Ausstellungen!D102&amp;Ausstellungen!F102&amp;Ausstellungen!H102,Ausstellungen!D102&amp;Ausstellungen!E102&amp;Ausstellungen!H102)))</f>
        <v/>
      </c>
      <c r="D102" s="70" t="str">
        <f>IF(AND(Ausstellungen!C102&gt;"a",Ausstellungen!D102&gt;"a",Ausstellungen!F102&gt;"a",Ausstellungen!I102&gt;"a"),Ausstellungen!D102&amp;Ausstellungen!E102&amp;MID(Ausstellungen!I102,1,2),"")</f>
        <v/>
      </c>
      <c r="E102" s="70" t="str">
        <f>IF(AND(Ausstellungen!C102&gt;"a",Ausstellungen!D102&gt;"a",Ausstellungen!F102&gt;"a",Ausstellungen!I102&gt;"a"),Ausstellungen!D102&amp;MID(Ausstellungen!I102,1,3),"")</f>
        <v/>
      </c>
      <c r="F102" s="70" t="str">
        <f>IF(Ausstellungen!T102&lt;&gt;"leer",CONCATENATE(Ausstellungen!T102,"P"),"")</f>
        <v>OfP</v>
      </c>
      <c r="G102" s="71">
        <f ca="1">IF(Ausstellungen!G102&gt;" ",VLOOKUP(Ausstellungen!G102,INDIRECT(F102),2,0),0)</f>
        <v>12</v>
      </c>
      <c r="H102" s="71">
        <f>IF(ISERROR(VLOOKUP(Ausstellungen!H102,Tabelle2!$AG$3:$AH$29,2,0)),0,VLOOKUP(Ausstellungen!H102,Tabelle2!$AG$3:$AH$29,2,0))</f>
        <v>0</v>
      </c>
      <c r="I102" s="71">
        <f>IF(ISERROR(VLOOKUP(Ausstellungen!I102,Tabelle2!$X$3:$Y$8,2,0)),0,VLOOKUP(Ausstellungen!I102,Tabelle2!$X$3:$Y$8,2,0))</f>
        <v>0</v>
      </c>
      <c r="J102" s="71">
        <f t="shared" ca="1" si="11"/>
        <v>12</v>
      </c>
      <c r="N102" s="69" t="str">
        <f>IF(AND(Ausstellungen!$C102&gt;"a",ISERROR(VLOOKUP(Ausstellungen!$C102,Tabelle3!$A$6:$B$300,2,0))),"??",IF(ISERROR(VLOOKUP(Ausstellungen!$C102,Tabelle3!$A$6:$B$300,2,0)),"",VLOOKUP(Ausstellungen!$C102,Tabelle3!$A$6:$B$300,2,0)))</f>
        <v>Hü</v>
      </c>
      <c r="O102" s="125">
        <f ca="1">IF(AND(Ausstellungen!G102&gt;"a",ISERROR(MATCH(Ausstellungen!G102,INDIRECT(Ausstellungen!T102),0))),0,1)</f>
        <v>1</v>
      </c>
      <c r="P102" s="71" t="str">
        <f>IF(Ausstellungen!$C102="","",IF(ISERROR(MATCH(Ausstellungen!$I102,Tabelle2!$X$4:$X$8,0)),"",MATCH(Ausstellungen!$I102,Tabelle2!$X$4:$X$8,0)))</f>
        <v/>
      </c>
      <c r="Q102" s="71" t="str">
        <f>IF(Ausstellungen!$C102="","",IF(OR(P102="",ISERROR(INDEX(Tabelle2!$X$14:$Y$18,P102,2))),"",INDEX(Tabelle2!$X$14:$Y$18,P102,2)))</f>
        <v/>
      </c>
      <c r="R102" s="71" t="str">
        <f t="shared" si="12"/>
        <v/>
      </c>
      <c r="S102" s="84" t="str">
        <f>IF(Ausstellungen!H102&lt;"a","",IF(AND(Ausstellungen!H102&gt;"a",ISERROR(MATCH(Ausstellungen!D102&amp;Ausstellungen!G102,Tabelle2!$T$2:$T$17,0))),1,IF(AND(Ausstellungen!H102&gt;"a",INDEX(Tabelle2!$V$2:$V$17,MATCH(Ausstellungen!D102&amp;Ausstellungen!G102,Tabelle2!$T$2:$T$17,0))&lt;&gt;Ausstellungen!H102),1,"")))</f>
        <v/>
      </c>
      <c r="T102" s="71" t="str">
        <f>IF(AND(Ausstellungen!I102&gt;"a",ISERROR(MATCH(Ausstellungen!G102,Tabelle2!$Z$2:$Z$7,0))),1,"")</f>
        <v/>
      </c>
      <c r="U102" s="71">
        <f>IF(AND(A102&gt;"a",Ausstellungen!G102&gt;" "),COUNTIF(A$5:A$500,A102),"")</f>
        <v>1</v>
      </c>
      <c r="V102" s="71">
        <f t="shared" si="13"/>
        <v>1</v>
      </c>
      <c r="W102" s="71" t="str">
        <f t="shared" si="14"/>
        <v/>
      </c>
      <c r="X102" s="71" t="str">
        <f>IF(AND(Ausstellungen!D102&lt;&gt;Tabelle2!$C$19,Ausstellungen!F102=Tabelle2!$E$19),1,"")</f>
        <v/>
      </c>
      <c r="Y102" s="71" t="str">
        <f ca="1">IF(AND(Ausstellungen!G102&gt;"a",ISERROR(MATCH(Ausstellungen!G102,INDIRECT(Ausstellungen!T102),0))),0,"")</f>
        <v/>
      </c>
      <c r="Z102" s="71" t="str">
        <f>IF(ISERROR(SEARCH(",",Ausstellungen!G102,1)),Ausstellungen!G102,SUBSTITUTE(MID(Ausstellungen!G102,1,SEARCH(",",Ausstellungen!G102,1)-1),"vv","z"))</f>
        <v>V1</v>
      </c>
      <c r="AA102" s="71">
        <f t="shared" ca="1" si="15"/>
        <v>0</v>
      </c>
      <c r="AB102" s="71">
        <f t="shared" ca="1" si="16"/>
        <v>0</v>
      </c>
      <c r="AC102" s="71">
        <f t="shared" ca="1" si="17"/>
        <v>0</v>
      </c>
      <c r="AD102" s="71">
        <f t="shared" ca="1" si="18"/>
        <v>0</v>
      </c>
      <c r="AE102" s="71">
        <f t="shared" ca="1" si="19"/>
        <v>0</v>
      </c>
      <c r="AF102" s="71">
        <f t="shared" ca="1" si="20"/>
        <v>0</v>
      </c>
      <c r="AG102" s="71">
        <f t="shared" ca="1" si="21"/>
        <v>0</v>
      </c>
    </row>
    <row r="103" spans="1:33" ht="18.600000000000001" customHeight="1" x14ac:dyDescent="0.2">
      <c r="A103" s="70" t="str">
        <f>IF(AND(Ausstellungen!C103&lt;"a",Ausstellungen!D103&lt;"a",Ausstellungen!F103&lt;"a",Ausstellungen!G103&lt;" "),"",SUBSTITUTE(SUBSTITUTE(SUBSTITUTE(SUBSTITUTE(IF(AND(ISERROR(SEARCH(",",Ausstellungen!G103,1)),ISERROR(SEARCH(".",Ausstellungen!G103,1))),CONCATENATE(Ausstellungen!D103,Ausstellungen!E103,Ausstellungen!F103,Ausstellungen!G103),IF(ISERROR(SEARCH(",",Ausstellungen!G103,1)),CONCATENATE(Ausstellungen!D103,Ausstellungen!E103,Ausstellungen!F103,MID(Ausstellungen!G103,SEARCH(".",Ausstellungen!G103,1)-1,1)),CONCATENATE(Ausstellungen!D103,Ausstellungen!E103,Ausstellungen!F103,MID(Ausstellungen!G103,SEARCH(",",Ausstellungen!G103,1)-1,1)))),"vv",ROW()),"v",ROW()),"Sg",""),"V",""))</f>
        <v>IHA Tulln - SonntagHüOffene Klasse3</v>
      </c>
      <c r="B103" s="70" t="str">
        <f>IF(OR(Ausstellungen!C103&lt;"a",Ausstellungen!D103&lt;"a",Ausstellungen!F103&lt;"a"),"",IF(AND(Ausstellungen!D103=Tabelle2!$C$19,Ausstellungen!F103=Tabelle2!$E$19),Ausstellungen!C103&amp;Ausstellungen!D103&amp;"yy",IF(AND(Ausstellungen!D103=Tabelle2!$C$19,Ausstellungen!F103&lt;&gt;Tabelle2!$E$19),Ausstellungen!C103&amp;Ausstellungen!D103&amp;"zz",Ausstellungen!C103&amp;Ausstellungen!D103)))</f>
        <v>OLLALA OF CANTERBURYIHA Tulln - Sonntag</v>
      </c>
      <c r="C103" s="70" t="str">
        <f>IF(Ausstellungen!H103&lt;"a","",IF(Ausstellungen!F103=Tabelle2!$E$4,Ausstellungen!D103&amp;Ausstellungen!E103&amp;Ausstellungen!F103&amp;Ausstellungen!H103,IF(Ausstellungen!F103=Tabelle2!$E$3,Ausstellungen!D103&amp;Ausstellungen!F103&amp;Ausstellungen!H103,Ausstellungen!D103&amp;Ausstellungen!E103&amp;Ausstellungen!H103)))</f>
        <v/>
      </c>
      <c r="D103" s="70" t="str">
        <f>IF(AND(Ausstellungen!C103&gt;"a",Ausstellungen!D103&gt;"a",Ausstellungen!F103&gt;"a",Ausstellungen!I103&gt;"a"),Ausstellungen!D103&amp;Ausstellungen!E103&amp;MID(Ausstellungen!I103,1,2),"")</f>
        <v/>
      </c>
      <c r="E103" s="70" t="str">
        <f>IF(AND(Ausstellungen!C103&gt;"a",Ausstellungen!D103&gt;"a",Ausstellungen!F103&gt;"a",Ausstellungen!I103&gt;"a"),Ausstellungen!D103&amp;MID(Ausstellungen!I103,1,3),"")</f>
        <v/>
      </c>
      <c r="F103" s="70" t="str">
        <f>IF(Ausstellungen!T103&lt;&gt;"leer",CONCATENATE(Ausstellungen!T103,"P"),"")</f>
        <v>OfP</v>
      </c>
      <c r="G103" s="71">
        <f ca="1">IF(Ausstellungen!G103&gt;" ",VLOOKUP(Ausstellungen!G103,INDIRECT(F103),2,0),0)</f>
        <v>6</v>
      </c>
      <c r="H103" s="71">
        <f>IF(ISERROR(VLOOKUP(Ausstellungen!H103,Tabelle2!$AG$3:$AH$29,2,0)),0,VLOOKUP(Ausstellungen!H103,Tabelle2!$AG$3:$AH$29,2,0))</f>
        <v>0</v>
      </c>
      <c r="I103" s="71">
        <f>IF(ISERROR(VLOOKUP(Ausstellungen!I103,Tabelle2!$X$3:$Y$8,2,0)),0,VLOOKUP(Ausstellungen!I103,Tabelle2!$X$3:$Y$8,2,0))</f>
        <v>0</v>
      </c>
      <c r="J103" s="71">
        <f t="shared" ca="1" si="11"/>
        <v>6</v>
      </c>
      <c r="N103" s="69" t="str">
        <f>IF(AND(Ausstellungen!$C103&gt;"a",ISERROR(VLOOKUP(Ausstellungen!$C103,Tabelle3!$A$6:$B$300,2,0))),"??",IF(ISERROR(VLOOKUP(Ausstellungen!$C103,Tabelle3!$A$6:$B$300,2,0)),"",VLOOKUP(Ausstellungen!$C103,Tabelle3!$A$6:$B$300,2,0)))</f>
        <v>Hü</v>
      </c>
      <c r="O103" s="125">
        <f ca="1">IF(AND(Ausstellungen!G103&gt;"a",ISERROR(MATCH(Ausstellungen!G103,INDIRECT(Ausstellungen!T103),0))),0,1)</f>
        <v>1</v>
      </c>
      <c r="P103" s="71" t="str">
        <f>IF(Ausstellungen!$C103="","",IF(ISERROR(MATCH(Ausstellungen!$I103,Tabelle2!$X$4:$X$8,0)),"",MATCH(Ausstellungen!$I103,Tabelle2!$X$4:$X$8,0)))</f>
        <v/>
      </c>
      <c r="Q103" s="71" t="str">
        <f>IF(Ausstellungen!$C103="","",IF(OR(P103="",ISERROR(INDEX(Tabelle2!$X$14:$Y$18,P103,2))),"",INDEX(Tabelle2!$X$14:$Y$18,P103,2)))</f>
        <v/>
      </c>
      <c r="R103" s="71" t="str">
        <f t="shared" si="12"/>
        <v/>
      </c>
      <c r="S103" s="84" t="str">
        <f>IF(Ausstellungen!H103&lt;"a","",IF(AND(Ausstellungen!H103&gt;"a",ISERROR(MATCH(Ausstellungen!D103&amp;Ausstellungen!G103,Tabelle2!$T$2:$T$17,0))),1,IF(AND(Ausstellungen!H103&gt;"a",INDEX(Tabelle2!$V$2:$V$17,MATCH(Ausstellungen!D103&amp;Ausstellungen!G103,Tabelle2!$T$2:$T$17,0))&lt;&gt;Ausstellungen!H103),1,"")))</f>
        <v/>
      </c>
      <c r="T103" s="71" t="str">
        <f>IF(AND(Ausstellungen!I103&gt;"a",ISERROR(MATCH(Ausstellungen!G103,Tabelle2!$Z$2:$Z$7,0))),1,"")</f>
        <v/>
      </c>
      <c r="U103" s="71">
        <f>IF(AND(A103&gt;"a",Ausstellungen!G103&gt;" "),COUNTIF(A$5:A$500,A103),"")</f>
        <v>1</v>
      </c>
      <c r="V103" s="71">
        <f t="shared" si="13"/>
        <v>1</v>
      </c>
      <c r="W103" s="71" t="str">
        <f t="shared" si="14"/>
        <v/>
      </c>
      <c r="X103" s="71" t="str">
        <f>IF(AND(Ausstellungen!D103&lt;&gt;Tabelle2!$C$19,Ausstellungen!F103=Tabelle2!$E$19),1,"")</f>
        <v/>
      </c>
      <c r="Y103" s="71" t="str">
        <f ca="1">IF(AND(Ausstellungen!G103&gt;"a",ISERROR(MATCH(Ausstellungen!G103,INDIRECT(Ausstellungen!T103),0))),0,"")</f>
        <v/>
      </c>
      <c r="Z103" s="71" t="str">
        <f>IF(ISERROR(SEARCH(",",Ausstellungen!G103,1)),Ausstellungen!G103,SUBSTITUTE(MID(Ausstellungen!G103,1,SEARCH(",",Ausstellungen!G103,1)-1),"vv","z"))</f>
        <v>V3</v>
      </c>
      <c r="AA103" s="71">
        <f t="shared" ca="1" si="15"/>
        <v>0</v>
      </c>
      <c r="AB103" s="71">
        <f t="shared" ca="1" si="16"/>
        <v>0</v>
      </c>
      <c r="AC103" s="71">
        <f t="shared" ca="1" si="17"/>
        <v>0</v>
      </c>
      <c r="AD103" s="71">
        <f t="shared" ca="1" si="18"/>
        <v>0</v>
      </c>
      <c r="AE103" s="71">
        <f t="shared" ca="1" si="19"/>
        <v>0</v>
      </c>
      <c r="AF103" s="71">
        <f t="shared" ca="1" si="20"/>
        <v>0</v>
      </c>
      <c r="AG103" s="71">
        <f t="shared" ca="1" si="21"/>
        <v>0</v>
      </c>
    </row>
    <row r="104" spans="1:33" ht="18.600000000000001" customHeight="1" x14ac:dyDescent="0.2">
      <c r="A104" s="70" t="str">
        <f>IF(AND(Ausstellungen!C104&lt;"a",Ausstellungen!D104&lt;"a",Ausstellungen!F104&lt;"a",Ausstellungen!G104&lt;" "),"",SUBSTITUTE(SUBSTITUTE(SUBSTITUTE(SUBSTITUTE(IF(AND(ISERROR(SEARCH(",",Ausstellungen!G104,1)),ISERROR(SEARCH(".",Ausstellungen!G104,1))),CONCATENATE(Ausstellungen!D104,Ausstellungen!E104,Ausstellungen!F104,Ausstellungen!G104),IF(ISERROR(SEARCH(",",Ausstellungen!G104,1)),CONCATENATE(Ausstellungen!D104,Ausstellungen!E104,Ausstellungen!F104,MID(Ausstellungen!G104,SEARCH(".",Ausstellungen!G104,1)-1,1)),CONCATENATE(Ausstellungen!D104,Ausstellungen!E104,Ausstellungen!F104,MID(Ausstellungen!G104,SEARCH(",",Ausstellungen!G104,1)-1,1)))),"vv",ROW()),"v",ROW()),"Sg",""),"V",""))</f>
        <v xml:space="preserve">   </v>
      </c>
      <c r="B104" s="70" t="str">
        <f>IF(OR(Ausstellungen!C104&lt;"a",Ausstellungen!D104&lt;"a",Ausstellungen!F104&lt;"a"),"",IF(AND(Ausstellungen!D104=Tabelle2!$C$19,Ausstellungen!F104=Tabelle2!$E$19),Ausstellungen!C104&amp;Ausstellungen!D104&amp;"yy",IF(AND(Ausstellungen!D104=Tabelle2!$C$19,Ausstellungen!F104&lt;&gt;Tabelle2!$E$19),Ausstellungen!C104&amp;Ausstellungen!D104&amp;"zz",Ausstellungen!C104&amp;Ausstellungen!D104)))</f>
        <v/>
      </c>
      <c r="C104" s="70" t="str">
        <f>IF(Ausstellungen!H104&lt;"a","",IF(Ausstellungen!F104=Tabelle2!$E$4,Ausstellungen!D104&amp;Ausstellungen!E104&amp;Ausstellungen!F104&amp;Ausstellungen!H104,IF(Ausstellungen!F104=Tabelle2!$E$3,Ausstellungen!D104&amp;Ausstellungen!F104&amp;Ausstellungen!H104,Ausstellungen!D104&amp;Ausstellungen!E104&amp;Ausstellungen!H104)))</f>
        <v/>
      </c>
      <c r="D104" s="70" t="str">
        <f>IF(AND(Ausstellungen!C104&gt;"a",Ausstellungen!D104&gt;"a",Ausstellungen!F104&gt;"a",Ausstellungen!I104&gt;"a"),Ausstellungen!D104&amp;Ausstellungen!E104&amp;MID(Ausstellungen!I104,1,2),"")</f>
        <v/>
      </c>
      <c r="E104" s="70" t="str">
        <f>IF(AND(Ausstellungen!C104&gt;"a",Ausstellungen!D104&gt;"a",Ausstellungen!F104&gt;"a",Ausstellungen!I104&gt;"a"),Ausstellungen!D104&amp;MID(Ausstellungen!I104,1,3),"")</f>
        <v/>
      </c>
      <c r="F104" s="70" t="str">
        <f>IF(Ausstellungen!T104&lt;&gt;"leer",CONCATENATE(Ausstellungen!T104,"P"),"")</f>
        <v/>
      </c>
      <c r="G104" s="71">
        <f ca="1">IF(Ausstellungen!G104&gt;" ",VLOOKUP(Ausstellungen!G104,INDIRECT(F104),2,0),0)</f>
        <v>0</v>
      </c>
      <c r="H104" s="71">
        <f>IF(ISERROR(VLOOKUP(Ausstellungen!H104,Tabelle2!$AG$3:$AH$29,2,0)),0,VLOOKUP(Ausstellungen!H104,Tabelle2!$AG$3:$AH$29,2,0))</f>
        <v>0</v>
      </c>
      <c r="I104" s="71">
        <f>IF(ISERROR(VLOOKUP(Ausstellungen!I104,Tabelle2!$X$3:$Y$8,2,0)),0,VLOOKUP(Ausstellungen!I104,Tabelle2!$X$3:$Y$8,2,0))</f>
        <v>0</v>
      </c>
      <c r="J104" s="71">
        <f t="shared" ca="1" si="11"/>
        <v>0</v>
      </c>
      <c r="N104" s="69" t="str">
        <f>IF(AND(Ausstellungen!$C104&gt;"a",ISERROR(VLOOKUP(Ausstellungen!$C104,Tabelle3!$A$6:$B$300,2,0))),"??",IF(ISERROR(VLOOKUP(Ausstellungen!$C104,Tabelle3!$A$6:$B$300,2,0)),"",VLOOKUP(Ausstellungen!$C104,Tabelle3!$A$6:$B$300,2,0)))</f>
        <v/>
      </c>
      <c r="O104" s="125">
        <f ca="1">IF(AND(Ausstellungen!G104&gt;"a",ISERROR(MATCH(Ausstellungen!G104,INDIRECT(Ausstellungen!T104),0))),0,1)</f>
        <v>1</v>
      </c>
      <c r="P104" s="71" t="str">
        <f>IF(Ausstellungen!$C104="","",IF(ISERROR(MATCH(Ausstellungen!$I104,Tabelle2!$X$4:$X$8,0)),"",MATCH(Ausstellungen!$I104,Tabelle2!$X$4:$X$8,0)))</f>
        <v/>
      </c>
      <c r="Q104" s="71" t="str">
        <f>IF(Ausstellungen!$C104="","",IF(OR(P104="",ISERROR(INDEX(Tabelle2!$X$14:$Y$18,P104,2))),"",INDEX(Tabelle2!$X$14:$Y$18,P104,2)))</f>
        <v/>
      </c>
      <c r="R104" s="71" t="str">
        <f t="shared" si="12"/>
        <v/>
      </c>
      <c r="S104" s="84" t="str">
        <f>IF(Ausstellungen!H104&lt;"a","",IF(AND(Ausstellungen!H104&gt;"a",ISERROR(MATCH(Ausstellungen!D104&amp;Ausstellungen!G104,Tabelle2!$T$2:$T$17,0))),1,IF(AND(Ausstellungen!H104&gt;"a",INDEX(Tabelle2!$V$2:$V$17,MATCH(Ausstellungen!D104&amp;Ausstellungen!G104,Tabelle2!$T$2:$T$17,0))&lt;&gt;Ausstellungen!H104),1,"")))</f>
        <v/>
      </c>
      <c r="T104" s="71" t="str">
        <f>IF(AND(Ausstellungen!I104&gt;"a",ISERROR(MATCH(Ausstellungen!G104,Tabelle2!$Z$2:$Z$7,0))),1,"")</f>
        <v/>
      </c>
      <c r="U104" s="71" t="str">
        <f>IF(AND(A104&gt;"a",Ausstellungen!G104&gt;" "),COUNTIF(A$5:A$500,A104),"")</f>
        <v/>
      </c>
      <c r="V104" s="71" t="str">
        <f t="shared" si="13"/>
        <v/>
      </c>
      <c r="W104" s="71" t="str">
        <f t="shared" si="14"/>
        <v/>
      </c>
      <c r="X104" s="71" t="str">
        <f>IF(AND(Ausstellungen!D104&lt;&gt;Tabelle2!$C$19,Ausstellungen!F104=Tabelle2!$E$19),1,"")</f>
        <v/>
      </c>
      <c r="Y104" s="71" t="str">
        <f ca="1">IF(AND(Ausstellungen!G104&gt;"a",ISERROR(MATCH(Ausstellungen!G104,INDIRECT(Ausstellungen!T104),0))),0,"")</f>
        <v/>
      </c>
      <c r="Z104" s="71" t="str">
        <f>IF(ISERROR(SEARCH(",",Ausstellungen!G104,1)),Ausstellungen!G104,SUBSTITUTE(MID(Ausstellungen!G104,1,SEARCH(",",Ausstellungen!G104,1)-1),"vv","z"))</f>
        <v xml:space="preserve"> </v>
      </c>
      <c r="AA104" s="71">
        <f t="shared" ca="1" si="15"/>
        <v>0</v>
      </c>
      <c r="AB104" s="71">
        <f t="shared" ca="1" si="16"/>
        <v>0</v>
      </c>
      <c r="AC104" s="71">
        <f t="shared" ca="1" si="17"/>
        <v>0</v>
      </c>
      <c r="AD104" s="71">
        <f t="shared" ca="1" si="18"/>
        <v>0</v>
      </c>
      <c r="AE104" s="71">
        <f t="shared" ca="1" si="19"/>
        <v>0</v>
      </c>
      <c r="AF104" s="71">
        <f t="shared" ca="1" si="20"/>
        <v>0</v>
      </c>
      <c r="AG104" s="71">
        <f t="shared" ca="1" si="21"/>
        <v>0</v>
      </c>
    </row>
    <row r="105" spans="1:33" ht="18.600000000000001" customHeight="1" x14ac:dyDescent="0.2">
      <c r="A105" s="70" t="str">
        <f>IF(AND(Ausstellungen!C105&lt;"a",Ausstellungen!D105&lt;"a",Ausstellungen!F105&lt;"a",Ausstellungen!G105&lt;" "),"",SUBSTITUTE(SUBSTITUTE(SUBSTITUTE(SUBSTITUTE(IF(AND(ISERROR(SEARCH(",",Ausstellungen!G105,1)),ISERROR(SEARCH(".",Ausstellungen!G105,1))),CONCATENATE(Ausstellungen!D105,Ausstellungen!E105,Ausstellungen!F105,Ausstellungen!G105),IF(ISERROR(SEARCH(",",Ausstellungen!G105,1)),CONCATENATE(Ausstellungen!D105,Ausstellungen!E105,Ausstellungen!F105,MID(Ausstellungen!G105,SEARCH(".",Ausstellungen!G105,1)-1,1)),CONCATENATE(Ausstellungen!D105,Ausstellungen!E105,Ausstellungen!F105,MID(Ausstellungen!G105,SEARCH(",",Ausstellungen!G105,1)-1,1)))),"vv",ROW()),"v",ROW()),"Sg",""),"V",""))</f>
        <v xml:space="preserve">   </v>
      </c>
      <c r="B105" s="70" t="str">
        <f>IF(OR(Ausstellungen!C105&lt;"a",Ausstellungen!D105&lt;"a",Ausstellungen!F105&lt;"a"),"",IF(AND(Ausstellungen!D105=Tabelle2!$C$19,Ausstellungen!F105=Tabelle2!$E$19),Ausstellungen!C105&amp;Ausstellungen!D105&amp;"yy",IF(AND(Ausstellungen!D105=Tabelle2!$C$19,Ausstellungen!F105&lt;&gt;Tabelle2!$E$19),Ausstellungen!C105&amp;Ausstellungen!D105&amp;"zz",Ausstellungen!C105&amp;Ausstellungen!D105)))</f>
        <v/>
      </c>
      <c r="C105" s="70" t="str">
        <f>IF(Ausstellungen!H105&lt;"a","",IF(Ausstellungen!F105=Tabelle2!$E$4,Ausstellungen!D105&amp;Ausstellungen!E105&amp;Ausstellungen!F105&amp;Ausstellungen!H105,IF(Ausstellungen!F105=Tabelle2!$E$3,Ausstellungen!D105&amp;Ausstellungen!F105&amp;Ausstellungen!H105,Ausstellungen!D105&amp;Ausstellungen!E105&amp;Ausstellungen!H105)))</f>
        <v/>
      </c>
      <c r="D105" s="70" t="str">
        <f>IF(AND(Ausstellungen!C105&gt;"a",Ausstellungen!D105&gt;"a",Ausstellungen!F105&gt;"a",Ausstellungen!I105&gt;"a"),Ausstellungen!D105&amp;Ausstellungen!E105&amp;MID(Ausstellungen!I105,1,2),"")</f>
        <v/>
      </c>
      <c r="E105" s="70" t="str">
        <f>IF(AND(Ausstellungen!C105&gt;"a",Ausstellungen!D105&gt;"a",Ausstellungen!F105&gt;"a",Ausstellungen!I105&gt;"a"),Ausstellungen!D105&amp;MID(Ausstellungen!I105,1,3),"")</f>
        <v/>
      </c>
      <c r="F105" s="70" t="str">
        <f>IF(Ausstellungen!T105&lt;&gt;"leer",CONCATENATE(Ausstellungen!T105,"P"),"")</f>
        <v/>
      </c>
      <c r="G105" s="71">
        <f ca="1">IF(Ausstellungen!G105&gt;" ",VLOOKUP(Ausstellungen!G105,INDIRECT(F105),2,0),0)</f>
        <v>0</v>
      </c>
      <c r="H105" s="71">
        <f>IF(ISERROR(VLOOKUP(Ausstellungen!H105,Tabelle2!$AG$3:$AH$29,2,0)),0,VLOOKUP(Ausstellungen!H105,Tabelle2!$AG$3:$AH$29,2,0))</f>
        <v>0</v>
      </c>
      <c r="I105" s="71">
        <f>IF(ISERROR(VLOOKUP(Ausstellungen!I105,Tabelle2!$X$3:$Y$8,2,0)),0,VLOOKUP(Ausstellungen!I105,Tabelle2!$X$3:$Y$8,2,0))</f>
        <v>0</v>
      </c>
      <c r="J105" s="71">
        <f t="shared" ca="1" si="11"/>
        <v>0</v>
      </c>
      <c r="N105" s="69" t="str">
        <f>IF(AND(Ausstellungen!$C105&gt;"a",ISERROR(VLOOKUP(Ausstellungen!$C105,Tabelle3!$A$6:$B$300,2,0))),"??",IF(ISERROR(VLOOKUP(Ausstellungen!$C105,Tabelle3!$A$6:$B$300,2,0)),"",VLOOKUP(Ausstellungen!$C105,Tabelle3!$A$6:$B$300,2,0)))</f>
        <v/>
      </c>
      <c r="O105" s="125">
        <f ca="1">IF(AND(Ausstellungen!G105&gt;"a",ISERROR(MATCH(Ausstellungen!G105,INDIRECT(Ausstellungen!T105),0))),0,1)</f>
        <v>1</v>
      </c>
      <c r="P105" s="71" t="str">
        <f>IF(Ausstellungen!$C105="","",IF(ISERROR(MATCH(Ausstellungen!$I105,Tabelle2!$X$4:$X$8,0)),"",MATCH(Ausstellungen!$I105,Tabelle2!$X$4:$X$8,0)))</f>
        <v/>
      </c>
      <c r="Q105" s="71" t="str">
        <f>IF(Ausstellungen!$C105="","",IF(OR(P105="",ISERROR(INDEX(Tabelle2!$X$14:$Y$18,P105,2))),"",INDEX(Tabelle2!$X$14:$Y$18,P105,2)))</f>
        <v/>
      </c>
      <c r="R105" s="71" t="str">
        <f t="shared" si="12"/>
        <v/>
      </c>
      <c r="S105" s="84" t="str">
        <f>IF(Ausstellungen!H105&lt;"a","",IF(AND(Ausstellungen!H105&gt;"a",ISERROR(MATCH(Ausstellungen!D105&amp;Ausstellungen!G105,Tabelle2!$T$2:$T$17,0))),1,IF(AND(Ausstellungen!H105&gt;"a",INDEX(Tabelle2!$V$2:$V$17,MATCH(Ausstellungen!D105&amp;Ausstellungen!G105,Tabelle2!$T$2:$T$17,0))&lt;&gt;Ausstellungen!H105),1,"")))</f>
        <v/>
      </c>
      <c r="T105" s="71" t="str">
        <f>IF(AND(Ausstellungen!I105&gt;"a",ISERROR(MATCH(Ausstellungen!G105,Tabelle2!$Z$2:$Z$7,0))),1,"")</f>
        <v/>
      </c>
      <c r="U105" s="71" t="str">
        <f>IF(AND(A105&gt;"a",Ausstellungen!G105&gt;" "),COUNTIF(A$5:A$500,A105),"")</f>
        <v/>
      </c>
      <c r="V105" s="71" t="str">
        <f t="shared" si="13"/>
        <v/>
      </c>
      <c r="W105" s="71" t="str">
        <f t="shared" si="14"/>
        <v/>
      </c>
      <c r="X105" s="71" t="str">
        <f>IF(AND(Ausstellungen!D105&lt;&gt;Tabelle2!$C$19,Ausstellungen!F105=Tabelle2!$E$19),1,"")</f>
        <v/>
      </c>
      <c r="Y105" s="71" t="str">
        <f ca="1">IF(AND(Ausstellungen!G105&gt;"a",ISERROR(MATCH(Ausstellungen!G105,INDIRECT(Ausstellungen!T105),0))),0,"")</f>
        <v/>
      </c>
      <c r="Z105" s="71" t="str">
        <f>IF(ISERROR(SEARCH(",",Ausstellungen!G105,1)),Ausstellungen!G105,SUBSTITUTE(MID(Ausstellungen!G105,1,SEARCH(",",Ausstellungen!G105,1)-1),"vv","z"))</f>
        <v xml:space="preserve"> </v>
      </c>
      <c r="AA105" s="71">
        <f t="shared" ca="1" si="15"/>
        <v>0</v>
      </c>
      <c r="AB105" s="71">
        <f t="shared" ca="1" si="16"/>
        <v>0</v>
      </c>
      <c r="AC105" s="71">
        <f t="shared" ca="1" si="17"/>
        <v>0</v>
      </c>
      <c r="AD105" s="71">
        <f t="shared" ca="1" si="18"/>
        <v>0</v>
      </c>
      <c r="AE105" s="71">
        <f t="shared" ca="1" si="19"/>
        <v>0</v>
      </c>
      <c r="AF105" s="71">
        <f t="shared" ca="1" si="20"/>
        <v>0</v>
      </c>
      <c r="AG105" s="71">
        <f t="shared" ca="1" si="21"/>
        <v>0</v>
      </c>
    </row>
    <row r="106" spans="1:33" ht="18.600000000000001" customHeight="1" x14ac:dyDescent="0.2">
      <c r="A106" s="70" t="str">
        <f>IF(AND(Ausstellungen!C106&lt;"a",Ausstellungen!D106&lt;"a",Ausstellungen!F106&lt;"a",Ausstellungen!G106&lt;" "),"",SUBSTITUTE(SUBSTITUTE(SUBSTITUTE(SUBSTITUTE(IF(AND(ISERROR(SEARCH(",",Ausstellungen!G106,1)),ISERROR(SEARCH(".",Ausstellungen!G106,1))),CONCATENATE(Ausstellungen!D106,Ausstellungen!E106,Ausstellungen!F106,Ausstellungen!G106),IF(ISERROR(SEARCH(",",Ausstellungen!G106,1)),CONCATENATE(Ausstellungen!D106,Ausstellungen!E106,Ausstellungen!F106,MID(Ausstellungen!G106,SEARCH(".",Ausstellungen!G106,1)-1,1)),CONCATENATE(Ausstellungen!D106,Ausstellungen!E106,Ausstellungen!F106,MID(Ausstellungen!G106,SEARCH(",",Ausstellungen!G106,1)-1,1)))),"vv",ROW()),"v",ROW()),"Sg",""),"V",""))</f>
        <v xml:space="preserve">   </v>
      </c>
      <c r="B106" s="70" t="str">
        <f>IF(OR(Ausstellungen!C106&lt;"a",Ausstellungen!D106&lt;"a",Ausstellungen!F106&lt;"a"),"",IF(AND(Ausstellungen!D106=Tabelle2!$C$19,Ausstellungen!F106=Tabelle2!$E$19),Ausstellungen!C106&amp;Ausstellungen!D106&amp;"yy",IF(AND(Ausstellungen!D106=Tabelle2!$C$19,Ausstellungen!F106&lt;&gt;Tabelle2!$E$19),Ausstellungen!C106&amp;Ausstellungen!D106&amp;"zz",Ausstellungen!C106&amp;Ausstellungen!D106)))</f>
        <v/>
      </c>
      <c r="C106" s="70" t="str">
        <f>IF(Ausstellungen!H106&lt;"a","",IF(Ausstellungen!F106=Tabelle2!$E$4,Ausstellungen!D106&amp;Ausstellungen!E106&amp;Ausstellungen!F106&amp;Ausstellungen!H106,IF(Ausstellungen!F106=Tabelle2!$E$3,Ausstellungen!D106&amp;Ausstellungen!F106&amp;Ausstellungen!H106,Ausstellungen!D106&amp;Ausstellungen!E106&amp;Ausstellungen!H106)))</f>
        <v/>
      </c>
      <c r="D106" s="70" t="str">
        <f>IF(AND(Ausstellungen!C106&gt;"a",Ausstellungen!D106&gt;"a",Ausstellungen!F106&gt;"a",Ausstellungen!I106&gt;"a"),Ausstellungen!D106&amp;Ausstellungen!E106&amp;MID(Ausstellungen!I106,1,2),"")</f>
        <v/>
      </c>
      <c r="E106" s="70" t="str">
        <f>IF(AND(Ausstellungen!C106&gt;"a",Ausstellungen!D106&gt;"a",Ausstellungen!F106&gt;"a",Ausstellungen!I106&gt;"a"),Ausstellungen!D106&amp;MID(Ausstellungen!I106,1,3),"")</f>
        <v/>
      </c>
      <c r="F106" s="70" t="str">
        <f>IF(Ausstellungen!T106&lt;&gt;"leer",CONCATENATE(Ausstellungen!T106,"P"),"")</f>
        <v/>
      </c>
      <c r="G106" s="71">
        <f ca="1">IF(Ausstellungen!G106&gt;" ",VLOOKUP(Ausstellungen!G106,INDIRECT(F106),2,0),0)</f>
        <v>0</v>
      </c>
      <c r="H106" s="71">
        <f>IF(ISERROR(VLOOKUP(Ausstellungen!H106,Tabelle2!$AG$3:$AH$29,2,0)),0,VLOOKUP(Ausstellungen!H106,Tabelle2!$AG$3:$AH$29,2,0))</f>
        <v>0</v>
      </c>
      <c r="I106" s="71">
        <f>IF(ISERROR(VLOOKUP(Ausstellungen!I106,Tabelle2!$X$3:$Y$8,2,0)),0,VLOOKUP(Ausstellungen!I106,Tabelle2!$X$3:$Y$8,2,0))</f>
        <v>0</v>
      </c>
      <c r="J106" s="71">
        <f t="shared" ca="1" si="11"/>
        <v>0</v>
      </c>
      <c r="N106" s="69" t="str">
        <f>IF(AND(Ausstellungen!$C106&gt;"a",ISERROR(VLOOKUP(Ausstellungen!$C106,Tabelle3!$A$6:$B$300,2,0))),"??",IF(ISERROR(VLOOKUP(Ausstellungen!$C106,Tabelle3!$A$6:$B$300,2,0)),"",VLOOKUP(Ausstellungen!$C106,Tabelle3!$A$6:$B$300,2,0)))</f>
        <v/>
      </c>
      <c r="O106" s="125">
        <f ca="1">IF(AND(Ausstellungen!G106&gt;"a",ISERROR(MATCH(Ausstellungen!G106,INDIRECT(Ausstellungen!T106),0))),0,1)</f>
        <v>1</v>
      </c>
      <c r="P106" s="71" t="str">
        <f>IF(Ausstellungen!$C106="","",IF(ISERROR(MATCH(Ausstellungen!$I106,Tabelle2!$X$4:$X$8,0)),"",MATCH(Ausstellungen!$I106,Tabelle2!$X$4:$X$8,0)))</f>
        <v/>
      </c>
      <c r="Q106" s="71" t="str">
        <f>IF(Ausstellungen!$C106="","",IF(OR(P106="",ISERROR(INDEX(Tabelle2!$X$14:$Y$18,P106,2))),"",INDEX(Tabelle2!$X$14:$Y$18,P106,2)))</f>
        <v/>
      </c>
      <c r="R106" s="71" t="str">
        <f t="shared" si="12"/>
        <v/>
      </c>
      <c r="S106" s="84" t="str">
        <f>IF(Ausstellungen!H106&lt;"a","",IF(AND(Ausstellungen!H106&gt;"a",ISERROR(MATCH(Ausstellungen!D106&amp;Ausstellungen!G106,Tabelle2!$T$2:$T$17,0))),1,IF(AND(Ausstellungen!H106&gt;"a",INDEX(Tabelle2!$V$2:$V$17,MATCH(Ausstellungen!D106&amp;Ausstellungen!G106,Tabelle2!$T$2:$T$17,0))&lt;&gt;Ausstellungen!H106),1,"")))</f>
        <v/>
      </c>
      <c r="T106" s="71" t="str">
        <f>IF(AND(Ausstellungen!I106&gt;"a",ISERROR(MATCH(Ausstellungen!G106,Tabelle2!$Z$2:$Z$7,0))),1,"")</f>
        <v/>
      </c>
      <c r="U106" s="71" t="str">
        <f>IF(AND(A106&gt;"a",Ausstellungen!G106&gt;" "),COUNTIF(A$5:A$500,A106),"")</f>
        <v/>
      </c>
      <c r="V106" s="71" t="str">
        <f t="shared" si="13"/>
        <v/>
      </c>
      <c r="W106" s="71" t="str">
        <f t="shared" si="14"/>
        <v/>
      </c>
      <c r="X106" s="71" t="str">
        <f>IF(AND(Ausstellungen!D106&lt;&gt;Tabelle2!$C$19,Ausstellungen!F106=Tabelle2!$E$19),1,"")</f>
        <v/>
      </c>
      <c r="Y106" s="71" t="str">
        <f ca="1">IF(AND(Ausstellungen!G106&gt;"a",ISERROR(MATCH(Ausstellungen!G106,INDIRECT(Ausstellungen!T106),0))),0,"")</f>
        <v/>
      </c>
      <c r="Z106" s="71" t="str">
        <f>IF(ISERROR(SEARCH(",",Ausstellungen!G106,1)),Ausstellungen!G106,SUBSTITUTE(MID(Ausstellungen!G106,1,SEARCH(",",Ausstellungen!G106,1)-1),"vv","z"))</f>
        <v xml:space="preserve"> </v>
      </c>
      <c r="AA106" s="71">
        <f t="shared" ca="1" si="15"/>
        <v>0</v>
      </c>
      <c r="AB106" s="71">
        <f t="shared" ca="1" si="16"/>
        <v>0</v>
      </c>
      <c r="AC106" s="71">
        <f t="shared" ca="1" si="17"/>
        <v>0</v>
      </c>
      <c r="AD106" s="71">
        <f t="shared" ca="1" si="18"/>
        <v>0</v>
      </c>
      <c r="AE106" s="71">
        <f t="shared" ca="1" si="19"/>
        <v>0</v>
      </c>
      <c r="AF106" s="71">
        <f t="shared" ca="1" si="20"/>
        <v>0</v>
      </c>
      <c r="AG106" s="71">
        <f t="shared" ca="1" si="21"/>
        <v>0</v>
      </c>
    </row>
    <row r="107" spans="1:33" ht="18.600000000000001" customHeight="1" x14ac:dyDescent="0.2">
      <c r="A107" s="70" t="str">
        <f>IF(AND(Ausstellungen!C107&lt;"a",Ausstellungen!D107&lt;"a",Ausstellungen!F107&lt;"a",Ausstellungen!G107&lt;" "),"",SUBSTITUTE(SUBSTITUTE(SUBSTITUTE(SUBSTITUTE(IF(AND(ISERROR(SEARCH(",",Ausstellungen!G107,1)),ISERROR(SEARCH(".",Ausstellungen!G107,1))),CONCATENATE(Ausstellungen!D107,Ausstellungen!E107,Ausstellungen!F107,Ausstellungen!G107),IF(ISERROR(SEARCH(",",Ausstellungen!G107,1)),CONCATENATE(Ausstellungen!D107,Ausstellungen!E107,Ausstellungen!F107,MID(Ausstellungen!G107,SEARCH(".",Ausstellungen!G107,1)-1,1)),CONCATENATE(Ausstellungen!D107,Ausstellungen!E107,Ausstellungen!F107,MID(Ausstellungen!G107,SEARCH(",",Ausstellungen!G107,1)-1,1)))),"vv",ROW()),"v",ROW()),"Sg",""),"V",""))</f>
        <v xml:space="preserve">   </v>
      </c>
      <c r="B107" s="70" t="str">
        <f>IF(OR(Ausstellungen!C107&lt;"a",Ausstellungen!D107&lt;"a",Ausstellungen!F107&lt;"a"),"",IF(AND(Ausstellungen!D107=Tabelle2!$C$19,Ausstellungen!F107=Tabelle2!$E$19),Ausstellungen!C107&amp;Ausstellungen!D107&amp;"yy",IF(AND(Ausstellungen!D107=Tabelle2!$C$19,Ausstellungen!F107&lt;&gt;Tabelle2!$E$19),Ausstellungen!C107&amp;Ausstellungen!D107&amp;"zz",Ausstellungen!C107&amp;Ausstellungen!D107)))</f>
        <v/>
      </c>
      <c r="C107" s="70" t="str">
        <f>IF(Ausstellungen!H107&lt;"a","",IF(Ausstellungen!F107=Tabelle2!$E$4,Ausstellungen!D107&amp;Ausstellungen!E107&amp;Ausstellungen!F107&amp;Ausstellungen!H107,IF(Ausstellungen!F107=Tabelle2!$E$3,Ausstellungen!D107&amp;Ausstellungen!F107&amp;Ausstellungen!H107,Ausstellungen!D107&amp;Ausstellungen!E107&amp;Ausstellungen!H107)))</f>
        <v/>
      </c>
      <c r="D107" s="70" t="str">
        <f>IF(AND(Ausstellungen!C107&gt;"a",Ausstellungen!D107&gt;"a",Ausstellungen!F107&gt;"a",Ausstellungen!I107&gt;"a"),Ausstellungen!D107&amp;Ausstellungen!E107&amp;MID(Ausstellungen!I107,1,2),"")</f>
        <v/>
      </c>
      <c r="E107" s="70" t="str">
        <f>IF(AND(Ausstellungen!C107&gt;"a",Ausstellungen!D107&gt;"a",Ausstellungen!F107&gt;"a",Ausstellungen!I107&gt;"a"),Ausstellungen!D107&amp;MID(Ausstellungen!I107,1,3),"")</f>
        <v/>
      </c>
      <c r="F107" s="70" t="str">
        <f>IF(Ausstellungen!T107&lt;&gt;"leer",CONCATENATE(Ausstellungen!T107,"P"),"")</f>
        <v/>
      </c>
      <c r="G107" s="71">
        <f ca="1">IF(Ausstellungen!G107&gt;" ",VLOOKUP(Ausstellungen!G107,INDIRECT(F107),2,0),0)</f>
        <v>0</v>
      </c>
      <c r="H107" s="71">
        <f>IF(ISERROR(VLOOKUP(Ausstellungen!H107,Tabelle2!$AG$3:$AH$29,2,0)),0,VLOOKUP(Ausstellungen!H107,Tabelle2!$AG$3:$AH$29,2,0))</f>
        <v>0</v>
      </c>
      <c r="I107" s="71">
        <f>IF(ISERROR(VLOOKUP(Ausstellungen!I107,Tabelle2!$X$3:$Y$8,2,0)),0,VLOOKUP(Ausstellungen!I107,Tabelle2!$X$3:$Y$8,2,0))</f>
        <v>0</v>
      </c>
      <c r="J107" s="71">
        <f t="shared" ca="1" si="11"/>
        <v>0</v>
      </c>
      <c r="N107" s="69" t="str">
        <f>IF(AND(Ausstellungen!$C107&gt;"a",ISERROR(VLOOKUP(Ausstellungen!$C107,Tabelle3!$A$6:$B$300,2,0))),"??",IF(ISERROR(VLOOKUP(Ausstellungen!$C107,Tabelle3!$A$6:$B$300,2,0)),"",VLOOKUP(Ausstellungen!$C107,Tabelle3!$A$6:$B$300,2,0)))</f>
        <v/>
      </c>
      <c r="O107" s="125">
        <f ca="1">IF(AND(Ausstellungen!G107&gt;"a",ISERROR(MATCH(Ausstellungen!G107,INDIRECT(Ausstellungen!T107),0))),0,1)</f>
        <v>1</v>
      </c>
      <c r="P107" s="71" t="str">
        <f>IF(Ausstellungen!$C107="","",IF(ISERROR(MATCH(Ausstellungen!$I107,Tabelle2!$X$4:$X$8,0)),"",MATCH(Ausstellungen!$I107,Tabelle2!$X$4:$X$8,0)))</f>
        <v/>
      </c>
      <c r="Q107" s="71" t="str">
        <f>IF(Ausstellungen!$C107="","",IF(OR(P107="",ISERROR(INDEX(Tabelle2!$X$14:$Y$18,P107,2))),"",INDEX(Tabelle2!$X$14:$Y$18,P107,2)))</f>
        <v/>
      </c>
      <c r="R107" s="71" t="str">
        <f t="shared" si="12"/>
        <v/>
      </c>
      <c r="S107" s="84" t="str">
        <f>IF(Ausstellungen!H107&lt;"a","",IF(AND(Ausstellungen!H107&gt;"a",ISERROR(MATCH(Ausstellungen!D107&amp;Ausstellungen!G107,Tabelle2!$T$2:$T$17,0))),1,IF(AND(Ausstellungen!H107&gt;"a",INDEX(Tabelle2!$V$2:$V$17,MATCH(Ausstellungen!D107&amp;Ausstellungen!G107,Tabelle2!$T$2:$T$17,0))&lt;&gt;Ausstellungen!H107),1,"")))</f>
        <v/>
      </c>
      <c r="T107" s="71" t="str">
        <f>IF(AND(Ausstellungen!I107&gt;"a",ISERROR(MATCH(Ausstellungen!G107,Tabelle2!$Z$2:$Z$7,0))),1,"")</f>
        <v/>
      </c>
      <c r="U107" s="71" t="str">
        <f>IF(AND(A107&gt;"a",Ausstellungen!G107&gt;" "),COUNTIF(A$5:A$500,A107),"")</f>
        <v/>
      </c>
      <c r="V107" s="71" t="str">
        <f t="shared" si="13"/>
        <v/>
      </c>
      <c r="W107" s="71" t="str">
        <f t="shared" si="14"/>
        <v/>
      </c>
      <c r="X107" s="71" t="str">
        <f>IF(AND(Ausstellungen!D107&lt;&gt;Tabelle2!$C$19,Ausstellungen!F107=Tabelle2!$E$19),1,"")</f>
        <v/>
      </c>
      <c r="Y107" s="71" t="str">
        <f ca="1">IF(AND(Ausstellungen!G107&gt;"a",ISERROR(MATCH(Ausstellungen!G107,INDIRECT(Ausstellungen!T107),0))),0,"")</f>
        <v/>
      </c>
      <c r="Z107" s="71" t="str">
        <f>IF(ISERROR(SEARCH(",",Ausstellungen!G107,1)),Ausstellungen!G107,SUBSTITUTE(MID(Ausstellungen!G107,1,SEARCH(",",Ausstellungen!G107,1)-1),"vv","z"))</f>
        <v xml:space="preserve"> </v>
      </c>
      <c r="AA107" s="71">
        <f t="shared" ca="1" si="15"/>
        <v>0</v>
      </c>
      <c r="AB107" s="71">
        <f t="shared" ca="1" si="16"/>
        <v>0</v>
      </c>
      <c r="AC107" s="71">
        <f t="shared" ca="1" si="17"/>
        <v>0</v>
      </c>
      <c r="AD107" s="71">
        <f t="shared" ca="1" si="18"/>
        <v>0</v>
      </c>
      <c r="AE107" s="71">
        <f t="shared" ca="1" si="19"/>
        <v>0</v>
      </c>
      <c r="AF107" s="71">
        <f t="shared" ca="1" si="20"/>
        <v>0</v>
      </c>
      <c r="AG107" s="71">
        <f t="shared" ca="1" si="21"/>
        <v>0</v>
      </c>
    </row>
    <row r="108" spans="1:33" ht="18.600000000000001" customHeight="1" x14ac:dyDescent="0.2">
      <c r="A108" s="70" t="str">
        <f>IF(AND(Ausstellungen!C108&lt;"a",Ausstellungen!D108&lt;"a",Ausstellungen!F108&lt;"a",Ausstellungen!G108&lt;" "),"",SUBSTITUTE(SUBSTITUTE(SUBSTITUTE(SUBSTITUTE(IF(AND(ISERROR(SEARCH(",",Ausstellungen!G108,1)),ISERROR(SEARCH(".",Ausstellungen!G108,1))),CONCATENATE(Ausstellungen!D108,Ausstellungen!E108,Ausstellungen!F108,Ausstellungen!G108),IF(ISERROR(SEARCH(",",Ausstellungen!G108,1)),CONCATENATE(Ausstellungen!D108,Ausstellungen!E108,Ausstellungen!F108,MID(Ausstellungen!G108,SEARCH(".",Ausstellungen!G108,1)-1,1)),CONCATENATE(Ausstellungen!D108,Ausstellungen!E108,Ausstellungen!F108,MID(Ausstellungen!G108,SEARCH(",",Ausstellungen!G108,1)-1,1)))),"vv",ROW()),"v",ROW()),"Sg",""),"V",""))</f>
        <v xml:space="preserve">   </v>
      </c>
      <c r="B108" s="70" t="str">
        <f>IF(OR(Ausstellungen!C108&lt;"a",Ausstellungen!D108&lt;"a",Ausstellungen!F108&lt;"a"),"",IF(AND(Ausstellungen!D108=Tabelle2!$C$19,Ausstellungen!F108=Tabelle2!$E$19),Ausstellungen!C108&amp;Ausstellungen!D108&amp;"yy",IF(AND(Ausstellungen!D108=Tabelle2!$C$19,Ausstellungen!F108&lt;&gt;Tabelle2!$E$19),Ausstellungen!C108&amp;Ausstellungen!D108&amp;"zz",Ausstellungen!C108&amp;Ausstellungen!D108)))</f>
        <v/>
      </c>
      <c r="C108" s="70" t="str">
        <f>IF(Ausstellungen!H108&lt;"a","",IF(Ausstellungen!F108=Tabelle2!$E$4,Ausstellungen!D108&amp;Ausstellungen!E108&amp;Ausstellungen!F108&amp;Ausstellungen!H108,IF(Ausstellungen!F108=Tabelle2!$E$3,Ausstellungen!D108&amp;Ausstellungen!F108&amp;Ausstellungen!H108,Ausstellungen!D108&amp;Ausstellungen!E108&amp;Ausstellungen!H108)))</f>
        <v/>
      </c>
      <c r="D108" s="70" t="str">
        <f>IF(AND(Ausstellungen!C108&gt;"a",Ausstellungen!D108&gt;"a",Ausstellungen!F108&gt;"a",Ausstellungen!I108&gt;"a"),Ausstellungen!D108&amp;Ausstellungen!E108&amp;MID(Ausstellungen!I108,1,2),"")</f>
        <v/>
      </c>
      <c r="E108" s="70" t="str">
        <f>IF(AND(Ausstellungen!C108&gt;"a",Ausstellungen!D108&gt;"a",Ausstellungen!F108&gt;"a",Ausstellungen!I108&gt;"a"),Ausstellungen!D108&amp;MID(Ausstellungen!I108,1,3),"")</f>
        <v/>
      </c>
      <c r="F108" s="70" t="str">
        <f>IF(Ausstellungen!T108&lt;&gt;"leer",CONCATENATE(Ausstellungen!T108,"P"),"")</f>
        <v/>
      </c>
      <c r="G108" s="71">
        <f ca="1">IF(Ausstellungen!G108&gt;" ",VLOOKUP(Ausstellungen!G108,INDIRECT(F108),2,0),0)</f>
        <v>0</v>
      </c>
      <c r="H108" s="71">
        <f>IF(ISERROR(VLOOKUP(Ausstellungen!H108,Tabelle2!$AG$3:$AH$29,2,0)),0,VLOOKUP(Ausstellungen!H108,Tabelle2!$AG$3:$AH$29,2,0))</f>
        <v>0</v>
      </c>
      <c r="I108" s="71">
        <f>IF(ISERROR(VLOOKUP(Ausstellungen!I108,Tabelle2!$X$3:$Y$8,2,0)),0,VLOOKUP(Ausstellungen!I108,Tabelle2!$X$3:$Y$8,2,0))</f>
        <v>0</v>
      </c>
      <c r="J108" s="71">
        <f t="shared" ca="1" si="11"/>
        <v>0</v>
      </c>
      <c r="N108" s="69" t="str">
        <f>IF(AND(Ausstellungen!$C108&gt;"a",ISERROR(VLOOKUP(Ausstellungen!$C108,Tabelle3!$A$6:$B$300,2,0))),"??",IF(ISERROR(VLOOKUP(Ausstellungen!$C108,Tabelle3!$A$6:$B$300,2,0)),"",VLOOKUP(Ausstellungen!$C108,Tabelle3!$A$6:$B$300,2,0)))</f>
        <v/>
      </c>
      <c r="O108" s="125">
        <f ca="1">IF(AND(Ausstellungen!G108&gt;"a",ISERROR(MATCH(Ausstellungen!G108,INDIRECT(Ausstellungen!T108),0))),0,1)</f>
        <v>1</v>
      </c>
      <c r="P108" s="71" t="str">
        <f>IF(Ausstellungen!$C108="","",IF(ISERROR(MATCH(Ausstellungen!$I108,Tabelle2!$X$4:$X$8,0)),"",MATCH(Ausstellungen!$I108,Tabelle2!$X$4:$X$8,0)))</f>
        <v/>
      </c>
      <c r="Q108" s="71" t="str">
        <f>IF(Ausstellungen!$C108="","",IF(OR(P108="",ISERROR(INDEX(Tabelle2!$X$14:$Y$18,P108,2))),"",INDEX(Tabelle2!$X$14:$Y$18,P108,2)))</f>
        <v/>
      </c>
      <c r="R108" s="71" t="str">
        <f t="shared" si="12"/>
        <v/>
      </c>
      <c r="S108" s="84" t="str">
        <f>IF(Ausstellungen!H108&lt;"a","",IF(AND(Ausstellungen!H108&gt;"a",ISERROR(MATCH(Ausstellungen!D108&amp;Ausstellungen!G108,Tabelle2!$T$2:$T$17,0))),1,IF(AND(Ausstellungen!H108&gt;"a",INDEX(Tabelle2!$V$2:$V$17,MATCH(Ausstellungen!D108&amp;Ausstellungen!G108,Tabelle2!$T$2:$T$17,0))&lt;&gt;Ausstellungen!H108),1,"")))</f>
        <v/>
      </c>
      <c r="T108" s="71" t="str">
        <f>IF(AND(Ausstellungen!I108&gt;"a",ISERROR(MATCH(Ausstellungen!G108,Tabelle2!$Z$2:$Z$7,0))),1,"")</f>
        <v/>
      </c>
      <c r="U108" s="71" t="str">
        <f>IF(AND(A108&gt;"a",Ausstellungen!G108&gt;" "),COUNTIF(A$5:A$500,A108),"")</f>
        <v/>
      </c>
      <c r="V108" s="71" t="str">
        <f t="shared" si="13"/>
        <v/>
      </c>
      <c r="W108" s="71" t="str">
        <f t="shared" si="14"/>
        <v/>
      </c>
      <c r="X108" s="71" t="str">
        <f>IF(AND(Ausstellungen!D108&lt;&gt;Tabelle2!$C$19,Ausstellungen!F108=Tabelle2!$E$19),1,"")</f>
        <v/>
      </c>
      <c r="Y108" s="71" t="str">
        <f ca="1">IF(AND(Ausstellungen!G108&gt;"a",ISERROR(MATCH(Ausstellungen!G108,INDIRECT(Ausstellungen!T108),0))),0,"")</f>
        <v/>
      </c>
      <c r="Z108" s="71" t="str">
        <f>IF(ISERROR(SEARCH(",",Ausstellungen!G108,1)),Ausstellungen!G108,SUBSTITUTE(MID(Ausstellungen!G108,1,SEARCH(",",Ausstellungen!G108,1)-1),"vv","z"))</f>
        <v xml:space="preserve"> </v>
      </c>
      <c r="AA108" s="71">
        <f t="shared" ca="1" si="15"/>
        <v>0</v>
      </c>
      <c r="AB108" s="71">
        <f t="shared" ca="1" si="16"/>
        <v>0</v>
      </c>
      <c r="AC108" s="71">
        <f t="shared" ca="1" si="17"/>
        <v>0</v>
      </c>
      <c r="AD108" s="71">
        <f t="shared" ca="1" si="18"/>
        <v>0</v>
      </c>
      <c r="AE108" s="71">
        <f t="shared" ca="1" si="19"/>
        <v>0</v>
      </c>
      <c r="AF108" s="71">
        <f t="shared" ca="1" si="20"/>
        <v>0</v>
      </c>
      <c r="AG108" s="71">
        <f t="shared" ca="1" si="21"/>
        <v>0</v>
      </c>
    </row>
    <row r="109" spans="1:33" ht="18.600000000000001" customHeight="1" x14ac:dyDescent="0.2">
      <c r="A109" s="70" t="str">
        <f>IF(AND(Ausstellungen!C109&lt;"a",Ausstellungen!D109&lt;"a",Ausstellungen!F109&lt;"a",Ausstellungen!G109&lt;" "),"",SUBSTITUTE(SUBSTITUTE(SUBSTITUTE(SUBSTITUTE(IF(AND(ISERROR(SEARCH(",",Ausstellungen!G109,1)),ISERROR(SEARCH(".",Ausstellungen!G109,1))),CONCATENATE(Ausstellungen!D109,Ausstellungen!E109,Ausstellungen!F109,Ausstellungen!G109),IF(ISERROR(SEARCH(",",Ausstellungen!G109,1)),CONCATENATE(Ausstellungen!D109,Ausstellungen!E109,Ausstellungen!F109,MID(Ausstellungen!G109,SEARCH(".",Ausstellungen!G109,1)-1,1)),CONCATENATE(Ausstellungen!D109,Ausstellungen!E109,Ausstellungen!F109,MID(Ausstellungen!G109,SEARCH(",",Ausstellungen!G109,1)-1,1)))),"vv",ROW()),"v",ROW()),"Sg",""),"V",""))</f>
        <v xml:space="preserve">   </v>
      </c>
      <c r="B109" s="70" t="str">
        <f>IF(OR(Ausstellungen!C109&lt;"a",Ausstellungen!D109&lt;"a",Ausstellungen!F109&lt;"a"),"",IF(AND(Ausstellungen!D109=Tabelle2!$C$19,Ausstellungen!F109=Tabelle2!$E$19),Ausstellungen!C109&amp;Ausstellungen!D109&amp;"yy",IF(AND(Ausstellungen!D109=Tabelle2!$C$19,Ausstellungen!F109&lt;&gt;Tabelle2!$E$19),Ausstellungen!C109&amp;Ausstellungen!D109&amp;"zz",Ausstellungen!C109&amp;Ausstellungen!D109)))</f>
        <v/>
      </c>
      <c r="C109" s="70" t="str">
        <f>IF(Ausstellungen!H109&lt;"a","",IF(Ausstellungen!F109=Tabelle2!$E$4,Ausstellungen!D109&amp;Ausstellungen!E109&amp;Ausstellungen!F109&amp;Ausstellungen!H109,IF(Ausstellungen!F109=Tabelle2!$E$3,Ausstellungen!D109&amp;Ausstellungen!F109&amp;Ausstellungen!H109,Ausstellungen!D109&amp;Ausstellungen!E109&amp;Ausstellungen!H109)))</f>
        <v/>
      </c>
      <c r="D109" s="70" t="str">
        <f>IF(AND(Ausstellungen!C109&gt;"a",Ausstellungen!D109&gt;"a",Ausstellungen!F109&gt;"a",Ausstellungen!I109&gt;"a"),Ausstellungen!D109&amp;Ausstellungen!E109&amp;MID(Ausstellungen!I109,1,2),"")</f>
        <v/>
      </c>
      <c r="E109" s="70" t="str">
        <f>IF(AND(Ausstellungen!C109&gt;"a",Ausstellungen!D109&gt;"a",Ausstellungen!F109&gt;"a",Ausstellungen!I109&gt;"a"),Ausstellungen!D109&amp;MID(Ausstellungen!I109,1,3),"")</f>
        <v/>
      </c>
      <c r="F109" s="70" t="str">
        <f>IF(Ausstellungen!T109&lt;&gt;"leer",CONCATENATE(Ausstellungen!T109,"P"),"")</f>
        <v/>
      </c>
      <c r="G109" s="71">
        <f ca="1">IF(Ausstellungen!G109&gt;" ",VLOOKUP(Ausstellungen!G109,INDIRECT(F109),2,0),0)</f>
        <v>0</v>
      </c>
      <c r="H109" s="71">
        <f>IF(ISERROR(VLOOKUP(Ausstellungen!H109,Tabelle2!$AG$3:$AH$29,2,0)),0,VLOOKUP(Ausstellungen!H109,Tabelle2!$AG$3:$AH$29,2,0))</f>
        <v>0</v>
      </c>
      <c r="I109" s="71">
        <f>IF(ISERROR(VLOOKUP(Ausstellungen!I109,Tabelle2!$X$3:$Y$8,2,0)),0,VLOOKUP(Ausstellungen!I109,Tabelle2!$X$3:$Y$8,2,0))</f>
        <v>0</v>
      </c>
      <c r="J109" s="71">
        <f t="shared" ca="1" si="11"/>
        <v>0</v>
      </c>
      <c r="N109" s="69" t="str">
        <f>IF(AND(Ausstellungen!$C109&gt;"a",ISERROR(VLOOKUP(Ausstellungen!$C109,Tabelle3!$A$6:$B$300,2,0))),"??",IF(ISERROR(VLOOKUP(Ausstellungen!$C109,Tabelle3!$A$6:$B$300,2,0)),"",VLOOKUP(Ausstellungen!$C109,Tabelle3!$A$6:$B$300,2,0)))</f>
        <v/>
      </c>
      <c r="O109" s="125">
        <f ca="1">IF(AND(Ausstellungen!G109&gt;"a",ISERROR(MATCH(Ausstellungen!G109,INDIRECT(Ausstellungen!T109),0))),0,1)</f>
        <v>1</v>
      </c>
      <c r="P109" s="71" t="str">
        <f>IF(Ausstellungen!$C109="","",IF(ISERROR(MATCH(Ausstellungen!$I109,Tabelle2!$X$4:$X$8,0)),"",MATCH(Ausstellungen!$I109,Tabelle2!$X$4:$X$8,0)))</f>
        <v/>
      </c>
      <c r="Q109" s="71" t="str">
        <f>IF(Ausstellungen!$C109="","",IF(OR(P109="",ISERROR(INDEX(Tabelle2!$X$14:$Y$18,P109,2))),"",INDEX(Tabelle2!$X$14:$Y$18,P109,2)))</f>
        <v/>
      </c>
      <c r="R109" s="71" t="str">
        <f t="shared" si="12"/>
        <v/>
      </c>
      <c r="S109" s="84" t="str">
        <f>IF(Ausstellungen!H109&lt;"a","",IF(AND(Ausstellungen!H109&gt;"a",ISERROR(MATCH(Ausstellungen!D109&amp;Ausstellungen!G109,Tabelle2!$T$2:$T$17,0))),1,IF(AND(Ausstellungen!H109&gt;"a",INDEX(Tabelle2!$V$2:$V$17,MATCH(Ausstellungen!D109&amp;Ausstellungen!G109,Tabelle2!$T$2:$T$17,0))&lt;&gt;Ausstellungen!H109),1,"")))</f>
        <v/>
      </c>
      <c r="T109" s="71" t="str">
        <f>IF(AND(Ausstellungen!I109&gt;"a",ISERROR(MATCH(Ausstellungen!G109,Tabelle2!$Z$2:$Z$7,0))),1,"")</f>
        <v/>
      </c>
      <c r="U109" s="71" t="str">
        <f>IF(AND(A109&gt;"a",Ausstellungen!G109&gt;" "),COUNTIF(A$5:A$500,A109),"")</f>
        <v/>
      </c>
      <c r="V109" s="71" t="str">
        <f t="shared" si="13"/>
        <v/>
      </c>
      <c r="W109" s="71" t="str">
        <f t="shared" si="14"/>
        <v/>
      </c>
      <c r="X109" s="71" t="str">
        <f>IF(AND(Ausstellungen!D109&lt;&gt;Tabelle2!$C$19,Ausstellungen!F109=Tabelle2!$E$19),1,"")</f>
        <v/>
      </c>
      <c r="Y109" s="71" t="str">
        <f ca="1">IF(AND(Ausstellungen!G109&gt;"a",ISERROR(MATCH(Ausstellungen!G109,INDIRECT(Ausstellungen!T109),0))),0,"")</f>
        <v/>
      </c>
      <c r="Z109" s="71" t="str">
        <f>IF(ISERROR(SEARCH(",",Ausstellungen!G109,1)),Ausstellungen!G109,SUBSTITUTE(MID(Ausstellungen!G109,1,SEARCH(",",Ausstellungen!G109,1)-1),"vv","z"))</f>
        <v xml:space="preserve"> </v>
      </c>
      <c r="AA109" s="71">
        <f t="shared" ca="1" si="15"/>
        <v>0</v>
      </c>
      <c r="AB109" s="71">
        <f t="shared" ca="1" si="16"/>
        <v>0</v>
      </c>
      <c r="AC109" s="71">
        <f t="shared" ca="1" si="17"/>
        <v>0</v>
      </c>
      <c r="AD109" s="71">
        <f t="shared" ca="1" si="18"/>
        <v>0</v>
      </c>
      <c r="AE109" s="71">
        <f t="shared" ca="1" si="19"/>
        <v>0</v>
      </c>
      <c r="AF109" s="71">
        <f t="shared" ca="1" si="20"/>
        <v>0</v>
      </c>
      <c r="AG109" s="71">
        <f t="shared" ca="1" si="21"/>
        <v>0</v>
      </c>
    </row>
    <row r="110" spans="1:33" ht="18.600000000000001" customHeight="1" x14ac:dyDescent="0.2">
      <c r="A110" s="70" t="str">
        <f>IF(AND(Ausstellungen!C110&lt;"a",Ausstellungen!D110&lt;"a",Ausstellungen!F110&lt;"a",Ausstellungen!G110&lt;" "),"",SUBSTITUTE(SUBSTITUTE(SUBSTITUTE(SUBSTITUTE(IF(AND(ISERROR(SEARCH(",",Ausstellungen!G110,1)),ISERROR(SEARCH(".",Ausstellungen!G110,1))),CONCATENATE(Ausstellungen!D110,Ausstellungen!E110,Ausstellungen!F110,Ausstellungen!G110),IF(ISERROR(SEARCH(",",Ausstellungen!G110,1)),CONCATENATE(Ausstellungen!D110,Ausstellungen!E110,Ausstellungen!F110,MID(Ausstellungen!G110,SEARCH(".",Ausstellungen!G110,1)-1,1)),CONCATENATE(Ausstellungen!D110,Ausstellungen!E110,Ausstellungen!F110,MID(Ausstellungen!G110,SEARCH(",",Ausstellungen!G110,1)-1,1)))),"vv",ROW()),"v",ROW()),"Sg",""),"V",""))</f>
        <v xml:space="preserve">   </v>
      </c>
      <c r="B110" s="70" t="str">
        <f>IF(OR(Ausstellungen!C110&lt;"a",Ausstellungen!D110&lt;"a",Ausstellungen!F110&lt;"a"),"",IF(AND(Ausstellungen!D110=Tabelle2!$C$19,Ausstellungen!F110=Tabelle2!$E$19),Ausstellungen!C110&amp;Ausstellungen!D110&amp;"yy",IF(AND(Ausstellungen!D110=Tabelle2!$C$19,Ausstellungen!F110&lt;&gt;Tabelle2!$E$19),Ausstellungen!C110&amp;Ausstellungen!D110&amp;"zz",Ausstellungen!C110&amp;Ausstellungen!D110)))</f>
        <v/>
      </c>
      <c r="C110" s="70" t="str">
        <f>IF(Ausstellungen!H110&lt;"a","",IF(Ausstellungen!F110=Tabelle2!$E$4,Ausstellungen!D110&amp;Ausstellungen!E110&amp;Ausstellungen!F110&amp;Ausstellungen!H110,IF(Ausstellungen!F110=Tabelle2!$E$3,Ausstellungen!D110&amp;Ausstellungen!F110&amp;Ausstellungen!H110,Ausstellungen!D110&amp;Ausstellungen!E110&amp;Ausstellungen!H110)))</f>
        <v/>
      </c>
      <c r="D110" s="70" t="str">
        <f>IF(AND(Ausstellungen!C110&gt;"a",Ausstellungen!D110&gt;"a",Ausstellungen!F110&gt;"a",Ausstellungen!I110&gt;"a"),Ausstellungen!D110&amp;Ausstellungen!E110&amp;MID(Ausstellungen!I110,1,2),"")</f>
        <v/>
      </c>
      <c r="E110" s="70" t="str">
        <f>IF(AND(Ausstellungen!C110&gt;"a",Ausstellungen!D110&gt;"a",Ausstellungen!F110&gt;"a",Ausstellungen!I110&gt;"a"),Ausstellungen!D110&amp;MID(Ausstellungen!I110,1,3),"")</f>
        <v/>
      </c>
      <c r="F110" s="70" t="str">
        <f>IF(Ausstellungen!T110&lt;&gt;"leer",CONCATENATE(Ausstellungen!T110,"P"),"")</f>
        <v/>
      </c>
      <c r="G110" s="71">
        <f ca="1">IF(Ausstellungen!G110&gt;" ",VLOOKUP(Ausstellungen!G110,INDIRECT(F110),2,0),0)</f>
        <v>0</v>
      </c>
      <c r="H110" s="71">
        <f>IF(ISERROR(VLOOKUP(Ausstellungen!H110,Tabelle2!$AG$3:$AH$29,2,0)),0,VLOOKUP(Ausstellungen!H110,Tabelle2!$AG$3:$AH$29,2,0))</f>
        <v>0</v>
      </c>
      <c r="I110" s="71">
        <f>IF(ISERROR(VLOOKUP(Ausstellungen!I110,Tabelle2!$X$3:$Y$8,2,0)),0,VLOOKUP(Ausstellungen!I110,Tabelle2!$X$3:$Y$8,2,0))</f>
        <v>0</v>
      </c>
      <c r="J110" s="71">
        <f t="shared" ca="1" si="11"/>
        <v>0</v>
      </c>
      <c r="N110" s="69" t="str">
        <f>IF(AND(Ausstellungen!$C110&gt;"a",ISERROR(VLOOKUP(Ausstellungen!$C110,Tabelle3!$A$6:$B$300,2,0))),"??",IF(ISERROR(VLOOKUP(Ausstellungen!$C110,Tabelle3!$A$6:$B$300,2,0)),"",VLOOKUP(Ausstellungen!$C110,Tabelle3!$A$6:$B$300,2,0)))</f>
        <v/>
      </c>
      <c r="O110" s="125">
        <f ca="1">IF(AND(Ausstellungen!G110&gt;"a",ISERROR(MATCH(Ausstellungen!G110,INDIRECT(Ausstellungen!T110),0))),0,1)</f>
        <v>1</v>
      </c>
      <c r="P110" s="71" t="str">
        <f>IF(Ausstellungen!$C110="","",IF(ISERROR(MATCH(Ausstellungen!$I110,Tabelle2!$X$4:$X$8,0)),"",MATCH(Ausstellungen!$I110,Tabelle2!$X$4:$X$8,0)))</f>
        <v/>
      </c>
      <c r="Q110" s="71" t="str">
        <f>IF(Ausstellungen!$C110="","",IF(OR(P110="",ISERROR(INDEX(Tabelle2!$X$14:$Y$18,P110,2))),"",INDEX(Tabelle2!$X$14:$Y$18,P110,2)))</f>
        <v/>
      </c>
      <c r="R110" s="71" t="str">
        <f t="shared" si="12"/>
        <v/>
      </c>
      <c r="S110" s="84" t="str">
        <f>IF(Ausstellungen!H110&lt;"a","",IF(AND(Ausstellungen!H110&gt;"a",ISERROR(MATCH(Ausstellungen!D110&amp;Ausstellungen!G110,Tabelle2!$T$2:$T$17,0))),1,IF(AND(Ausstellungen!H110&gt;"a",INDEX(Tabelle2!$V$2:$V$17,MATCH(Ausstellungen!D110&amp;Ausstellungen!G110,Tabelle2!$T$2:$T$17,0))&lt;&gt;Ausstellungen!H110),1,"")))</f>
        <v/>
      </c>
      <c r="T110" s="71" t="str">
        <f>IF(AND(Ausstellungen!I110&gt;"a",ISERROR(MATCH(Ausstellungen!G110,Tabelle2!$Z$2:$Z$7,0))),1,"")</f>
        <v/>
      </c>
      <c r="U110" s="71" t="str">
        <f>IF(AND(A110&gt;"a",Ausstellungen!G110&gt;" "),COUNTIF(A$5:A$500,A110),"")</f>
        <v/>
      </c>
      <c r="V110" s="71" t="str">
        <f t="shared" si="13"/>
        <v/>
      </c>
      <c r="W110" s="71" t="str">
        <f t="shared" si="14"/>
        <v/>
      </c>
      <c r="X110" s="71" t="str">
        <f>IF(AND(Ausstellungen!D110&lt;&gt;Tabelle2!$C$19,Ausstellungen!F110=Tabelle2!$E$19),1,"")</f>
        <v/>
      </c>
      <c r="Y110" s="71" t="str">
        <f ca="1">IF(AND(Ausstellungen!G110&gt;"a",ISERROR(MATCH(Ausstellungen!G110,INDIRECT(Ausstellungen!T110),0))),0,"")</f>
        <v/>
      </c>
      <c r="Z110" s="71" t="str">
        <f>IF(ISERROR(SEARCH(",",Ausstellungen!G110,1)),Ausstellungen!G110,SUBSTITUTE(MID(Ausstellungen!G110,1,SEARCH(",",Ausstellungen!G110,1)-1),"vv","z"))</f>
        <v xml:space="preserve"> </v>
      </c>
      <c r="AA110" s="71">
        <f t="shared" ca="1" si="15"/>
        <v>0</v>
      </c>
      <c r="AB110" s="71">
        <f t="shared" ca="1" si="16"/>
        <v>0</v>
      </c>
      <c r="AC110" s="71">
        <f t="shared" ca="1" si="17"/>
        <v>0</v>
      </c>
      <c r="AD110" s="71">
        <f t="shared" ca="1" si="18"/>
        <v>0</v>
      </c>
      <c r="AE110" s="71">
        <f t="shared" ca="1" si="19"/>
        <v>0</v>
      </c>
      <c r="AF110" s="71">
        <f t="shared" ca="1" si="20"/>
        <v>0</v>
      </c>
      <c r="AG110" s="71">
        <f t="shared" ca="1" si="21"/>
        <v>0</v>
      </c>
    </row>
    <row r="111" spans="1:33" ht="18.600000000000001" customHeight="1" x14ac:dyDescent="0.2">
      <c r="A111" s="70" t="str">
        <f>IF(AND(Ausstellungen!C111&lt;"a",Ausstellungen!D111&lt;"a",Ausstellungen!F111&lt;"a",Ausstellungen!G111&lt;" "),"",SUBSTITUTE(SUBSTITUTE(SUBSTITUTE(SUBSTITUTE(IF(AND(ISERROR(SEARCH(",",Ausstellungen!G111,1)),ISERROR(SEARCH(".",Ausstellungen!G111,1))),CONCATENATE(Ausstellungen!D111,Ausstellungen!E111,Ausstellungen!F111,Ausstellungen!G111),IF(ISERROR(SEARCH(",",Ausstellungen!G111,1)),CONCATENATE(Ausstellungen!D111,Ausstellungen!E111,Ausstellungen!F111,MID(Ausstellungen!G111,SEARCH(".",Ausstellungen!G111,1)-1,1)),CONCATENATE(Ausstellungen!D111,Ausstellungen!E111,Ausstellungen!F111,MID(Ausstellungen!G111,SEARCH(",",Ausstellungen!G111,1)-1,1)))),"vv",ROW()),"v",ROW()),"Sg",""),"V",""))</f>
        <v xml:space="preserve">   </v>
      </c>
      <c r="B111" s="70" t="str">
        <f>IF(OR(Ausstellungen!C111&lt;"a",Ausstellungen!D111&lt;"a",Ausstellungen!F111&lt;"a"),"",IF(AND(Ausstellungen!D111=Tabelle2!$C$19,Ausstellungen!F111=Tabelle2!$E$19),Ausstellungen!C111&amp;Ausstellungen!D111&amp;"yy",IF(AND(Ausstellungen!D111=Tabelle2!$C$19,Ausstellungen!F111&lt;&gt;Tabelle2!$E$19),Ausstellungen!C111&amp;Ausstellungen!D111&amp;"zz",Ausstellungen!C111&amp;Ausstellungen!D111)))</f>
        <v/>
      </c>
      <c r="C111" s="70" t="str">
        <f>IF(Ausstellungen!H111&lt;"a","",IF(Ausstellungen!F111=Tabelle2!$E$4,Ausstellungen!D111&amp;Ausstellungen!E111&amp;Ausstellungen!F111&amp;Ausstellungen!H111,IF(Ausstellungen!F111=Tabelle2!$E$3,Ausstellungen!D111&amp;Ausstellungen!F111&amp;Ausstellungen!H111,Ausstellungen!D111&amp;Ausstellungen!E111&amp;Ausstellungen!H111)))</f>
        <v/>
      </c>
      <c r="D111" s="70" t="str">
        <f>IF(AND(Ausstellungen!C111&gt;"a",Ausstellungen!D111&gt;"a",Ausstellungen!F111&gt;"a",Ausstellungen!I111&gt;"a"),Ausstellungen!D111&amp;Ausstellungen!E111&amp;MID(Ausstellungen!I111,1,2),"")</f>
        <v/>
      </c>
      <c r="E111" s="70" t="str">
        <f>IF(AND(Ausstellungen!C111&gt;"a",Ausstellungen!D111&gt;"a",Ausstellungen!F111&gt;"a",Ausstellungen!I111&gt;"a"),Ausstellungen!D111&amp;MID(Ausstellungen!I111,1,3),"")</f>
        <v/>
      </c>
      <c r="F111" s="70" t="str">
        <f>IF(Ausstellungen!T111&lt;&gt;"leer",CONCATENATE(Ausstellungen!T111,"P"),"")</f>
        <v/>
      </c>
      <c r="G111" s="71">
        <f ca="1">IF(Ausstellungen!G111&gt;" ",VLOOKUP(Ausstellungen!G111,INDIRECT(F111),2,0),0)</f>
        <v>0</v>
      </c>
      <c r="H111" s="71">
        <f>IF(ISERROR(VLOOKUP(Ausstellungen!H111,Tabelle2!$AG$3:$AH$29,2,0)),0,VLOOKUP(Ausstellungen!H111,Tabelle2!$AG$3:$AH$29,2,0))</f>
        <v>0</v>
      </c>
      <c r="I111" s="71">
        <f>IF(ISERROR(VLOOKUP(Ausstellungen!I111,Tabelle2!$X$3:$Y$8,2,0)),0,VLOOKUP(Ausstellungen!I111,Tabelle2!$X$3:$Y$8,2,0))</f>
        <v>0</v>
      </c>
      <c r="J111" s="71">
        <f t="shared" ca="1" si="11"/>
        <v>0</v>
      </c>
      <c r="N111" s="69" t="str">
        <f>IF(AND(Ausstellungen!$C111&gt;"a",ISERROR(VLOOKUP(Ausstellungen!$C111,Tabelle3!$A$6:$B$300,2,0))),"??",IF(ISERROR(VLOOKUP(Ausstellungen!$C111,Tabelle3!$A$6:$B$300,2,0)),"",VLOOKUP(Ausstellungen!$C111,Tabelle3!$A$6:$B$300,2,0)))</f>
        <v/>
      </c>
      <c r="O111" s="125">
        <f ca="1">IF(AND(Ausstellungen!G111&gt;"a",ISERROR(MATCH(Ausstellungen!G111,INDIRECT(Ausstellungen!T111),0))),0,1)</f>
        <v>1</v>
      </c>
      <c r="P111" s="71" t="str">
        <f>IF(Ausstellungen!$C111="","",IF(ISERROR(MATCH(Ausstellungen!$I111,Tabelle2!$X$4:$X$8,0)),"",MATCH(Ausstellungen!$I111,Tabelle2!$X$4:$X$8,0)))</f>
        <v/>
      </c>
      <c r="Q111" s="71" t="str">
        <f>IF(Ausstellungen!$C111="","",IF(OR(P111="",ISERROR(INDEX(Tabelle2!$X$14:$Y$18,P111,2))),"",INDEX(Tabelle2!$X$14:$Y$18,P111,2)))</f>
        <v/>
      </c>
      <c r="R111" s="71" t="str">
        <f t="shared" si="12"/>
        <v/>
      </c>
      <c r="S111" s="84" t="str">
        <f>IF(Ausstellungen!H111&lt;"a","",IF(AND(Ausstellungen!H111&gt;"a",ISERROR(MATCH(Ausstellungen!D111&amp;Ausstellungen!G111,Tabelle2!$T$2:$T$17,0))),1,IF(AND(Ausstellungen!H111&gt;"a",INDEX(Tabelle2!$V$2:$V$17,MATCH(Ausstellungen!D111&amp;Ausstellungen!G111,Tabelle2!$T$2:$T$17,0))&lt;&gt;Ausstellungen!H111),1,"")))</f>
        <v/>
      </c>
      <c r="T111" s="71" t="str">
        <f>IF(AND(Ausstellungen!I111&gt;"a",ISERROR(MATCH(Ausstellungen!G111,Tabelle2!$Z$2:$Z$7,0))),1,"")</f>
        <v/>
      </c>
      <c r="U111" s="71" t="str">
        <f>IF(AND(A111&gt;"a",Ausstellungen!G111&gt;" "),COUNTIF(A$5:A$500,A111),"")</f>
        <v/>
      </c>
      <c r="V111" s="71" t="str">
        <f t="shared" si="13"/>
        <v/>
      </c>
      <c r="W111" s="71" t="str">
        <f t="shared" si="14"/>
        <v/>
      </c>
      <c r="X111" s="71" t="str">
        <f>IF(AND(Ausstellungen!D111&lt;&gt;Tabelle2!$C$19,Ausstellungen!F111=Tabelle2!$E$19),1,"")</f>
        <v/>
      </c>
      <c r="Y111" s="71" t="str">
        <f ca="1">IF(AND(Ausstellungen!G111&gt;"a",ISERROR(MATCH(Ausstellungen!G111,INDIRECT(Ausstellungen!T111),0))),0,"")</f>
        <v/>
      </c>
      <c r="Z111" s="71" t="str">
        <f>IF(ISERROR(SEARCH(",",Ausstellungen!G111,1)),Ausstellungen!G111,SUBSTITUTE(MID(Ausstellungen!G111,1,SEARCH(",",Ausstellungen!G111,1)-1),"vv","z"))</f>
        <v xml:space="preserve"> </v>
      </c>
      <c r="AA111" s="71">
        <f t="shared" ca="1" si="15"/>
        <v>0</v>
      </c>
      <c r="AB111" s="71">
        <f t="shared" ca="1" si="16"/>
        <v>0</v>
      </c>
      <c r="AC111" s="71">
        <f t="shared" ca="1" si="17"/>
        <v>0</v>
      </c>
      <c r="AD111" s="71">
        <f t="shared" ca="1" si="18"/>
        <v>0</v>
      </c>
      <c r="AE111" s="71">
        <f t="shared" ca="1" si="19"/>
        <v>0</v>
      </c>
      <c r="AF111" s="71">
        <f t="shared" ca="1" si="20"/>
        <v>0</v>
      </c>
      <c r="AG111" s="71">
        <f t="shared" ca="1" si="21"/>
        <v>0</v>
      </c>
    </row>
    <row r="112" spans="1:33" ht="18.600000000000001" customHeight="1" x14ac:dyDescent="0.2">
      <c r="A112" s="70" t="str">
        <f>IF(AND(Ausstellungen!C112&lt;"a",Ausstellungen!D112&lt;"a",Ausstellungen!F112&lt;"a",Ausstellungen!G112&lt;" "),"",SUBSTITUTE(SUBSTITUTE(SUBSTITUTE(SUBSTITUTE(IF(AND(ISERROR(SEARCH(",",Ausstellungen!G112,1)),ISERROR(SEARCH(".",Ausstellungen!G112,1))),CONCATENATE(Ausstellungen!D112,Ausstellungen!E112,Ausstellungen!F112,Ausstellungen!G112),IF(ISERROR(SEARCH(",",Ausstellungen!G112,1)),CONCATENATE(Ausstellungen!D112,Ausstellungen!E112,Ausstellungen!F112,MID(Ausstellungen!G112,SEARCH(".",Ausstellungen!G112,1)-1,1)),CONCATENATE(Ausstellungen!D112,Ausstellungen!E112,Ausstellungen!F112,MID(Ausstellungen!G112,SEARCH(",",Ausstellungen!G112,1)-1,1)))),"vv",ROW()),"v",ROW()),"Sg",""),"V",""))</f>
        <v xml:space="preserve">   </v>
      </c>
      <c r="B112" s="70" t="str">
        <f>IF(OR(Ausstellungen!C112&lt;"a",Ausstellungen!D112&lt;"a",Ausstellungen!F112&lt;"a"),"",IF(AND(Ausstellungen!D112=Tabelle2!$C$19,Ausstellungen!F112=Tabelle2!$E$19),Ausstellungen!C112&amp;Ausstellungen!D112&amp;"yy",IF(AND(Ausstellungen!D112=Tabelle2!$C$19,Ausstellungen!F112&lt;&gt;Tabelle2!$E$19),Ausstellungen!C112&amp;Ausstellungen!D112&amp;"zz",Ausstellungen!C112&amp;Ausstellungen!D112)))</f>
        <v/>
      </c>
      <c r="C112" s="70" t="str">
        <f>IF(Ausstellungen!H112&lt;"a","",IF(Ausstellungen!F112=Tabelle2!$E$4,Ausstellungen!D112&amp;Ausstellungen!E112&amp;Ausstellungen!F112&amp;Ausstellungen!H112,IF(Ausstellungen!F112=Tabelle2!$E$3,Ausstellungen!D112&amp;Ausstellungen!F112&amp;Ausstellungen!H112,Ausstellungen!D112&amp;Ausstellungen!E112&amp;Ausstellungen!H112)))</f>
        <v/>
      </c>
      <c r="D112" s="70" t="str">
        <f>IF(AND(Ausstellungen!C112&gt;"a",Ausstellungen!D112&gt;"a",Ausstellungen!F112&gt;"a",Ausstellungen!I112&gt;"a"),Ausstellungen!D112&amp;Ausstellungen!E112&amp;MID(Ausstellungen!I112,1,2),"")</f>
        <v/>
      </c>
      <c r="E112" s="70" t="str">
        <f>IF(AND(Ausstellungen!C112&gt;"a",Ausstellungen!D112&gt;"a",Ausstellungen!F112&gt;"a",Ausstellungen!I112&gt;"a"),Ausstellungen!D112&amp;MID(Ausstellungen!I112,1,3),"")</f>
        <v/>
      </c>
      <c r="F112" s="70" t="str">
        <f>IF(Ausstellungen!T112&lt;&gt;"leer",CONCATENATE(Ausstellungen!T112,"P"),"")</f>
        <v/>
      </c>
      <c r="G112" s="71">
        <f ca="1">IF(Ausstellungen!G112&gt;" ",VLOOKUP(Ausstellungen!G112,INDIRECT(F112),2,0),0)</f>
        <v>0</v>
      </c>
      <c r="H112" s="71">
        <f>IF(ISERROR(VLOOKUP(Ausstellungen!H112,Tabelle2!$AG$3:$AH$29,2,0)),0,VLOOKUP(Ausstellungen!H112,Tabelle2!$AG$3:$AH$29,2,0))</f>
        <v>0</v>
      </c>
      <c r="I112" s="71">
        <f>IF(ISERROR(VLOOKUP(Ausstellungen!I112,Tabelle2!$X$3:$Y$8,2,0)),0,VLOOKUP(Ausstellungen!I112,Tabelle2!$X$3:$Y$8,2,0))</f>
        <v>0</v>
      </c>
      <c r="J112" s="71">
        <f t="shared" ca="1" si="11"/>
        <v>0</v>
      </c>
      <c r="N112" s="69" t="str">
        <f>IF(AND(Ausstellungen!$C112&gt;"a",ISERROR(VLOOKUP(Ausstellungen!$C112,Tabelle3!$A$6:$B$300,2,0))),"??",IF(ISERROR(VLOOKUP(Ausstellungen!$C112,Tabelle3!$A$6:$B$300,2,0)),"",VLOOKUP(Ausstellungen!$C112,Tabelle3!$A$6:$B$300,2,0)))</f>
        <v/>
      </c>
      <c r="O112" s="125">
        <f ca="1">IF(AND(Ausstellungen!G112&gt;"a",ISERROR(MATCH(Ausstellungen!G112,INDIRECT(Ausstellungen!T112),0))),0,1)</f>
        <v>1</v>
      </c>
      <c r="P112" s="71" t="str">
        <f>IF(Ausstellungen!$C112="","",IF(ISERROR(MATCH(Ausstellungen!$I112,Tabelle2!$X$4:$X$8,0)),"",MATCH(Ausstellungen!$I112,Tabelle2!$X$4:$X$8,0)))</f>
        <v/>
      </c>
      <c r="Q112" s="71" t="str">
        <f>IF(Ausstellungen!$C112="","",IF(OR(P112="",ISERROR(INDEX(Tabelle2!$X$14:$Y$18,P112,2))),"",INDEX(Tabelle2!$X$14:$Y$18,P112,2)))</f>
        <v/>
      </c>
      <c r="R112" s="71" t="str">
        <f t="shared" si="12"/>
        <v/>
      </c>
      <c r="S112" s="84" t="str">
        <f>IF(Ausstellungen!H112&lt;"a","",IF(AND(Ausstellungen!H112&gt;"a",ISERROR(MATCH(Ausstellungen!D112&amp;Ausstellungen!G112,Tabelle2!$T$2:$T$17,0))),1,IF(AND(Ausstellungen!H112&gt;"a",INDEX(Tabelle2!$V$2:$V$17,MATCH(Ausstellungen!D112&amp;Ausstellungen!G112,Tabelle2!$T$2:$T$17,0))&lt;&gt;Ausstellungen!H112),1,"")))</f>
        <v/>
      </c>
      <c r="T112" s="71" t="str">
        <f>IF(AND(Ausstellungen!I112&gt;"a",ISERROR(MATCH(Ausstellungen!G112,Tabelle2!$Z$2:$Z$7,0))),1,"")</f>
        <v/>
      </c>
      <c r="U112" s="71" t="str">
        <f>IF(AND(A112&gt;"a",Ausstellungen!G112&gt;" "),COUNTIF(A$5:A$500,A112),"")</f>
        <v/>
      </c>
      <c r="V112" s="71" t="str">
        <f t="shared" si="13"/>
        <v/>
      </c>
      <c r="W112" s="71" t="str">
        <f t="shared" si="14"/>
        <v/>
      </c>
      <c r="X112" s="71" t="str">
        <f>IF(AND(Ausstellungen!D112&lt;&gt;Tabelle2!$C$19,Ausstellungen!F112=Tabelle2!$E$19),1,"")</f>
        <v/>
      </c>
      <c r="Y112" s="71" t="str">
        <f ca="1">IF(AND(Ausstellungen!G112&gt;"a",ISERROR(MATCH(Ausstellungen!G112,INDIRECT(Ausstellungen!T112),0))),0,"")</f>
        <v/>
      </c>
      <c r="Z112" s="71" t="str">
        <f>IF(ISERROR(SEARCH(",",Ausstellungen!G112,1)),Ausstellungen!G112,SUBSTITUTE(MID(Ausstellungen!G112,1,SEARCH(",",Ausstellungen!G112,1)-1),"vv","z"))</f>
        <v xml:space="preserve"> </v>
      </c>
      <c r="AA112" s="71">
        <f t="shared" ca="1" si="15"/>
        <v>0</v>
      </c>
      <c r="AB112" s="71">
        <f t="shared" ca="1" si="16"/>
        <v>0</v>
      </c>
      <c r="AC112" s="71">
        <f t="shared" ca="1" si="17"/>
        <v>0</v>
      </c>
      <c r="AD112" s="71">
        <f t="shared" ca="1" si="18"/>
        <v>0</v>
      </c>
      <c r="AE112" s="71">
        <f t="shared" ca="1" si="19"/>
        <v>0</v>
      </c>
      <c r="AF112" s="71">
        <f t="shared" ca="1" si="20"/>
        <v>0</v>
      </c>
      <c r="AG112" s="71">
        <f t="shared" ca="1" si="21"/>
        <v>0</v>
      </c>
    </row>
    <row r="113" spans="1:33" ht="18.600000000000001" customHeight="1" x14ac:dyDescent="0.2">
      <c r="A113" s="70" t="str">
        <f>IF(AND(Ausstellungen!C113&lt;"a",Ausstellungen!D113&lt;"a",Ausstellungen!F113&lt;"a",Ausstellungen!G113&lt;" "),"",SUBSTITUTE(SUBSTITUTE(SUBSTITUTE(SUBSTITUTE(IF(AND(ISERROR(SEARCH(",",Ausstellungen!G113,1)),ISERROR(SEARCH(".",Ausstellungen!G113,1))),CONCATENATE(Ausstellungen!D113,Ausstellungen!E113,Ausstellungen!F113,Ausstellungen!G113),IF(ISERROR(SEARCH(",",Ausstellungen!G113,1)),CONCATENATE(Ausstellungen!D113,Ausstellungen!E113,Ausstellungen!F113,MID(Ausstellungen!G113,SEARCH(".",Ausstellungen!G113,1)-1,1)),CONCATENATE(Ausstellungen!D113,Ausstellungen!E113,Ausstellungen!F113,MID(Ausstellungen!G113,SEARCH(",",Ausstellungen!G113,1)-1,1)))),"vv",ROW()),"v",ROW()),"Sg",""),"V",""))</f>
        <v xml:space="preserve">   </v>
      </c>
      <c r="B113" s="70" t="str">
        <f>IF(OR(Ausstellungen!C113&lt;"a",Ausstellungen!D113&lt;"a",Ausstellungen!F113&lt;"a"),"",IF(AND(Ausstellungen!D113=Tabelle2!$C$19,Ausstellungen!F113=Tabelle2!$E$19),Ausstellungen!C113&amp;Ausstellungen!D113&amp;"yy",IF(AND(Ausstellungen!D113=Tabelle2!$C$19,Ausstellungen!F113&lt;&gt;Tabelle2!$E$19),Ausstellungen!C113&amp;Ausstellungen!D113&amp;"zz",Ausstellungen!C113&amp;Ausstellungen!D113)))</f>
        <v/>
      </c>
      <c r="C113" s="70" t="str">
        <f>IF(Ausstellungen!H113&lt;"a","",IF(Ausstellungen!F113=Tabelle2!$E$4,Ausstellungen!D113&amp;Ausstellungen!E113&amp;Ausstellungen!F113&amp;Ausstellungen!H113,IF(Ausstellungen!F113=Tabelle2!$E$3,Ausstellungen!D113&amp;Ausstellungen!F113&amp;Ausstellungen!H113,Ausstellungen!D113&amp;Ausstellungen!E113&amp;Ausstellungen!H113)))</f>
        <v/>
      </c>
      <c r="D113" s="70" t="str">
        <f>IF(AND(Ausstellungen!C113&gt;"a",Ausstellungen!D113&gt;"a",Ausstellungen!F113&gt;"a",Ausstellungen!I113&gt;"a"),Ausstellungen!D113&amp;Ausstellungen!E113&amp;MID(Ausstellungen!I113,1,2),"")</f>
        <v/>
      </c>
      <c r="E113" s="70" t="str">
        <f>IF(AND(Ausstellungen!C113&gt;"a",Ausstellungen!D113&gt;"a",Ausstellungen!F113&gt;"a",Ausstellungen!I113&gt;"a"),Ausstellungen!D113&amp;MID(Ausstellungen!I113,1,3),"")</f>
        <v/>
      </c>
      <c r="F113" s="70" t="str">
        <f>IF(Ausstellungen!T113&lt;&gt;"leer",CONCATENATE(Ausstellungen!T113,"P"),"")</f>
        <v/>
      </c>
      <c r="G113" s="71">
        <f ca="1">IF(Ausstellungen!G113&gt;" ",VLOOKUP(Ausstellungen!G113,INDIRECT(F113),2,0),0)</f>
        <v>0</v>
      </c>
      <c r="H113" s="71">
        <f>IF(ISERROR(VLOOKUP(Ausstellungen!H113,Tabelle2!$AG$3:$AH$29,2,0)),0,VLOOKUP(Ausstellungen!H113,Tabelle2!$AG$3:$AH$29,2,0))</f>
        <v>0</v>
      </c>
      <c r="I113" s="71">
        <f>IF(ISERROR(VLOOKUP(Ausstellungen!I113,Tabelle2!$X$3:$Y$8,2,0)),0,VLOOKUP(Ausstellungen!I113,Tabelle2!$X$3:$Y$8,2,0))</f>
        <v>0</v>
      </c>
      <c r="J113" s="71">
        <f t="shared" ca="1" si="11"/>
        <v>0</v>
      </c>
      <c r="N113" s="69" t="str">
        <f>IF(AND(Ausstellungen!$C113&gt;"a",ISERROR(VLOOKUP(Ausstellungen!$C113,Tabelle3!$A$6:$B$300,2,0))),"??",IF(ISERROR(VLOOKUP(Ausstellungen!$C113,Tabelle3!$A$6:$B$300,2,0)),"",VLOOKUP(Ausstellungen!$C113,Tabelle3!$A$6:$B$300,2,0)))</f>
        <v/>
      </c>
      <c r="O113" s="125">
        <f ca="1">IF(AND(Ausstellungen!G113&gt;"a",ISERROR(MATCH(Ausstellungen!G113,INDIRECT(Ausstellungen!T113),0))),0,1)</f>
        <v>1</v>
      </c>
      <c r="P113" s="71" t="str">
        <f>IF(Ausstellungen!$C113="","",IF(ISERROR(MATCH(Ausstellungen!$I113,Tabelle2!$X$4:$X$8,0)),"",MATCH(Ausstellungen!$I113,Tabelle2!$X$4:$X$8,0)))</f>
        <v/>
      </c>
      <c r="Q113" s="71" t="str">
        <f>IF(Ausstellungen!$C113="","",IF(OR(P113="",ISERROR(INDEX(Tabelle2!$X$14:$Y$18,P113,2))),"",INDEX(Tabelle2!$X$14:$Y$18,P113,2)))</f>
        <v/>
      </c>
      <c r="R113" s="71" t="str">
        <f t="shared" si="12"/>
        <v/>
      </c>
      <c r="S113" s="84" t="str">
        <f>IF(Ausstellungen!H113&lt;"a","",IF(AND(Ausstellungen!H113&gt;"a",ISERROR(MATCH(Ausstellungen!D113&amp;Ausstellungen!G113,Tabelle2!$T$2:$T$17,0))),1,IF(AND(Ausstellungen!H113&gt;"a",INDEX(Tabelle2!$V$2:$V$17,MATCH(Ausstellungen!D113&amp;Ausstellungen!G113,Tabelle2!$T$2:$T$17,0))&lt;&gt;Ausstellungen!H113),1,"")))</f>
        <v/>
      </c>
      <c r="T113" s="71" t="str">
        <f>IF(AND(Ausstellungen!I113&gt;"a",ISERROR(MATCH(Ausstellungen!G113,Tabelle2!$Z$2:$Z$7,0))),1,"")</f>
        <v/>
      </c>
      <c r="U113" s="71" t="str">
        <f>IF(AND(A113&gt;"a",Ausstellungen!G113&gt;" "),COUNTIF(A$5:A$500,A113),"")</f>
        <v/>
      </c>
      <c r="V113" s="71" t="str">
        <f t="shared" si="13"/>
        <v/>
      </c>
      <c r="W113" s="71" t="str">
        <f t="shared" si="14"/>
        <v/>
      </c>
      <c r="X113" s="71" t="str">
        <f>IF(AND(Ausstellungen!D113&lt;&gt;Tabelle2!$C$19,Ausstellungen!F113=Tabelle2!$E$19),1,"")</f>
        <v/>
      </c>
      <c r="Y113" s="71" t="str">
        <f ca="1">IF(AND(Ausstellungen!G113&gt;"a",ISERROR(MATCH(Ausstellungen!G113,INDIRECT(Ausstellungen!T113),0))),0,"")</f>
        <v/>
      </c>
      <c r="Z113" s="71" t="str">
        <f>IF(ISERROR(SEARCH(",",Ausstellungen!G113,1)),Ausstellungen!G113,SUBSTITUTE(MID(Ausstellungen!G113,1,SEARCH(",",Ausstellungen!G113,1)-1),"vv","z"))</f>
        <v xml:space="preserve"> </v>
      </c>
      <c r="AA113" s="71">
        <f t="shared" ca="1" si="15"/>
        <v>0</v>
      </c>
      <c r="AB113" s="71">
        <f t="shared" ca="1" si="16"/>
        <v>0</v>
      </c>
      <c r="AC113" s="71">
        <f t="shared" ca="1" si="17"/>
        <v>0</v>
      </c>
      <c r="AD113" s="71">
        <f t="shared" ca="1" si="18"/>
        <v>0</v>
      </c>
      <c r="AE113" s="71">
        <f t="shared" ca="1" si="19"/>
        <v>0</v>
      </c>
      <c r="AF113" s="71">
        <f t="shared" ca="1" si="20"/>
        <v>0</v>
      </c>
      <c r="AG113" s="71">
        <f t="shared" ca="1" si="21"/>
        <v>0</v>
      </c>
    </row>
    <row r="114" spans="1:33" ht="18.600000000000001" customHeight="1" x14ac:dyDescent="0.2">
      <c r="A114" s="70" t="str">
        <f>IF(AND(Ausstellungen!C114&lt;"a",Ausstellungen!D114&lt;"a",Ausstellungen!F114&lt;"a",Ausstellungen!G114&lt;" "),"",SUBSTITUTE(SUBSTITUTE(SUBSTITUTE(SUBSTITUTE(IF(AND(ISERROR(SEARCH(",",Ausstellungen!G114,1)),ISERROR(SEARCH(".",Ausstellungen!G114,1))),CONCATENATE(Ausstellungen!D114,Ausstellungen!E114,Ausstellungen!F114,Ausstellungen!G114),IF(ISERROR(SEARCH(",",Ausstellungen!G114,1)),CONCATENATE(Ausstellungen!D114,Ausstellungen!E114,Ausstellungen!F114,MID(Ausstellungen!G114,SEARCH(".",Ausstellungen!G114,1)-1,1)),CONCATENATE(Ausstellungen!D114,Ausstellungen!E114,Ausstellungen!F114,MID(Ausstellungen!G114,SEARCH(",",Ausstellungen!G114,1)-1,1)))),"vv",ROW()),"v",ROW()),"Sg",""),"V",""))</f>
        <v xml:space="preserve">   </v>
      </c>
      <c r="B114" s="70" t="str">
        <f>IF(OR(Ausstellungen!C114&lt;"a",Ausstellungen!D114&lt;"a",Ausstellungen!F114&lt;"a"),"",IF(AND(Ausstellungen!D114=Tabelle2!$C$19,Ausstellungen!F114=Tabelle2!$E$19),Ausstellungen!C114&amp;Ausstellungen!D114&amp;"yy",IF(AND(Ausstellungen!D114=Tabelle2!$C$19,Ausstellungen!F114&lt;&gt;Tabelle2!$E$19),Ausstellungen!C114&amp;Ausstellungen!D114&amp;"zz",Ausstellungen!C114&amp;Ausstellungen!D114)))</f>
        <v/>
      </c>
      <c r="C114" s="70" t="str">
        <f>IF(Ausstellungen!H114&lt;"a","",IF(Ausstellungen!F114=Tabelle2!$E$4,Ausstellungen!D114&amp;Ausstellungen!E114&amp;Ausstellungen!F114&amp;Ausstellungen!H114,IF(Ausstellungen!F114=Tabelle2!$E$3,Ausstellungen!D114&amp;Ausstellungen!F114&amp;Ausstellungen!H114,Ausstellungen!D114&amp;Ausstellungen!E114&amp;Ausstellungen!H114)))</f>
        <v/>
      </c>
      <c r="D114" s="70" t="str">
        <f>IF(AND(Ausstellungen!C114&gt;"a",Ausstellungen!D114&gt;"a",Ausstellungen!F114&gt;"a",Ausstellungen!I114&gt;"a"),Ausstellungen!D114&amp;Ausstellungen!E114&amp;MID(Ausstellungen!I114,1,2),"")</f>
        <v/>
      </c>
      <c r="E114" s="70" t="str">
        <f>IF(AND(Ausstellungen!C114&gt;"a",Ausstellungen!D114&gt;"a",Ausstellungen!F114&gt;"a",Ausstellungen!I114&gt;"a"),Ausstellungen!D114&amp;MID(Ausstellungen!I114,1,3),"")</f>
        <v/>
      </c>
      <c r="F114" s="70" t="str">
        <f>IF(Ausstellungen!T114&lt;&gt;"leer",CONCATENATE(Ausstellungen!T114,"P"),"")</f>
        <v/>
      </c>
      <c r="G114" s="71">
        <f ca="1">IF(Ausstellungen!G114&gt;" ",VLOOKUP(Ausstellungen!G114,INDIRECT(F114),2,0),0)</f>
        <v>0</v>
      </c>
      <c r="H114" s="71">
        <f>IF(ISERROR(VLOOKUP(Ausstellungen!H114,Tabelle2!$AG$3:$AH$29,2,0)),0,VLOOKUP(Ausstellungen!H114,Tabelle2!$AG$3:$AH$29,2,0))</f>
        <v>0</v>
      </c>
      <c r="I114" s="71">
        <f>IF(ISERROR(VLOOKUP(Ausstellungen!I114,Tabelle2!$X$3:$Y$8,2,0)),0,VLOOKUP(Ausstellungen!I114,Tabelle2!$X$3:$Y$8,2,0))</f>
        <v>0</v>
      </c>
      <c r="J114" s="71">
        <f t="shared" ca="1" si="11"/>
        <v>0</v>
      </c>
      <c r="N114" s="69" t="str">
        <f>IF(AND(Ausstellungen!$C114&gt;"a",ISERROR(VLOOKUP(Ausstellungen!$C114,Tabelle3!$A$6:$B$300,2,0))),"??",IF(ISERROR(VLOOKUP(Ausstellungen!$C114,Tabelle3!$A$6:$B$300,2,0)),"",VLOOKUP(Ausstellungen!$C114,Tabelle3!$A$6:$B$300,2,0)))</f>
        <v/>
      </c>
      <c r="O114" s="125">
        <f ca="1">IF(AND(Ausstellungen!G114&gt;"a",ISERROR(MATCH(Ausstellungen!G114,INDIRECT(Ausstellungen!T114),0))),0,1)</f>
        <v>1</v>
      </c>
      <c r="P114" s="71" t="str">
        <f>IF(Ausstellungen!$C114="","",IF(ISERROR(MATCH(Ausstellungen!$I114,Tabelle2!$X$4:$X$8,0)),"",MATCH(Ausstellungen!$I114,Tabelle2!$X$4:$X$8,0)))</f>
        <v/>
      </c>
      <c r="Q114" s="71" t="str">
        <f>IF(Ausstellungen!$C114="","",IF(OR(P114="",ISERROR(INDEX(Tabelle2!$X$14:$Y$18,P114,2))),"",INDEX(Tabelle2!$X$14:$Y$18,P114,2)))</f>
        <v/>
      </c>
      <c r="R114" s="71" t="str">
        <f t="shared" si="12"/>
        <v/>
      </c>
      <c r="S114" s="84" t="str">
        <f>IF(Ausstellungen!H114&lt;"a","",IF(AND(Ausstellungen!H114&gt;"a",ISERROR(MATCH(Ausstellungen!D114&amp;Ausstellungen!G114,Tabelle2!$T$2:$T$17,0))),1,IF(AND(Ausstellungen!H114&gt;"a",INDEX(Tabelle2!$V$2:$V$17,MATCH(Ausstellungen!D114&amp;Ausstellungen!G114,Tabelle2!$T$2:$T$17,0))&lt;&gt;Ausstellungen!H114),1,"")))</f>
        <v/>
      </c>
      <c r="T114" s="71" t="str">
        <f>IF(AND(Ausstellungen!I114&gt;"a",ISERROR(MATCH(Ausstellungen!G114,Tabelle2!$Z$2:$Z$7,0))),1,"")</f>
        <v/>
      </c>
      <c r="U114" s="71" t="str">
        <f>IF(AND(A114&gt;"a",Ausstellungen!G114&gt;" "),COUNTIF(A$5:A$500,A114),"")</f>
        <v/>
      </c>
      <c r="V114" s="71" t="str">
        <f t="shared" si="13"/>
        <v/>
      </c>
      <c r="W114" s="71" t="str">
        <f t="shared" si="14"/>
        <v/>
      </c>
      <c r="X114" s="71" t="str">
        <f>IF(AND(Ausstellungen!D114&lt;&gt;Tabelle2!$C$19,Ausstellungen!F114=Tabelle2!$E$19),1,"")</f>
        <v/>
      </c>
      <c r="Y114" s="71" t="str">
        <f ca="1">IF(AND(Ausstellungen!G114&gt;"a",ISERROR(MATCH(Ausstellungen!G114,INDIRECT(Ausstellungen!T114),0))),0,"")</f>
        <v/>
      </c>
      <c r="Z114" s="71" t="str">
        <f>IF(ISERROR(SEARCH(",",Ausstellungen!G114,1)),Ausstellungen!G114,SUBSTITUTE(MID(Ausstellungen!G114,1,SEARCH(",",Ausstellungen!G114,1)-1),"vv","z"))</f>
        <v xml:space="preserve"> </v>
      </c>
      <c r="AA114" s="71">
        <f t="shared" ca="1" si="15"/>
        <v>0</v>
      </c>
      <c r="AB114" s="71">
        <f t="shared" ca="1" si="16"/>
        <v>0</v>
      </c>
      <c r="AC114" s="71">
        <f t="shared" ca="1" si="17"/>
        <v>0</v>
      </c>
      <c r="AD114" s="71">
        <f t="shared" ca="1" si="18"/>
        <v>0</v>
      </c>
      <c r="AE114" s="71">
        <f t="shared" ca="1" si="19"/>
        <v>0</v>
      </c>
      <c r="AF114" s="71">
        <f t="shared" ca="1" si="20"/>
        <v>0</v>
      </c>
      <c r="AG114" s="71">
        <f t="shared" ca="1" si="21"/>
        <v>0</v>
      </c>
    </row>
    <row r="115" spans="1:33" ht="18.600000000000001" customHeight="1" x14ac:dyDescent="0.2">
      <c r="A115" s="70" t="str">
        <f>IF(AND(Ausstellungen!C115&lt;"a",Ausstellungen!D115&lt;"a",Ausstellungen!F115&lt;"a",Ausstellungen!G115&lt;" "),"",SUBSTITUTE(SUBSTITUTE(SUBSTITUTE(SUBSTITUTE(IF(AND(ISERROR(SEARCH(",",Ausstellungen!G115,1)),ISERROR(SEARCH(".",Ausstellungen!G115,1))),CONCATENATE(Ausstellungen!D115,Ausstellungen!E115,Ausstellungen!F115,Ausstellungen!G115),IF(ISERROR(SEARCH(",",Ausstellungen!G115,1)),CONCATENATE(Ausstellungen!D115,Ausstellungen!E115,Ausstellungen!F115,MID(Ausstellungen!G115,SEARCH(".",Ausstellungen!G115,1)-1,1)),CONCATENATE(Ausstellungen!D115,Ausstellungen!E115,Ausstellungen!F115,MID(Ausstellungen!G115,SEARCH(",",Ausstellungen!G115,1)-1,1)))),"vv",ROW()),"v",ROW()),"Sg",""),"V",""))</f>
        <v xml:space="preserve">   </v>
      </c>
      <c r="B115" s="70" t="str">
        <f>IF(OR(Ausstellungen!C115&lt;"a",Ausstellungen!D115&lt;"a",Ausstellungen!F115&lt;"a"),"",IF(AND(Ausstellungen!D115=Tabelle2!$C$19,Ausstellungen!F115=Tabelle2!$E$19),Ausstellungen!C115&amp;Ausstellungen!D115&amp;"yy",IF(AND(Ausstellungen!D115=Tabelle2!$C$19,Ausstellungen!F115&lt;&gt;Tabelle2!$E$19),Ausstellungen!C115&amp;Ausstellungen!D115&amp;"zz",Ausstellungen!C115&amp;Ausstellungen!D115)))</f>
        <v/>
      </c>
      <c r="C115" s="70" t="str">
        <f>IF(Ausstellungen!H115&lt;"a","",IF(Ausstellungen!F115=Tabelle2!$E$4,Ausstellungen!D115&amp;Ausstellungen!E115&amp;Ausstellungen!F115&amp;Ausstellungen!H115,IF(Ausstellungen!F115=Tabelle2!$E$3,Ausstellungen!D115&amp;Ausstellungen!F115&amp;Ausstellungen!H115,Ausstellungen!D115&amp;Ausstellungen!E115&amp;Ausstellungen!H115)))</f>
        <v/>
      </c>
      <c r="D115" s="70" t="str">
        <f>IF(AND(Ausstellungen!C115&gt;"a",Ausstellungen!D115&gt;"a",Ausstellungen!F115&gt;"a",Ausstellungen!I115&gt;"a"),Ausstellungen!D115&amp;Ausstellungen!E115&amp;MID(Ausstellungen!I115,1,2),"")</f>
        <v/>
      </c>
      <c r="E115" s="70" t="str">
        <f>IF(AND(Ausstellungen!C115&gt;"a",Ausstellungen!D115&gt;"a",Ausstellungen!F115&gt;"a",Ausstellungen!I115&gt;"a"),Ausstellungen!D115&amp;MID(Ausstellungen!I115,1,3),"")</f>
        <v/>
      </c>
      <c r="F115" s="70" t="str">
        <f>IF(Ausstellungen!T115&lt;&gt;"leer",CONCATENATE(Ausstellungen!T115,"P"),"")</f>
        <v/>
      </c>
      <c r="G115" s="71">
        <f ca="1">IF(Ausstellungen!G115&gt;" ",VLOOKUP(Ausstellungen!G115,INDIRECT(F115),2,0),0)</f>
        <v>0</v>
      </c>
      <c r="H115" s="71">
        <f>IF(ISERROR(VLOOKUP(Ausstellungen!H115,Tabelle2!$AG$3:$AH$29,2,0)),0,VLOOKUP(Ausstellungen!H115,Tabelle2!$AG$3:$AH$29,2,0))</f>
        <v>0</v>
      </c>
      <c r="I115" s="71">
        <f>IF(ISERROR(VLOOKUP(Ausstellungen!I115,Tabelle2!$X$3:$Y$8,2,0)),0,VLOOKUP(Ausstellungen!I115,Tabelle2!$X$3:$Y$8,2,0))</f>
        <v>0</v>
      </c>
      <c r="J115" s="71">
        <f t="shared" ca="1" si="11"/>
        <v>0</v>
      </c>
      <c r="N115" s="69" t="str">
        <f>IF(AND(Ausstellungen!$C115&gt;"a",ISERROR(VLOOKUP(Ausstellungen!$C115,Tabelle3!$A$6:$B$300,2,0))),"??",IF(ISERROR(VLOOKUP(Ausstellungen!$C115,Tabelle3!$A$6:$B$300,2,0)),"",VLOOKUP(Ausstellungen!$C115,Tabelle3!$A$6:$B$300,2,0)))</f>
        <v/>
      </c>
      <c r="O115" s="125">
        <f ca="1">IF(AND(Ausstellungen!G115&gt;"a",ISERROR(MATCH(Ausstellungen!G115,INDIRECT(Ausstellungen!T115),0))),0,1)</f>
        <v>1</v>
      </c>
      <c r="P115" s="71" t="str">
        <f>IF(Ausstellungen!$C115="","",IF(ISERROR(MATCH(Ausstellungen!$I115,Tabelle2!$X$4:$X$8,0)),"",MATCH(Ausstellungen!$I115,Tabelle2!$X$4:$X$8,0)))</f>
        <v/>
      </c>
      <c r="Q115" s="71" t="str">
        <f>IF(Ausstellungen!$C115="","",IF(OR(P115="",ISERROR(INDEX(Tabelle2!$X$14:$Y$18,P115,2))),"",INDEX(Tabelle2!$X$14:$Y$18,P115,2)))</f>
        <v/>
      </c>
      <c r="R115" s="71" t="str">
        <f t="shared" si="12"/>
        <v/>
      </c>
      <c r="S115" s="84" t="str">
        <f>IF(Ausstellungen!H115&lt;"a","",IF(AND(Ausstellungen!H115&gt;"a",ISERROR(MATCH(Ausstellungen!D115&amp;Ausstellungen!G115,Tabelle2!$T$2:$T$17,0))),1,IF(AND(Ausstellungen!H115&gt;"a",INDEX(Tabelle2!$V$2:$V$17,MATCH(Ausstellungen!D115&amp;Ausstellungen!G115,Tabelle2!$T$2:$T$17,0))&lt;&gt;Ausstellungen!H115),1,"")))</f>
        <v/>
      </c>
      <c r="T115" s="71" t="str">
        <f>IF(AND(Ausstellungen!I115&gt;"a",ISERROR(MATCH(Ausstellungen!G115,Tabelle2!$Z$2:$Z$7,0))),1,"")</f>
        <v/>
      </c>
      <c r="U115" s="71" t="str">
        <f>IF(AND(A115&gt;"a",Ausstellungen!G115&gt;" "),COUNTIF(A$5:A$500,A115),"")</f>
        <v/>
      </c>
      <c r="V115" s="71" t="str">
        <f t="shared" si="13"/>
        <v/>
      </c>
      <c r="W115" s="71" t="str">
        <f t="shared" si="14"/>
        <v/>
      </c>
      <c r="X115" s="71" t="str">
        <f>IF(AND(Ausstellungen!D115&lt;&gt;Tabelle2!$C$19,Ausstellungen!F115=Tabelle2!$E$19),1,"")</f>
        <v/>
      </c>
      <c r="Y115" s="71" t="str">
        <f ca="1">IF(AND(Ausstellungen!G115&gt;"a",ISERROR(MATCH(Ausstellungen!G115,INDIRECT(Ausstellungen!T115),0))),0,"")</f>
        <v/>
      </c>
      <c r="Z115" s="71" t="str">
        <f>IF(ISERROR(SEARCH(",",Ausstellungen!G115,1)),Ausstellungen!G115,SUBSTITUTE(MID(Ausstellungen!G115,1,SEARCH(",",Ausstellungen!G115,1)-1),"vv","z"))</f>
        <v xml:space="preserve"> </v>
      </c>
      <c r="AA115" s="71">
        <f t="shared" ca="1" si="15"/>
        <v>0</v>
      </c>
      <c r="AB115" s="71">
        <f t="shared" ca="1" si="16"/>
        <v>0</v>
      </c>
      <c r="AC115" s="71">
        <f t="shared" ca="1" si="17"/>
        <v>0</v>
      </c>
      <c r="AD115" s="71">
        <f t="shared" ca="1" si="18"/>
        <v>0</v>
      </c>
      <c r="AE115" s="71">
        <f t="shared" ca="1" si="19"/>
        <v>0</v>
      </c>
      <c r="AF115" s="71">
        <f t="shared" ca="1" si="20"/>
        <v>0</v>
      </c>
      <c r="AG115" s="71">
        <f t="shared" ca="1" si="21"/>
        <v>0</v>
      </c>
    </row>
    <row r="116" spans="1:33" ht="18.600000000000001" customHeight="1" x14ac:dyDescent="0.2">
      <c r="A116" s="70" t="str">
        <f>IF(AND(Ausstellungen!C116&lt;"a",Ausstellungen!D116&lt;"a",Ausstellungen!F116&lt;"a",Ausstellungen!G116&lt;" "),"",SUBSTITUTE(SUBSTITUTE(SUBSTITUTE(SUBSTITUTE(IF(AND(ISERROR(SEARCH(",",Ausstellungen!G116,1)),ISERROR(SEARCH(".",Ausstellungen!G116,1))),CONCATENATE(Ausstellungen!D116,Ausstellungen!E116,Ausstellungen!F116,Ausstellungen!G116),IF(ISERROR(SEARCH(",",Ausstellungen!G116,1)),CONCATENATE(Ausstellungen!D116,Ausstellungen!E116,Ausstellungen!F116,MID(Ausstellungen!G116,SEARCH(".",Ausstellungen!G116,1)-1,1)),CONCATENATE(Ausstellungen!D116,Ausstellungen!E116,Ausstellungen!F116,MID(Ausstellungen!G116,SEARCH(",",Ausstellungen!G116,1)-1,1)))),"vv",ROW()),"v",ROW()),"Sg",""),"V",""))</f>
        <v xml:space="preserve">   </v>
      </c>
      <c r="B116" s="70" t="str">
        <f>IF(OR(Ausstellungen!C116&lt;"a",Ausstellungen!D116&lt;"a",Ausstellungen!F116&lt;"a"),"",IF(AND(Ausstellungen!D116=Tabelle2!$C$19,Ausstellungen!F116=Tabelle2!$E$19),Ausstellungen!C116&amp;Ausstellungen!D116&amp;"yy",IF(AND(Ausstellungen!D116=Tabelle2!$C$19,Ausstellungen!F116&lt;&gt;Tabelle2!$E$19),Ausstellungen!C116&amp;Ausstellungen!D116&amp;"zz",Ausstellungen!C116&amp;Ausstellungen!D116)))</f>
        <v/>
      </c>
      <c r="C116" s="70" t="str">
        <f>IF(Ausstellungen!H116&lt;"a","",IF(Ausstellungen!F116=Tabelle2!$E$4,Ausstellungen!D116&amp;Ausstellungen!E116&amp;Ausstellungen!F116&amp;Ausstellungen!H116,IF(Ausstellungen!F116=Tabelle2!$E$3,Ausstellungen!D116&amp;Ausstellungen!F116&amp;Ausstellungen!H116,Ausstellungen!D116&amp;Ausstellungen!E116&amp;Ausstellungen!H116)))</f>
        <v/>
      </c>
      <c r="D116" s="70" t="str">
        <f>IF(AND(Ausstellungen!C116&gt;"a",Ausstellungen!D116&gt;"a",Ausstellungen!F116&gt;"a",Ausstellungen!I116&gt;"a"),Ausstellungen!D116&amp;Ausstellungen!E116&amp;MID(Ausstellungen!I116,1,2),"")</f>
        <v/>
      </c>
      <c r="E116" s="70" t="str">
        <f>IF(AND(Ausstellungen!C116&gt;"a",Ausstellungen!D116&gt;"a",Ausstellungen!F116&gt;"a",Ausstellungen!I116&gt;"a"),Ausstellungen!D116&amp;MID(Ausstellungen!I116,1,3),"")</f>
        <v/>
      </c>
      <c r="F116" s="70" t="str">
        <f>IF(Ausstellungen!T116&lt;&gt;"leer",CONCATENATE(Ausstellungen!T116,"P"),"")</f>
        <v/>
      </c>
      <c r="G116" s="71">
        <f ca="1">IF(Ausstellungen!G116&gt;" ",VLOOKUP(Ausstellungen!G116,INDIRECT(F116),2,0),0)</f>
        <v>0</v>
      </c>
      <c r="H116" s="71">
        <f>IF(ISERROR(VLOOKUP(Ausstellungen!H116,Tabelle2!$AG$3:$AH$29,2,0)),0,VLOOKUP(Ausstellungen!H116,Tabelle2!$AG$3:$AH$29,2,0))</f>
        <v>0</v>
      </c>
      <c r="I116" s="71">
        <f>IF(ISERROR(VLOOKUP(Ausstellungen!I116,Tabelle2!$X$3:$Y$8,2,0)),0,VLOOKUP(Ausstellungen!I116,Tabelle2!$X$3:$Y$8,2,0))</f>
        <v>0</v>
      </c>
      <c r="J116" s="71">
        <f t="shared" ca="1" si="11"/>
        <v>0</v>
      </c>
      <c r="N116" s="69" t="str">
        <f>IF(AND(Ausstellungen!$C116&gt;"a",ISERROR(VLOOKUP(Ausstellungen!$C116,Tabelle3!$A$6:$B$300,2,0))),"??",IF(ISERROR(VLOOKUP(Ausstellungen!$C116,Tabelle3!$A$6:$B$300,2,0)),"",VLOOKUP(Ausstellungen!$C116,Tabelle3!$A$6:$B$300,2,0)))</f>
        <v/>
      </c>
      <c r="O116" s="125">
        <f ca="1">IF(AND(Ausstellungen!G116&gt;"a",ISERROR(MATCH(Ausstellungen!G116,INDIRECT(Ausstellungen!T116),0))),0,1)</f>
        <v>1</v>
      </c>
      <c r="P116" s="71" t="str">
        <f>IF(Ausstellungen!$C116="","",IF(ISERROR(MATCH(Ausstellungen!$I116,Tabelle2!$X$4:$X$8,0)),"",MATCH(Ausstellungen!$I116,Tabelle2!$X$4:$X$8,0)))</f>
        <v/>
      </c>
      <c r="Q116" s="71" t="str">
        <f>IF(Ausstellungen!$C116="","",IF(OR(P116="",ISERROR(INDEX(Tabelle2!$X$14:$Y$18,P116,2))),"",INDEX(Tabelle2!$X$14:$Y$18,P116,2)))</f>
        <v/>
      </c>
      <c r="R116" s="71" t="str">
        <f t="shared" si="12"/>
        <v/>
      </c>
      <c r="S116" s="84" t="str">
        <f>IF(Ausstellungen!H116&lt;"a","",IF(AND(Ausstellungen!H116&gt;"a",ISERROR(MATCH(Ausstellungen!D116&amp;Ausstellungen!G116,Tabelle2!$T$2:$T$17,0))),1,IF(AND(Ausstellungen!H116&gt;"a",INDEX(Tabelle2!$V$2:$V$17,MATCH(Ausstellungen!D116&amp;Ausstellungen!G116,Tabelle2!$T$2:$T$17,0))&lt;&gt;Ausstellungen!H116),1,"")))</f>
        <v/>
      </c>
      <c r="T116" s="71" t="str">
        <f>IF(AND(Ausstellungen!I116&gt;"a",ISERROR(MATCH(Ausstellungen!G116,Tabelle2!$Z$2:$Z$7,0))),1,"")</f>
        <v/>
      </c>
      <c r="U116" s="71" t="str">
        <f>IF(AND(A116&gt;"a",Ausstellungen!G116&gt;" "),COUNTIF(A$5:A$500,A116),"")</f>
        <v/>
      </c>
      <c r="V116" s="71" t="str">
        <f t="shared" si="13"/>
        <v/>
      </c>
      <c r="W116" s="71" t="str">
        <f t="shared" si="14"/>
        <v/>
      </c>
      <c r="X116" s="71" t="str">
        <f>IF(AND(Ausstellungen!D116&lt;&gt;Tabelle2!$C$19,Ausstellungen!F116=Tabelle2!$E$19),1,"")</f>
        <v/>
      </c>
      <c r="Y116" s="71" t="str">
        <f ca="1">IF(AND(Ausstellungen!G116&gt;"a",ISERROR(MATCH(Ausstellungen!G116,INDIRECT(Ausstellungen!T116),0))),0,"")</f>
        <v/>
      </c>
      <c r="Z116" s="71" t="str">
        <f>IF(ISERROR(SEARCH(",",Ausstellungen!G116,1)),Ausstellungen!G116,SUBSTITUTE(MID(Ausstellungen!G116,1,SEARCH(",",Ausstellungen!G116,1)-1),"vv","z"))</f>
        <v xml:space="preserve"> </v>
      </c>
      <c r="AA116" s="71">
        <f t="shared" ca="1" si="15"/>
        <v>0</v>
      </c>
      <c r="AB116" s="71">
        <f t="shared" ca="1" si="16"/>
        <v>0</v>
      </c>
      <c r="AC116" s="71">
        <f t="shared" ca="1" si="17"/>
        <v>0</v>
      </c>
      <c r="AD116" s="71">
        <f t="shared" ca="1" si="18"/>
        <v>0</v>
      </c>
      <c r="AE116" s="71">
        <f t="shared" ca="1" si="19"/>
        <v>0</v>
      </c>
      <c r="AF116" s="71">
        <f t="shared" ca="1" si="20"/>
        <v>0</v>
      </c>
      <c r="AG116" s="71">
        <f t="shared" ca="1" si="21"/>
        <v>0</v>
      </c>
    </row>
    <row r="117" spans="1:33" ht="18.600000000000001" customHeight="1" x14ac:dyDescent="0.2">
      <c r="A117" s="70" t="str">
        <f>IF(AND(Ausstellungen!C117&lt;"a",Ausstellungen!D117&lt;"a",Ausstellungen!F117&lt;"a",Ausstellungen!G117&lt;" "),"",SUBSTITUTE(SUBSTITUTE(SUBSTITUTE(SUBSTITUTE(IF(AND(ISERROR(SEARCH(",",Ausstellungen!G117,1)),ISERROR(SEARCH(".",Ausstellungen!G117,1))),CONCATENATE(Ausstellungen!D117,Ausstellungen!E117,Ausstellungen!F117,Ausstellungen!G117),IF(ISERROR(SEARCH(",",Ausstellungen!G117,1)),CONCATENATE(Ausstellungen!D117,Ausstellungen!E117,Ausstellungen!F117,MID(Ausstellungen!G117,SEARCH(".",Ausstellungen!G117,1)-1,1)),CONCATENATE(Ausstellungen!D117,Ausstellungen!E117,Ausstellungen!F117,MID(Ausstellungen!G117,SEARCH(",",Ausstellungen!G117,1)-1,1)))),"vv",ROW()),"v",ROW()),"Sg",""),"V",""))</f>
        <v xml:space="preserve">   </v>
      </c>
      <c r="B117" s="70" t="str">
        <f>IF(OR(Ausstellungen!C117&lt;"a",Ausstellungen!D117&lt;"a",Ausstellungen!F117&lt;"a"),"",IF(AND(Ausstellungen!D117=Tabelle2!$C$19,Ausstellungen!F117=Tabelle2!$E$19),Ausstellungen!C117&amp;Ausstellungen!D117&amp;"yy",IF(AND(Ausstellungen!D117=Tabelle2!$C$19,Ausstellungen!F117&lt;&gt;Tabelle2!$E$19),Ausstellungen!C117&amp;Ausstellungen!D117&amp;"zz",Ausstellungen!C117&amp;Ausstellungen!D117)))</f>
        <v/>
      </c>
      <c r="C117" s="70" t="str">
        <f>IF(Ausstellungen!H117&lt;"a","",IF(Ausstellungen!F117=Tabelle2!$E$4,Ausstellungen!D117&amp;Ausstellungen!E117&amp;Ausstellungen!F117&amp;Ausstellungen!H117,IF(Ausstellungen!F117=Tabelle2!$E$3,Ausstellungen!D117&amp;Ausstellungen!F117&amp;Ausstellungen!H117,Ausstellungen!D117&amp;Ausstellungen!E117&amp;Ausstellungen!H117)))</f>
        <v/>
      </c>
      <c r="D117" s="70" t="str">
        <f>IF(AND(Ausstellungen!C117&gt;"a",Ausstellungen!D117&gt;"a",Ausstellungen!F117&gt;"a",Ausstellungen!I117&gt;"a"),Ausstellungen!D117&amp;Ausstellungen!E117&amp;MID(Ausstellungen!I117,1,2),"")</f>
        <v/>
      </c>
      <c r="E117" s="70" t="str">
        <f>IF(AND(Ausstellungen!C117&gt;"a",Ausstellungen!D117&gt;"a",Ausstellungen!F117&gt;"a",Ausstellungen!I117&gt;"a"),Ausstellungen!D117&amp;MID(Ausstellungen!I117,1,3),"")</f>
        <v/>
      </c>
      <c r="F117" s="70" t="str">
        <f>IF(Ausstellungen!T117&lt;&gt;"leer",CONCATENATE(Ausstellungen!T117,"P"),"")</f>
        <v/>
      </c>
      <c r="G117" s="71">
        <f ca="1">IF(Ausstellungen!G117&gt;" ",VLOOKUP(Ausstellungen!G117,INDIRECT(F117),2,0),0)</f>
        <v>0</v>
      </c>
      <c r="H117" s="71">
        <f>IF(ISERROR(VLOOKUP(Ausstellungen!H117,Tabelle2!$AG$3:$AH$29,2,0)),0,VLOOKUP(Ausstellungen!H117,Tabelle2!$AG$3:$AH$29,2,0))</f>
        <v>0</v>
      </c>
      <c r="I117" s="71">
        <f>IF(ISERROR(VLOOKUP(Ausstellungen!I117,Tabelle2!$X$3:$Y$8,2,0)),0,VLOOKUP(Ausstellungen!I117,Tabelle2!$X$3:$Y$8,2,0))</f>
        <v>0</v>
      </c>
      <c r="J117" s="71">
        <f t="shared" ca="1" si="11"/>
        <v>0</v>
      </c>
      <c r="N117" s="69" t="str">
        <f>IF(AND(Ausstellungen!$C117&gt;"a",ISERROR(VLOOKUP(Ausstellungen!$C117,Tabelle3!$A$6:$B$300,2,0))),"??",IF(ISERROR(VLOOKUP(Ausstellungen!$C117,Tabelle3!$A$6:$B$300,2,0)),"",VLOOKUP(Ausstellungen!$C117,Tabelle3!$A$6:$B$300,2,0)))</f>
        <v/>
      </c>
      <c r="O117" s="125">
        <f ca="1">IF(AND(Ausstellungen!G117&gt;"a",ISERROR(MATCH(Ausstellungen!G117,INDIRECT(Ausstellungen!T117),0))),0,1)</f>
        <v>1</v>
      </c>
      <c r="P117" s="71" t="str">
        <f>IF(Ausstellungen!$C117="","",IF(ISERROR(MATCH(Ausstellungen!$I117,Tabelle2!$X$4:$X$8,0)),"",MATCH(Ausstellungen!$I117,Tabelle2!$X$4:$X$8,0)))</f>
        <v/>
      </c>
      <c r="Q117" s="71" t="str">
        <f>IF(Ausstellungen!$C117="","",IF(OR(P117="",ISERROR(INDEX(Tabelle2!$X$14:$Y$18,P117,2))),"",INDEX(Tabelle2!$X$14:$Y$18,P117,2)))</f>
        <v/>
      </c>
      <c r="R117" s="71" t="str">
        <f t="shared" si="12"/>
        <v/>
      </c>
      <c r="S117" s="84" t="str">
        <f>IF(Ausstellungen!H117&lt;"a","",IF(AND(Ausstellungen!H117&gt;"a",ISERROR(MATCH(Ausstellungen!D117&amp;Ausstellungen!G117,Tabelle2!$T$2:$T$17,0))),1,IF(AND(Ausstellungen!H117&gt;"a",INDEX(Tabelle2!$V$2:$V$17,MATCH(Ausstellungen!D117&amp;Ausstellungen!G117,Tabelle2!$T$2:$T$17,0))&lt;&gt;Ausstellungen!H117),1,"")))</f>
        <v/>
      </c>
      <c r="T117" s="71" t="str">
        <f>IF(AND(Ausstellungen!I117&gt;"a",ISERROR(MATCH(Ausstellungen!G117,Tabelle2!$Z$2:$Z$7,0))),1,"")</f>
        <v/>
      </c>
      <c r="U117" s="71" t="str">
        <f>IF(AND(A117&gt;"a",Ausstellungen!G117&gt;" "),COUNTIF(A$5:A$500,A117),"")</f>
        <v/>
      </c>
      <c r="V117" s="71" t="str">
        <f t="shared" si="13"/>
        <v/>
      </c>
      <c r="W117" s="71" t="str">
        <f t="shared" si="14"/>
        <v/>
      </c>
      <c r="X117" s="71" t="str">
        <f>IF(AND(Ausstellungen!D117&lt;&gt;Tabelle2!$C$19,Ausstellungen!F117=Tabelle2!$E$19),1,"")</f>
        <v/>
      </c>
      <c r="Y117" s="71" t="str">
        <f ca="1">IF(AND(Ausstellungen!G117&gt;"a",ISERROR(MATCH(Ausstellungen!G117,INDIRECT(Ausstellungen!T117),0))),0,"")</f>
        <v/>
      </c>
      <c r="Z117" s="71" t="str">
        <f>IF(ISERROR(SEARCH(",",Ausstellungen!G117,1)),Ausstellungen!G117,SUBSTITUTE(MID(Ausstellungen!G117,1,SEARCH(",",Ausstellungen!G117,1)-1),"vv","z"))</f>
        <v xml:space="preserve"> </v>
      </c>
      <c r="AA117" s="71">
        <f t="shared" ca="1" si="15"/>
        <v>0</v>
      </c>
      <c r="AB117" s="71">
        <f t="shared" ca="1" si="16"/>
        <v>0</v>
      </c>
      <c r="AC117" s="71">
        <f t="shared" ca="1" si="17"/>
        <v>0</v>
      </c>
      <c r="AD117" s="71">
        <f t="shared" ca="1" si="18"/>
        <v>0</v>
      </c>
      <c r="AE117" s="71">
        <f t="shared" ca="1" si="19"/>
        <v>0</v>
      </c>
      <c r="AF117" s="71">
        <f t="shared" ca="1" si="20"/>
        <v>0</v>
      </c>
      <c r="AG117" s="71">
        <f t="shared" ca="1" si="21"/>
        <v>0</v>
      </c>
    </row>
    <row r="118" spans="1:33" ht="18.600000000000001" customHeight="1" x14ac:dyDescent="0.2">
      <c r="A118" s="70" t="str">
        <f>IF(AND(Ausstellungen!C118&lt;"a",Ausstellungen!D118&lt;"a",Ausstellungen!F118&lt;"a",Ausstellungen!G118&lt;" "),"",SUBSTITUTE(SUBSTITUTE(SUBSTITUTE(SUBSTITUTE(IF(AND(ISERROR(SEARCH(",",Ausstellungen!G118,1)),ISERROR(SEARCH(".",Ausstellungen!G118,1))),CONCATENATE(Ausstellungen!D118,Ausstellungen!E118,Ausstellungen!F118,Ausstellungen!G118),IF(ISERROR(SEARCH(",",Ausstellungen!G118,1)),CONCATENATE(Ausstellungen!D118,Ausstellungen!E118,Ausstellungen!F118,MID(Ausstellungen!G118,SEARCH(".",Ausstellungen!G118,1)-1,1)),CONCATENATE(Ausstellungen!D118,Ausstellungen!E118,Ausstellungen!F118,MID(Ausstellungen!G118,SEARCH(",",Ausstellungen!G118,1)-1,1)))),"vv",ROW()),"v",ROW()),"Sg",""),"V",""))</f>
        <v xml:space="preserve">   </v>
      </c>
      <c r="B118" s="70" t="str">
        <f>IF(OR(Ausstellungen!C118&lt;"a",Ausstellungen!D118&lt;"a",Ausstellungen!F118&lt;"a"),"",IF(AND(Ausstellungen!D118=Tabelle2!$C$19,Ausstellungen!F118=Tabelle2!$E$19),Ausstellungen!C118&amp;Ausstellungen!D118&amp;"yy",IF(AND(Ausstellungen!D118=Tabelle2!$C$19,Ausstellungen!F118&lt;&gt;Tabelle2!$E$19),Ausstellungen!C118&amp;Ausstellungen!D118&amp;"zz",Ausstellungen!C118&amp;Ausstellungen!D118)))</f>
        <v/>
      </c>
      <c r="C118" s="70" t="str">
        <f>IF(Ausstellungen!H118&lt;"a","",IF(Ausstellungen!F118=Tabelle2!$E$4,Ausstellungen!D118&amp;Ausstellungen!E118&amp;Ausstellungen!F118&amp;Ausstellungen!H118,IF(Ausstellungen!F118=Tabelle2!$E$3,Ausstellungen!D118&amp;Ausstellungen!F118&amp;Ausstellungen!H118,Ausstellungen!D118&amp;Ausstellungen!E118&amp;Ausstellungen!H118)))</f>
        <v/>
      </c>
      <c r="D118" s="70" t="str">
        <f>IF(AND(Ausstellungen!C118&gt;"a",Ausstellungen!D118&gt;"a",Ausstellungen!F118&gt;"a",Ausstellungen!I118&gt;"a"),Ausstellungen!D118&amp;Ausstellungen!E118&amp;MID(Ausstellungen!I118,1,2),"")</f>
        <v/>
      </c>
      <c r="E118" s="70" t="str">
        <f>IF(AND(Ausstellungen!C118&gt;"a",Ausstellungen!D118&gt;"a",Ausstellungen!F118&gt;"a",Ausstellungen!I118&gt;"a"),Ausstellungen!D118&amp;MID(Ausstellungen!I118,1,3),"")</f>
        <v/>
      </c>
      <c r="F118" s="70" t="str">
        <f>IF(Ausstellungen!T118&lt;&gt;"leer",CONCATENATE(Ausstellungen!T118,"P"),"")</f>
        <v/>
      </c>
      <c r="G118" s="71">
        <f ca="1">IF(Ausstellungen!G118&gt;" ",VLOOKUP(Ausstellungen!G118,INDIRECT(F118),2,0),0)</f>
        <v>0</v>
      </c>
      <c r="H118" s="71">
        <f>IF(ISERROR(VLOOKUP(Ausstellungen!H118,Tabelle2!$AG$3:$AH$29,2,0)),0,VLOOKUP(Ausstellungen!H118,Tabelle2!$AG$3:$AH$29,2,0))</f>
        <v>0</v>
      </c>
      <c r="I118" s="71">
        <f>IF(ISERROR(VLOOKUP(Ausstellungen!I118,Tabelle2!$X$3:$Y$8,2,0)),0,VLOOKUP(Ausstellungen!I118,Tabelle2!$X$3:$Y$8,2,0))</f>
        <v>0</v>
      </c>
      <c r="J118" s="71">
        <f t="shared" ca="1" si="11"/>
        <v>0</v>
      </c>
      <c r="N118" s="69" t="str">
        <f>IF(AND(Ausstellungen!$C118&gt;"a",ISERROR(VLOOKUP(Ausstellungen!$C118,Tabelle3!$A$6:$B$300,2,0))),"??",IF(ISERROR(VLOOKUP(Ausstellungen!$C118,Tabelle3!$A$6:$B$300,2,0)),"",VLOOKUP(Ausstellungen!$C118,Tabelle3!$A$6:$B$300,2,0)))</f>
        <v/>
      </c>
      <c r="O118" s="125">
        <f ca="1">IF(AND(Ausstellungen!G118&gt;"a",ISERROR(MATCH(Ausstellungen!G118,INDIRECT(Ausstellungen!T118),0))),0,1)</f>
        <v>1</v>
      </c>
      <c r="P118" s="71" t="str">
        <f>IF(Ausstellungen!$C118="","",IF(ISERROR(MATCH(Ausstellungen!$I118,Tabelle2!$X$4:$X$8,0)),"",MATCH(Ausstellungen!$I118,Tabelle2!$X$4:$X$8,0)))</f>
        <v/>
      </c>
      <c r="Q118" s="71" t="str">
        <f>IF(Ausstellungen!$C118="","",IF(OR(P118="",ISERROR(INDEX(Tabelle2!$X$14:$Y$18,P118,2))),"",INDEX(Tabelle2!$X$14:$Y$18,P118,2)))</f>
        <v/>
      </c>
      <c r="R118" s="71" t="str">
        <f t="shared" si="12"/>
        <v/>
      </c>
      <c r="S118" s="84" t="str">
        <f>IF(Ausstellungen!H118&lt;"a","",IF(AND(Ausstellungen!H118&gt;"a",ISERROR(MATCH(Ausstellungen!D118&amp;Ausstellungen!G118,Tabelle2!$T$2:$T$17,0))),1,IF(AND(Ausstellungen!H118&gt;"a",INDEX(Tabelle2!$V$2:$V$17,MATCH(Ausstellungen!D118&amp;Ausstellungen!G118,Tabelle2!$T$2:$T$17,0))&lt;&gt;Ausstellungen!H118),1,"")))</f>
        <v/>
      </c>
      <c r="T118" s="71" t="str">
        <f>IF(AND(Ausstellungen!I118&gt;"a",ISERROR(MATCH(Ausstellungen!G118,Tabelle2!$Z$2:$Z$7,0))),1,"")</f>
        <v/>
      </c>
      <c r="U118" s="71" t="str">
        <f>IF(AND(A118&gt;"a",Ausstellungen!G118&gt;" "),COUNTIF(A$5:A$500,A118),"")</f>
        <v/>
      </c>
      <c r="V118" s="71" t="str">
        <f t="shared" si="13"/>
        <v/>
      </c>
      <c r="W118" s="71" t="str">
        <f t="shared" si="14"/>
        <v/>
      </c>
      <c r="X118" s="71" t="str">
        <f>IF(AND(Ausstellungen!D118&lt;&gt;Tabelle2!$C$19,Ausstellungen!F118=Tabelle2!$E$19),1,"")</f>
        <v/>
      </c>
      <c r="Y118" s="71" t="str">
        <f ca="1">IF(AND(Ausstellungen!G118&gt;"a",ISERROR(MATCH(Ausstellungen!G118,INDIRECT(Ausstellungen!T118),0))),0,"")</f>
        <v/>
      </c>
      <c r="Z118" s="71" t="str">
        <f>IF(ISERROR(SEARCH(",",Ausstellungen!G118,1)),Ausstellungen!G118,SUBSTITUTE(MID(Ausstellungen!G118,1,SEARCH(",",Ausstellungen!G118,1)-1),"vv","z"))</f>
        <v xml:space="preserve"> </v>
      </c>
      <c r="AA118" s="71">
        <f t="shared" ca="1" si="15"/>
        <v>0</v>
      </c>
      <c r="AB118" s="71">
        <f t="shared" ca="1" si="16"/>
        <v>0</v>
      </c>
      <c r="AC118" s="71">
        <f t="shared" ca="1" si="17"/>
        <v>0</v>
      </c>
      <c r="AD118" s="71">
        <f t="shared" ca="1" si="18"/>
        <v>0</v>
      </c>
      <c r="AE118" s="71">
        <f t="shared" ca="1" si="19"/>
        <v>0</v>
      </c>
      <c r="AF118" s="71">
        <f t="shared" ca="1" si="20"/>
        <v>0</v>
      </c>
      <c r="AG118" s="71">
        <f t="shared" ca="1" si="21"/>
        <v>0</v>
      </c>
    </row>
    <row r="119" spans="1:33" ht="18.600000000000001" customHeight="1" x14ac:dyDescent="0.2">
      <c r="A119" s="70" t="str">
        <f>IF(AND(Ausstellungen!C119&lt;"a",Ausstellungen!D119&lt;"a",Ausstellungen!F119&lt;"a",Ausstellungen!G119&lt;" "),"",SUBSTITUTE(SUBSTITUTE(SUBSTITUTE(SUBSTITUTE(IF(AND(ISERROR(SEARCH(",",Ausstellungen!G119,1)),ISERROR(SEARCH(".",Ausstellungen!G119,1))),CONCATENATE(Ausstellungen!D119,Ausstellungen!E119,Ausstellungen!F119,Ausstellungen!G119),IF(ISERROR(SEARCH(",",Ausstellungen!G119,1)),CONCATENATE(Ausstellungen!D119,Ausstellungen!E119,Ausstellungen!F119,MID(Ausstellungen!G119,SEARCH(".",Ausstellungen!G119,1)-1,1)),CONCATENATE(Ausstellungen!D119,Ausstellungen!E119,Ausstellungen!F119,MID(Ausstellungen!G119,SEARCH(",",Ausstellungen!G119,1)-1,1)))),"vv",ROW()),"v",ROW()),"Sg",""),"V",""))</f>
        <v xml:space="preserve">   </v>
      </c>
      <c r="B119" s="70" t="str">
        <f>IF(OR(Ausstellungen!C119&lt;"a",Ausstellungen!D119&lt;"a",Ausstellungen!F119&lt;"a"),"",IF(AND(Ausstellungen!D119=Tabelle2!$C$19,Ausstellungen!F119=Tabelle2!$E$19),Ausstellungen!C119&amp;Ausstellungen!D119&amp;"yy",IF(AND(Ausstellungen!D119=Tabelle2!$C$19,Ausstellungen!F119&lt;&gt;Tabelle2!$E$19),Ausstellungen!C119&amp;Ausstellungen!D119&amp;"zz",Ausstellungen!C119&amp;Ausstellungen!D119)))</f>
        <v/>
      </c>
      <c r="C119" s="70" t="str">
        <f>IF(Ausstellungen!H119&lt;"a","",IF(Ausstellungen!F119=Tabelle2!$E$4,Ausstellungen!D119&amp;Ausstellungen!E119&amp;Ausstellungen!F119&amp;Ausstellungen!H119,IF(Ausstellungen!F119=Tabelle2!$E$3,Ausstellungen!D119&amp;Ausstellungen!F119&amp;Ausstellungen!H119,Ausstellungen!D119&amp;Ausstellungen!E119&amp;Ausstellungen!H119)))</f>
        <v/>
      </c>
      <c r="D119" s="70" t="str">
        <f>IF(AND(Ausstellungen!C119&gt;"a",Ausstellungen!D119&gt;"a",Ausstellungen!F119&gt;"a",Ausstellungen!I119&gt;"a"),Ausstellungen!D119&amp;Ausstellungen!E119&amp;MID(Ausstellungen!I119,1,2),"")</f>
        <v/>
      </c>
      <c r="E119" s="70" t="str">
        <f>IF(AND(Ausstellungen!C119&gt;"a",Ausstellungen!D119&gt;"a",Ausstellungen!F119&gt;"a",Ausstellungen!I119&gt;"a"),Ausstellungen!D119&amp;MID(Ausstellungen!I119,1,3),"")</f>
        <v/>
      </c>
      <c r="F119" s="70" t="str">
        <f>IF(Ausstellungen!T119&lt;&gt;"leer",CONCATENATE(Ausstellungen!T119,"P"),"")</f>
        <v/>
      </c>
      <c r="G119" s="71">
        <f ca="1">IF(Ausstellungen!G119&gt;" ",VLOOKUP(Ausstellungen!G119,INDIRECT(F119),2,0),0)</f>
        <v>0</v>
      </c>
      <c r="H119" s="71">
        <f>IF(ISERROR(VLOOKUP(Ausstellungen!H119,Tabelle2!$AG$3:$AH$29,2,0)),0,VLOOKUP(Ausstellungen!H119,Tabelle2!$AG$3:$AH$29,2,0))</f>
        <v>0</v>
      </c>
      <c r="I119" s="71">
        <f>IF(ISERROR(VLOOKUP(Ausstellungen!I119,Tabelle2!$X$3:$Y$8,2,0)),0,VLOOKUP(Ausstellungen!I119,Tabelle2!$X$3:$Y$8,2,0))</f>
        <v>0</v>
      </c>
      <c r="J119" s="71">
        <f t="shared" ca="1" si="11"/>
        <v>0</v>
      </c>
      <c r="N119" s="69" t="str">
        <f>IF(AND(Ausstellungen!$C119&gt;"a",ISERROR(VLOOKUP(Ausstellungen!$C119,Tabelle3!$A$6:$B$300,2,0))),"??",IF(ISERROR(VLOOKUP(Ausstellungen!$C119,Tabelle3!$A$6:$B$300,2,0)),"",VLOOKUP(Ausstellungen!$C119,Tabelle3!$A$6:$B$300,2,0)))</f>
        <v/>
      </c>
      <c r="O119" s="125">
        <f ca="1">IF(AND(Ausstellungen!G119&gt;"a",ISERROR(MATCH(Ausstellungen!G119,INDIRECT(Ausstellungen!T119),0))),0,1)</f>
        <v>1</v>
      </c>
      <c r="P119" s="71" t="str">
        <f>IF(Ausstellungen!$C119="","",IF(ISERROR(MATCH(Ausstellungen!$I119,Tabelle2!$X$4:$X$8,0)),"",MATCH(Ausstellungen!$I119,Tabelle2!$X$4:$X$8,0)))</f>
        <v/>
      </c>
      <c r="Q119" s="71" t="str">
        <f>IF(Ausstellungen!$C119="","",IF(OR(P119="",ISERROR(INDEX(Tabelle2!$X$14:$Y$18,P119,2))),"",INDEX(Tabelle2!$X$14:$Y$18,P119,2)))</f>
        <v/>
      </c>
      <c r="R119" s="71" t="str">
        <f t="shared" si="12"/>
        <v/>
      </c>
      <c r="S119" s="84" t="str">
        <f>IF(Ausstellungen!H119&lt;"a","",IF(AND(Ausstellungen!H119&gt;"a",ISERROR(MATCH(Ausstellungen!D119&amp;Ausstellungen!G119,Tabelle2!$T$2:$T$17,0))),1,IF(AND(Ausstellungen!H119&gt;"a",INDEX(Tabelle2!$V$2:$V$17,MATCH(Ausstellungen!D119&amp;Ausstellungen!G119,Tabelle2!$T$2:$T$17,0))&lt;&gt;Ausstellungen!H119),1,"")))</f>
        <v/>
      </c>
      <c r="T119" s="71" t="str">
        <f>IF(AND(Ausstellungen!I119&gt;"a",ISERROR(MATCH(Ausstellungen!G119,Tabelle2!$Z$2:$Z$7,0))),1,"")</f>
        <v/>
      </c>
      <c r="U119" s="71" t="str">
        <f>IF(AND(A119&gt;"a",Ausstellungen!G119&gt;" "),COUNTIF(A$5:A$500,A119),"")</f>
        <v/>
      </c>
      <c r="V119" s="71" t="str">
        <f t="shared" si="13"/>
        <v/>
      </c>
      <c r="W119" s="71" t="str">
        <f t="shared" si="14"/>
        <v/>
      </c>
      <c r="X119" s="71" t="str">
        <f>IF(AND(Ausstellungen!D119&lt;&gt;Tabelle2!$C$19,Ausstellungen!F119=Tabelle2!$E$19),1,"")</f>
        <v/>
      </c>
      <c r="Y119" s="71" t="str">
        <f ca="1">IF(AND(Ausstellungen!G119&gt;"a",ISERROR(MATCH(Ausstellungen!G119,INDIRECT(Ausstellungen!T119),0))),0,"")</f>
        <v/>
      </c>
      <c r="Z119" s="71" t="str">
        <f>IF(ISERROR(SEARCH(",",Ausstellungen!G119,1)),Ausstellungen!G119,SUBSTITUTE(MID(Ausstellungen!G119,1,SEARCH(",",Ausstellungen!G119,1)-1),"vv","z"))</f>
        <v xml:space="preserve"> </v>
      </c>
      <c r="AA119" s="71">
        <f t="shared" ca="1" si="15"/>
        <v>0</v>
      </c>
      <c r="AB119" s="71">
        <f t="shared" ca="1" si="16"/>
        <v>0</v>
      </c>
      <c r="AC119" s="71">
        <f t="shared" ca="1" si="17"/>
        <v>0</v>
      </c>
      <c r="AD119" s="71">
        <f t="shared" ca="1" si="18"/>
        <v>0</v>
      </c>
      <c r="AE119" s="71">
        <f t="shared" ca="1" si="19"/>
        <v>0</v>
      </c>
      <c r="AF119" s="71">
        <f t="shared" ca="1" si="20"/>
        <v>0</v>
      </c>
      <c r="AG119" s="71">
        <f t="shared" ca="1" si="21"/>
        <v>0</v>
      </c>
    </row>
    <row r="120" spans="1:33" ht="18.600000000000001" customHeight="1" x14ac:dyDescent="0.2">
      <c r="A120" s="70" t="str">
        <f>IF(AND(Ausstellungen!C120&lt;"a",Ausstellungen!D120&lt;"a",Ausstellungen!F120&lt;"a",Ausstellungen!G120&lt;" "),"",SUBSTITUTE(SUBSTITUTE(SUBSTITUTE(SUBSTITUTE(IF(AND(ISERROR(SEARCH(",",Ausstellungen!G120,1)),ISERROR(SEARCH(".",Ausstellungen!G120,1))),CONCATENATE(Ausstellungen!D120,Ausstellungen!E120,Ausstellungen!F120,Ausstellungen!G120),IF(ISERROR(SEARCH(",",Ausstellungen!G120,1)),CONCATENATE(Ausstellungen!D120,Ausstellungen!E120,Ausstellungen!F120,MID(Ausstellungen!G120,SEARCH(".",Ausstellungen!G120,1)-1,1)),CONCATENATE(Ausstellungen!D120,Ausstellungen!E120,Ausstellungen!F120,MID(Ausstellungen!G120,SEARCH(",",Ausstellungen!G120,1)-1,1)))),"vv",ROW()),"v",ROW()),"Sg",""),"V",""))</f>
        <v xml:space="preserve">   </v>
      </c>
      <c r="B120" s="70" t="str">
        <f>IF(OR(Ausstellungen!C120&lt;"a",Ausstellungen!D120&lt;"a",Ausstellungen!F120&lt;"a"),"",IF(AND(Ausstellungen!D120=Tabelle2!$C$19,Ausstellungen!F120=Tabelle2!$E$19),Ausstellungen!C120&amp;Ausstellungen!D120&amp;"yy",IF(AND(Ausstellungen!D120=Tabelle2!$C$19,Ausstellungen!F120&lt;&gt;Tabelle2!$E$19),Ausstellungen!C120&amp;Ausstellungen!D120&amp;"zz",Ausstellungen!C120&amp;Ausstellungen!D120)))</f>
        <v/>
      </c>
      <c r="C120" s="70" t="str">
        <f>IF(Ausstellungen!H120&lt;"a","",IF(Ausstellungen!F120=Tabelle2!$E$4,Ausstellungen!D120&amp;Ausstellungen!E120&amp;Ausstellungen!F120&amp;Ausstellungen!H120,IF(Ausstellungen!F120=Tabelle2!$E$3,Ausstellungen!D120&amp;Ausstellungen!F120&amp;Ausstellungen!H120,Ausstellungen!D120&amp;Ausstellungen!E120&amp;Ausstellungen!H120)))</f>
        <v/>
      </c>
      <c r="D120" s="70" t="str">
        <f>IF(AND(Ausstellungen!C120&gt;"a",Ausstellungen!D120&gt;"a",Ausstellungen!F120&gt;"a",Ausstellungen!I120&gt;"a"),Ausstellungen!D120&amp;Ausstellungen!E120&amp;MID(Ausstellungen!I120,1,2),"")</f>
        <v/>
      </c>
      <c r="E120" s="70" t="str">
        <f>IF(AND(Ausstellungen!C120&gt;"a",Ausstellungen!D120&gt;"a",Ausstellungen!F120&gt;"a",Ausstellungen!I120&gt;"a"),Ausstellungen!D120&amp;MID(Ausstellungen!I120,1,3),"")</f>
        <v/>
      </c>
      <c r="F120" s="70" t="str">
        <f>IF(Ausstellungen!T120&lt;&gt;"leer",CONCATENATE(Ausstellungen!T120,"P"),"")</f>
        <v/>
      </c>
      <c r="G120" s="71">
        <f ca="1">IF(Ausstellungen!G120&gt;" ",VLOOKUP(Ausstellungen!G120,INDIRECT(F120),2,0),0)</f>
        <v>0</v>
      </c>
      <c r="H120" s="71">
        <f>IF(ISERROR(VLOOKUP(Ausstellungen!H120,Tabelle2!$AG$3:$AH$29,2,0)),0,VLOOKUP(Ausstellungen!H120,Tabelle2!$AG$3:$AH$29,2,0))</f>
        <v>0</v>
      </c>
      <c r="I120" s="71">
        <f>IF(ISERROR(VLOOKUP(Ausstellungen!I120,Tabelle2!$X$3:$Y$8,2,0)),0,VLOOKUP(Ausstellungen!I120,Tabelle2!$X$3:$Y$8,2,0))</f>
        <v>0</v>
      </c>
      <c r="J120" s="71">
        <f t="shared" ca="1" si="11"/>
        <v>0</v>
      </c>
      <c r="N120" s="69" t="str">
        <f>IF(AND(Ausstellungen!$C120&gt;"a",ISERROR(VLOOKUP(Ausstellungen!$C120,Tabelle3!$A$6:$B$300,2,0))),"??",IF(ISERROR(VLOOKUP(Ausstellungen!$C120,Tabelle3!$A$6:$B$300,2,0)),"",VLOOKUP(Ausstellungen!$C120,Tabelle3!$A$6:$B$300,2,0)))</f>
        <v/>
      </c>
      <c r="O120" s="125">
        <f ca="1">IF(AND(Ausstellungen!G120&gt;"a",ISERROR(MATCH(Ausstellungen!G120,INDIRECT(Ausstellungen!T120),0))),0,1)</f>
        <v>1</v>
      </c>
      <c r="P120" s="71" t="str">
        <f>IF(Ausstellungen!$C120="","",IF(ISERROR(MATCH(Ausstellungen!$I120,Tabelle2!$X$4:$X$8,0)),"",MATCH(Ausstellungen!$I120,Tabelle2!$X$4:$X$8,0)))</f>
        <v/>
      </c>
      <c r="Q120" s="71" t="str">
        <f>IF(Ausstellungen!$C120="","",IF(OR(P120="",ISERROR(INDEX(Tabelle2!$X$14:$Y$18,P120,2))),"",INDEX(Tabelle2!$X$14:$Y$18,P120,2)))</f>
        <v/>
      </c>
      <c r="R120" s="71" t="str">
        <f t="shared" si="12"/>
        <v/>
      </c>
      <c r="S120" s="84" t="str">
        <f>IF(Ausstellungen!H120&lt;"a","",IF(AND(Ausstellungen!H120&gt;"a",ISERROR(MATCH(Ausstellungen!D120&amp;Ausstellungen!G120,Tabelle2!$T$2:$T$17,0))),1,IF(AND(Ausstellungen!H120&gt;"a",INDEX(Tabelle2!$V$2:$V$17,MATCH(Ausstellungen!D120&amp;Ausstellungen!G120,Tabelle2!$T$2:$T$17,0))&lt;&gt;Ausstellungen!H120),1,"")))</f>
        <v/>
      </c>
      <c r="T120" s="71" t="str">
        <f>IF(AND(Ausstellungen!I120&gt;"a",ISERROR(MATCH(Ausstellungen!G120,Tabelle2!$Z$2:$Z$7,0))),1,"")</f>
        <v/>
      </c>
      <c r="U120" s="71" t="str">
        <f>IF(AND(A120&gt;"a",Ausstellungen!G120&gt;" "),COUNTIF(A$5:A$500,A120),"")</f>
        <v/>
      </c>
      <c r="V120" s="71" t="str">
        <f t="shared" si="13"/>
        <v/>
      </c>
      <c r="W120" s="71" t="str">
        <f t="shared" si="14"/>
        <v/>
      </c>
      <c r="X120" s="71" t="str">
        <f>IF(AND(Ausstellungen!D120&lt;&gt;Tabelle2!$C$19,Ausstellungen!F120=Tabelle2!$E$19),1,"")</f>
        <v/>
      </c>
      <c r="Y120" s="71" t="str">
        <f ca="1">IF(AND(Ausstellungen!G120&gt;"a",ISERROR(MATCH(Ausstellungen!G120,INDIRECT(Ausstellungen!T120),0))),0,"")</f>
        <v/>
      </c>
      <c r="Z120" s="71" t="str">
        <f>IF(ISERROR(SEARCH(",",Ausstellungen!G120,1)),Ausstellungen!G120,SUBSTITUTE(MID(Ausstellungen!G120,1,SEARCH(",",Ausstellungen!G120,1)-1),"vv","z"))</f>
        <v xml:space="preserve"> </v>
      </c>
      <c r="AA120" s="71">
        <f t="shared" ca="1" si="15"/>
        <v>0</v>
      </c>
      <c r="AB120" s="71">
        <f t="shared" ca="1" si="16"/>
        <v>0</v>
      </c>
      <c r="AC120" s="71">
        <f t="shared" ca="1" si="17"/>
        <v>0</v>
      </c>
      <c r="AD120" s="71">
        <f t="shared" ca="1" si="18"/>
        <v>0</v>
      </c>
      <c r="AE120" s="71">
        <f t="shared" ca="1" si="19"/>
        <v>0</v>
      </c>
      <c r="AF120" s="71">
        <f t="shared" ca="1" si="20"/>
        <v>0</v>
      </c>
      <c r="AG120" s="71">
        <f t="shared" ca="1" si="21"/>
        <v>0</v>
      </c>
    </row>
    <row r="121" spans="1:33" ht="18.600000000000001" customHeight="1" x14ac:dyDescent="0.2">
      <c r="A121" s="70" t="str">
        <f>IF(AND(Ausstellungen!C121&lt;"a",Ausstellungen!D121&lt;"a",Ausstellungen!F121&lt;"a",Ausstellungen!G121&lt;" "),"",SUBSTITUTE(SUBSTITUTE(SUBSTITUTE(SUBSTITUTE(IF(AND(ISERROR(SEARCH(",",Ausstellungen!G121,1)),ISERROR(SEARCH(".",Ausstellungen!G121,1))),CONCATENATE(Ausstellungen!D121,Ausstellungen!E121,Ausstellungen!F121,Ausstellungen!G121),IF(ISERROR(SEARCH(",",Ausstellungen!G121,1)),CONCATENATE(Ausstellungen!D121,Ausstellungen!E121,Ausstellungen!F121,MID(Ausstellungen!G121,SEARCH(".",Ausstellungen!G121,1)-1,1)),CONCATENATE(Ausstellungen!D121,Ausstellungen!E121,Ausstellungen!F121,MID(Ausstellungen!G121,SEARCH(",",Ausstellungen!G121,1)-1,1)))),"vv",ROW()),"v",ROW()),"Sg",""),"V",""))</f>
        <v xml:space="preserve">   </v>
      </c>
      <c r="B121" s="70" t="str">
        <f>IF(OR(Ausstellungen!C121&lt;"a",Ausstellungen!D121&lt;"a",Ausstellungen!F121&lt;"a"),"",IF(AND(Ausstellungen!D121=Tabelle2!$C$19,Ausstellungen!F121=Tabelle2!$E$19),Ausstellungen!C121&amp;Ausstellungen!D121&amp;"yy",IF(AND(Ausstellungen!D121=Tabelle2!$C$19,Ausstellungen!F121&lt;&gt;Tabelle2!$E$19),Ausstellungen!C121&amp;Ausstellungen!D121&amp;"zz",Ausstellungen!C121&amp;Ausstellungen!D121)))</f>
        <v/>
      </c>
      <c r="C121" s="70" t="str">
        <f>IF(Ausstellungen!H121&lt;"a","",IF(Ausstellungen!F121=Tabelle2!$E$4,Ausstellungen!D121&amp;Ausstellungen!E121&amp;Ausstellungen!F121&amp;Ausstellungen!H121,IF(Ausstellungen!F121=Tabelle2!$E$3,Ausstellungen!D121&amp;Ausstellungen!F121&amp;Ausstellungen!H121,Ausstellungen!D121&amp;Ausstellungen!E121&amp;Ausstellungen!H121)))</f>
        <v/>
      </c>
      <c r="D121" s="70" t="str">
        <f>IF(AND(Ausstellungen!C121&gt;"a",Ausstellungen!D121&gt;"a",Ausstellungen!F121&gt;"a",Ausstellungen!I121&gt;"a"),Ausstellungen!D121&amp;Ausstellungen!E121&amp;MID(Ausstellungen!I121,1,2),"")</f>
        <v/>
      </c>
      <c r="E121" s="70" t="str">
        <f>IF(AND(Ausstellungen!C121&gt;"a",Ausstellungen!D121&gt;"a",Ausstellungen!F121&gt;"a",Ausstellungen!I121&gt;"a"),Ausstellungen!D121&amp;MID(Ausstellungen!I121,1,3),"")</f>
        <v/>
      </c>
      <c r="F121" s="70" t="str">
        <f>IF(Ausstellungen!T121&lt;&gt;"leer",CONCATENATE(Ausstellungen!T121,"P"),"")</f>
        <v/>
      </c>
      <c r="G121" s="71">
        <f ca="1">IF(Ausstellungen!G121&gt;" ",VLOOKUP(Ausstellungen!G121,INDIRECT(F121),2,0),0)</f>
        <v>0</v>
      </c>
      <c r="H121" s="71">
        <f>IF(ISERROR(VLOOKUP(Ausstellungen!H121,Tabelle2!$AG$3:$AH$29,2,0)),0,VLOOKUP(Ausstellungen!H121,Tabelle2!$AG$3:$AH$29,2,0))</f>
        <v>0</v>
      </c>
      <c r="I121" s="71">
        <f>IF(ISERROR(VLOOKUP(Ausstellungen!I121,Tabelle2!$X$3:$Y$8,2,0)),0,VLOOKUP(Ausstellungen!I121,Tabelle2!$X$3:$Y$8,2,0))</f>
        <v>0</v>
      </c>
      <c r="J121" s="71">
        <f t="shared" ca="1" si="11"/>
        <v>0</v>
      </c>
      <c r="N121" s="69" t="str">
        <f>IF(AND(Ausstellungen!$C121&gt;"a",ISERROR(VLOOKUP(Ausstellungen!$C121,Tabelle3!$A$6:$B$300,2,0))),"??",IF(ISERROR(VLOOKUP(Ausstellungen!$C121,Tabelle3!$A$6:$B$300,2,0)),"",VLOOKUP(Ausstellungen!$C121,Tabelle3!$A$6:$B$300,2,0)))</f>
        <v/>
      </c>
      <c r="O121" s="125">
        <f ca="1">IF(AND(Ausstellungen!G121&gt;"a",ISERROR(MATCH(Ausstellungen!G121,INDIRECT(Ausstellungen!T121),0))),0,1)</f>
        <v>1</v>
      </c>
      <c r="P121" s="71" t="str">
        <f>IF(Ausstellungen!$C121="","",IF(ISERROR(MATCH(Ausstellungen!$I121,Tabelle2!$X$4:$X$8,0)),"",MATCH(Ausstellungen!$I121,Tabelle2!$X$4:$X$8,0)))</f>
        <v/>
      </c>
      <c r="Q121" s="71" t="str">
        <f>IF(Ausstellungen!$C121="","",IF(OR(P121="",ISERROR(INDEX(Tabelle2!$X$14:$Y$18,P121,2))),"",INDEX(Tabelle2!$X$14:$Y$18,P121,2)))</f>
        <v/>
      </c>
      <c r="R121" s="71" t="str">
        <f t="shared" si="12"/>
        <v/>
      </c>
      <c r="S121" s="84" t="str">
        <f>IF(Ausstellungen!H121&lt;"a","",IF(AND(Ausstellungen!H121&gt;"a",ISERROR(MATCH(Ausstellungen!D121&amp;Ausstellungen!G121,Tabelle2!$T$2:$T$17,0))),1,IF(AND(Ausstellungen!H121&gt;"a",INDEX(Tabelle2!$V$2:$V$17,MATCH(Ausstellungen!D121&amp;Ausstellungen!G121,Tabelle2!$T$2:$T$17,0))&lt;&gt;Ausstellungen!H121),1,"")))</f>
        <v/>
      </c>
      <c r="T121" s="71" t="str">
        <f>IF(AND(Ausstellungen!I121&gt;"a",ISERROR(MATCH(Ausstellungen!G121,Tabelle2!$Z$2:$Z$7,0))),1,"")</f>
        <v/>
      </c>
      <c r="U121" s="71" t="str">
        <f>IF(AND(A121&gt;"a",Ausstellungen!G121&gt;" "),COUNTIF(A$5:A$500,A121),"")</f>
        <v/>
      </c>
      <c r="V121" s="71" t="str">
        <f t="shared" si="13"/>
        <v/>
      </c>
      <c r="W121" s="71" t="str">
        <f t="shared" si="14"/>
        <v/>
      </c>
      <c r="X121" s="71" t="str">
        <f>IF(AND(Ausstellungen!D121&lt;&gt;Tabelle2!$C$19,Ausstellungen!F121=Tabelle2!$E$19),1,"")</f>
        <v/>
      </c>
      <c r="Y121" s="71" t="str">
        <f ca="1">IF(AND(Ausstellungen!G121&gt;"a",ISERROR(MATCH(Ausstellungen!G121,INDIRECT(Ausstellungen!T121),0))),0,"")</f>
        <v/>
      </c>
      <c r="Z121" s="71" t="str">
        <f>IF(ISERROR(SEARCH(",",Ausstellungen!G121,1)),Ausstellungen!G121,SUBSTITUTE(MID(Ausstellungen!G121,1,SEARCH(",",Ausstellungen!G121,1)-1),"vv","z"))</f>
        <v xml:space="preserve"> </v>
      </c>
      <c r="AA121" s="71">
        <f t="shared" ca="1" si="15"/>
        <v>0</v>
      </c>
      <c r="AB121" s="71">
        <f t="shared" ca="1" si="16"/>
        <v>0</v>
      </c>
      <c r="AC121" s="71">
        <f t="shared" ca="1" si="17"/>
        <v>0</v>
      </c>
      <c r="AD121" s="71">
        <f t="shared" ca="1" si="18"/>
        <v>0</v>
      </c>
      <c r="AE121" s="71">
        <f t="shared" ca="1" si="19"/>
        <v>0</v>
      </c>
      <c r="AF121" s="71">
        <f t="shared" ca="1" si="20"/>
        <v>0</v>
      </c>
      <c r="AG121" s="71">
        <f t="shared" ca="1" si="21"/>
        <v>0</v>
      </c>
    </row>
    <row r="122" spans="1:33" ht="18.600000000000001" customHeight="1" x14ac:dyDescent="0.2">
      <c r="A122" s="70" t="str">
        <f>IF(AND(Ausstellungen!C122&lt;"a",Ausstellungen!D122&lt;"a",Ausstellungen!F122&lt;"a",Ausstellungen!G122&lt;" "),"",SUBSTITUTE(SUBSTITUTE(SUBSTITUTE(SUBSTITUTE(IF(AND(ISERROR(SEARCH(",",Ausstellungen!G122,1)),ISERROR(SEARCH(".",Ausstellungen!G122,1))),CONCATENATE(Ausstellungen!D122,Ausstellungen!E122,Ausstellungen!F122,Ausstellungen!G122),IF(ISERROR(SEARCH(",",Ausstellungen!G122,1)),CONCATENATE(Ausstellungen!D122,Ausstellungen!E122,Ausstellungen!F122,MID(Ausstellungen!G122,SEARCH(".",Ausstellungen!G122,1)-1,1)),CONCATENATE(Ausstellungen!D122,Ausstellungen!E122,Ausstellungen!F122,MID(Ausstellungen!G122,SEARCH(",",Ausstellungen!G122,1)-1,1)))),"vv",ROW()),"v",ROW()),"Sg",""),"V",""))</f>
        <v xml:space="preserve">   </v>
      </c>
      <c r="B122" s="70" t="str">
        <f>IF(OR(Ausstellungen!C122&lt;"a",Ausstellungen!D122&lt;"a",Ausstellungen!F122&lt;"a"),"",IF(AND(Ausstellungen!D122=Tabelle2!$C$19,Ausstellungen!F122=Tabelle2!$E$19),Ausstellungen!C122&amp;Ausstellungen!D122&amp;"yy",IF(AND(Ausstellungen!D122=Tabelle2!$C$19,Ausstellungen!F122&lt;&gt;Tabelle2!$E$19),Ausstellungen!C122&amp;Ausstellungen!D122&amp;"zz",Ausstellungen!C122&amp;Ausstellungen!D122)))</f>
        <v/>
      </c>
      <c r="C122" s="70" t="str">
        <f>IF(Ausstellungen!H122&lt;"a","",IF(Ausstellungen!F122=Tabelle2!$E$4,Ausstellungen!D122&amp;Ausstellungen!E122&amp;Ausstellungen!F122&amp;Ausstellungen!H122,IF(Ausstellungen!F122=Tabelle2!$E$3,Ausstellungen!D122&amp;Ausstellungen!F122&amp;Ausstellungen!H122,Ausstellungen!D122&amp;Ausstellungen!E122&amp;Ausstellungen!H122)))</f>
        <v/>
      </c>
      <c r="D122" s="70" t="str">
        <f>IF(AND(Ausstellungen!C122&gt;"a",Ausstellungen!D122&gt;"a",Ausstellungen!F122&gt;"a",Ausstellungen!I122&gt;"a"),Ausstellungen!D122&amp;Ausstellungen!E122&amp;MID(Ausstellungen!I122,1,2),"")</f>
        <v/>
      </c>
      <c r="E122" s="70" t="str">
        <f>IF(AND(Ausstellungen!C122&gt;"a",Ausstellungen!D122&gt;"a",Ausstellungen!F122&gt;"a",Ausstellungen!I122&gt;"a"),Ausstellungen!D122&amp;MID(Ausstellungen!I122,1,3),"")</f>
        <v/>
      </c>
      <c r="F122" s="70" t="str">
        <f>IF(Ausstellungen!T122&lt;&gt;"leer",CONCATENATE(Ausstellungen!T122,"P"),"")</f>
        <v/>
      </c>
      <c r="G122" s="71">
        <f ca="1">IF(Ausstellungen!G122&gt;" ",VLOOKUP(Ausstellungen!G122,INDIRECT(F122),2,0),0)</f>
        <v>0</v>
      </c>
      <c r="H122" s="71">
        <f>IF(ISERROR(VLOOKUP(Ausstellungen!H122,Tabelle2!$AG$3:$AH$29,2,0)),0,VLOOKUP(Ausstellungen!H122,Tabelle2!$AG$3:$AH$29,2,0))</f>
        <v>0</v>
      </c>
      <c r="I122" s="71">
        <f>IF(ISERROR(VLOOKUP(Ausstellungen!I122,Tabelle2!$X$3:$Y$8,2,0)),0,VLOOKUP(Ausstellungen!I122,Tabelle2!$X$3:$Y$8,2,0))</f>
        <v>0</v>
      </c>
      <c r="J122" s="71">
        <f t="shared" ca="1" si="11"/>
        <v>0</v>
      </c>
      <c r="N122" s="69" t="str">
        <f>IF(AND(Ausstellungen!$C122&gt;"a",ISERROR(VLOOKUP(Ausstellungen!$C122,Tabelle3!$A$6:$B$300,2,0))),"??",IF(ISERROR(VLOOKUP(Ausstellungen!$C122,Tabelle3!$A$6:$B$300,2,0)),"",VLOOKUP(Ausstellungen!$C122,Tabelle3!$A$6:$B$300,2,0)))</f>
        <v/>
      </c>
      <c r="O122" s="125">
        <f ca="1">IF(AND(Ausstellungen!G122&gt;"a",ISERROR(MATCH(Ausstellungen!G122,INDIRECT(Ausstellungen!T122),0))),0,1)</f>
        <v>1</v>
      </c>
      <c r="P122" s="71" t="str">
        <f>IF(Ausstellungen!$C122="","",IF(ISERROR(MATCH(Ausstellungen!$I122,Tabelle2!$X$4:$X$8,0)),"",MATCH(Ausstellungen!$I122,Tabelle2!$X$4:$X$8,0)))</f>
        <v/>
      </c>
      <c r="Q122" s="71" t="str">
        <f>IF(Ausstellungen!$C122="","",IF(OR(P122="",ISERROR(INDEX(Tabelle2!$X$14:$Y$18,P122,2))),"",INDEX(Tabelle2!$X$14:$Y$18,P122,2)))</f>
        <v/>
      </c>
      <c r="R122" s="71" t="str">
        <f t="shared" si="12"/>
        <v/>
      </c>
      <c r="S122" s="84" t="str">
        <f>IF(Ausstellungen!H122&lt;"a","",IF(AND(Ausstellungen!H122&gt;"a",ISERROR(MATCH(Ausstellungen!D122&amp;Ausstellungen!G122,Tabelle2!$T$2:$T$17,0))),1,IF(AND(Ausstellungen!H122&gt;"a",INDEX(Tabelle2!$V$2:$V$17,MATCH(Ausstellungen!D122&amp;Ausstellungen!G122,Tabelle2!$T$2:$T$17,0))&lt;&gt;Ausstellungen!H122),1,"")))</f>
        <v/>
      </c>
      <c r="T122" s="71" t="str">
        <f>IF(AND(Ausstellungen!I122&gt;"a",ISERROR(MATCH(Ausstellungen!G122,Tabelle2!$Z$2:$Z$7,0))),1,"")</f>
        <v/>
      </c>
      <c r="U122" s="71" t="str">
        <f>IF(AND(A122&gt;"a",Ausstellungen!G122&gt;" "),COUNTIF(A$5:A$500,A122),"")</f>
        <v/>
      </c>
      <c r="V122" s="71" t="str">
        <f t="shared" si="13"/>
        <v/>
      </c>
      <c r="W122" s="71" t="str">
        <f t="shared" si="14"/>
        <v/>
      </c>
      <c r="X122" s="71" t="str">
        <f>IF(AND(Ausstellungen!D122&lt;&gt;Tabelle2!$C$19,Ausstellungen!F122=Tabelle2!$E$19),1,"")</f>
        <v/>
      </c>
      <c r="Y122" s="71" t="str">
        <f ca="1">IF(AND(Ausstellungen!G122&gt;"a",ISERROR(MATCH(Ausstellungen!G122,INDIRECT(Ausstellungen!T122),0))),0,"")</f>
        <v/>
      </c>
      <c r="Z122" s="71" t="str">
        <f>IF(ISERROR(SEARCH(",",Ausstellungen!G122,1)),Ausstellungen!G122,SUBSTITUTE(MID(Ausstellungen!G122,1,SEARCH(",",Ausstellungen!G122,1)-1),"vv","z"))</f>
        <v xml:space="preserve"> </v>
      </c>
      <c r="AA122" s="71">
        <f t="shared" ca="1" si="15"/>
        <v>0</v>
      </c>
      <c r="AB122" s="71">
        <f t="shared" ca="1" si="16"/>
        <v>0</v>
      </c>
      <c r="AC122" s="71">
        <f t="shared" ca="1" si="17"/>
        <v>0</v>
      </c>
      <c r="AD122" s="71">
        <f t="shared" ca="1" si="18"/>
        <v>0</v>
      </c>
      <c r="AE122" s="71">
        <f t="shared" ca="1" si="19"/>
        <v>0</v>
      </c>
      <c r="AF122" s="71">
        <f t="shared" ca="1" si="20"/>
        <v>0</v>
      </c>
      <c r="AG122" s="71">
        <f t="shared" ca="1" si="21"/>
        <v>0</v>
      </c>
    </row>
    <row r="123" spans="1:33" ht="18.600000000000001" customHeight="1" x14ac:dyDescent="0.2">
      <c r="A123" s="70" t="str">
        <f>IF(AND(Ausstellungen!C123&lt;"a",Ausstellungen!D123&lt;"a",Ausstellungen!F123&lt;"a",Ausstellungen!G123&lt;" "),"",SUBSTITUTE(SUBSTITUTE(SUBSTITUTE(SUBSTITUTE(IF(AND(ISERROR(SEARCH(",",Ausstellungen!G123,1)),ISERROR(SEARCH(".",Ausstellungen!G123,1))),CONCATENATE(Ausstellungen!D123,Ausstellungen!E123,Ausstellungen!F123,Ausstellungen!G123),IF(ISERROR(SEARCH(",",Ausstellungen!G123,1)),CONCATENATE(Ausstellungen!D123,Ausstellungen!E123,Ausstellungen!F123,MID(Ausstellungen!G123,SEARCH(".",Ausstellungen!G123,1)-1,1)),CONCATENATE(Ausstellungen!D123,Ausstellungen!E123,Ausstellungen!F123,MID(Ausstellungen!G123,SEARCH(",",Ausstellungen!G123,1)-1,1)))),"vv",ROW()),"v",ROW()),"Sg",""),"V",""))</f>
        <v xml:space="preserve">   </v>
      </c>
      <c r="B123" s="70" t="str">
        <f>IF(OR(Ausstellungen!C123&lt;"a",Ausstellungen!D123&lt;"a",Ausstellungen!F123&lt;"a"),"",IF(AND(Ausstellungen!D123=Tabelle2!$C$19,Ausstellungen!F123=Tabelle2!$E$19),Ausstellungen!C123&amp;Ausstellungen!D123&amp;"yy",IF(AND(Ausstellungen!D123=Tabelle2!$C$19,Ausstellungen!F123&lt;&gt;Tabelle2!$E$19),Ausstellungen!C123&amp;Ausstellungen!D123&amp;"zz",Ausstellungen!C123&amp;Ausstellungen!D123)))</f>
        <v/>
      </c>
      <c r="C123" s="70" t="str">
        <f>IF(Ausstellungen!H123&lt;"a","",IF(Ausstellungen!F123=Tabelle2!$E$4,Ausstellungen!D123&amp;Ausstellungen!E123&amp;Ausstellungen!F123&amp;Ausstellungen!H123,IF(Ausstellungen!F123=Tabelle2!$E$3,Ausstellungen!D123&amp;Ausstellungen!F123&amp;Ausstellungen!H123,Ausstellungen!D123&amp;Ausstellungen!E123&amp;Ausstellungen!H123)))</f>
        <v/>
      </c>
      <c r="D123" s="70" t="str">
        <f>IF(AND(Ausstellungen!C123&gt;"a",Ausstellungen!D123&gt;"a",Ausstellungen!F123&gt;"a",Ausstellungen!I123&gt;"a"),Ausstellungen!D123&amp;Ausstellungen!E123&amp;MID(Ausstellungen!I123,1,2),"")</f>
        <v/>
      </c>
      <c r="E123" s="70" t="str">
        <f>IF(AND(Ausstellungen!C123&gt;"a",Ausstellungen!D123&gt;"a",Ausstellungen!F123&gt;"a",Ausstellungen!I123&gt;"a"),Ausstellungen!D123&amp;MID(Ausstellungen!I123,1,3),"")</f>
        <v/>
      </c>
      <c r="F123" s="70" t="str">
        <f>IF(Ausstellungen!T123&lt;&gt;"leer",CONCATENATE(Ausstellungen!T123,"P"),"")</f>
        <v/>
      </c>
      <c r="G123" s="71">
        <f ca="1">IF(Ausstellungen!G123&gt;" ",VLOOKUP(Ausstellungen!G123,INDIRECT(F123),2,0),0)</f>
        <v>0</v>
      </c>
      <c r="H123" s="71">
        <f>IF(ISERROR(VLOOKUP(Ausstellungen!H123,Tabelle2!$AG$3:$AH$29,2,0)),0,VLOOKUP(Ausstellungen!H123,Tabelle2!$AG$3:$AH$29,2,0))</f>
        <v>0</v>
      </c>
      <c r="I123" s="71">
        <f>IF(ISERROR(VLOOKUP(Ausstellungen!I123,Tabelle2!$X$3:$Y$8,2,0)),0,VLOOKUP(Ausstellungen!I123,Tabelle2!$X$3:$Y$8,2,0))</f>
        <v>0</v>
      </c>
      <c r="J123" s="71">
        <f t="shared" ca="1" si="11"/>
        <v>0</v>
      </c>
      <c r="N123" s="69" t="str">
        <f>IF(AND(Ausstellungen!$C123&gt;"a",ISERROR(VLOOKUP(Ausstellungen!$C123,Tabelle3!$A$6:$B$300,2,0))),"??",IF(ISERROR(VLOOKUP(Ausstellungen!$C123,Tabelle3!$A$6:$B$300,2,0)),"",VLOOKUP(Ausstellungen!$C123,Tabelle3!$A$6:$B$300,2,0)))</f>
        <v/>
      </c>
      <c r="O123" s="125">
        <f ca="1">IF(AND(Ausstellungen!G123&gt;"a",ISERROR(MATCH(Ausstellungen!G123,INDIRECT(Ausstellungen!T123),0))),0,1)</f>
        <v>1</v>
      </c>
      <c r="P123" s="71" t="str">
        <f>IF(Ausstellungen!$C123="","",IF(ISERROR(MATCH(Ausstellungen!$I123,Tabelle2!$X$4:$X$8,0)),"",MATCH(Ausstellungen!$I123,Tabelle2!$X$4:$X$8,0)))</f>
        <v/>
      </c>
      <c r="Q123" s="71" t="str">
        <f>IF(Ausstellungen!$C123="","",IF(OR(P123="",ISERROR(INDEX(Tabelle2!$X$14:$Y$18,P123,2))),"",INDEX(Tabelle2!$X$14:$Y$18,P123,2)))</f>
        <v/>
      </c>
      <c r="R123" s="71" t="str">
        <f t="shared" si="12"/>
        <v/>
      </c>
      <c r="S123" s="84" t="str">
        <f>IF(Ausstellungen!H123&lt;"a","",IF(AND(Ausstellungen!H123&gt;"a",ISERROR(MATCH(Ausstellungen!D123&amp;Ausstellungen!G123,Tabelle2!$T$2:$T$17,0))),1,IF(AND(Ausstellungen!H123&gt;"a",INDEX(Tabelle2!$V$2:$V$17,MATCH(Ausstellungen!D123&amp;Ausstellungen!G123,Tabelle2!$T$2:$T$17,0))&lt;&gt;Ausstellungen!H123),1,"")))</f>
        <v/>
      </c>
      <c r="T123" s="71" t="str">
        <f>IF(AND(Ausstellungen!I123&gt;"a",ISERROR(MATCH(Ausstellungen!G123,Tabelle2!$Z$2:$Z$7,0))),1,"")</f>
        <v/>
      </c>
      <c r="U123" s="71" t="str">
        <f>IF(AND(A123&gt;"a",Ausstellungen!G123&gt;" "),COUNTIF(A$5:A$500,A123),"")</f>
        <v/>
      </c>
      <c r="V123" s="71" t="str">
        <f t="shared" si="13"/>
        <v/>
      </c>
      <c r="W123" s="71" t="str">
        <f t="shared" si="14"/>
        <v/>
      </c>
      <c r="X123" s="71" t="str">
        <f>IF(AND(Ausstellungen!D123&lt;&gt;Tabelle2!$C$19,Ausstellungen!F123=Tabelle2!$E$19),1,"")</f>
        <v/>
      </c>
      <c r="Y123" s="71" t="str">
        <f ca="1">IF(AND(Ausstellungen!G123&gt;"a",ISERROR(MATCH(Ausstellungen!G123,INDIRECT(Ausstellungen!T123),0))),0,"")</f>
        <v/>
      </c>
      <c r="Z123" s="71" t="str">
        <f>IF(ISERROR(SEARCH(",",Ausstellungen!G123,1)),Ausstellungen!G123,SUBSTITUTE(MID(Ausstellungen!G123,1,SEARCH(",",Ausstellungen!G123,1)-1),"vv","z"))</f>
        <v xml:space="preserve"> </v>
      </c>
      <c r="AA123" s="71">
        <f t="shared" ca="1" si="15"/>
        <v>0</v>
      </c>
      <c r="AB123" s="71">
        <f t="shared" ca="1" si="16"/>
        <v>0</v>
      </c>
      <c r="AC123" s="71">
        <f t="shared" ca="1" si="17"/>
        <v>0</v>
      </c>
      <c r="AD123" s="71">
        <f t="shared" ca="1" si="18"/>
        <v>0</v>
      </c>
      <c r="AE123" s="71">
        <f t="shared" ca="1" si="19"/>
        <v>0</v>
      </c>
      <c r="AF123" s="71">
        <f t="shared" ca="1" si="20"/>
        <v>0</v>
      </c>
      <c r="AG123" s="71">
        <f t="shared" ca="1" si="21"/>
        <v>0</v>
      </c>
    </row>
    <row r="124" spans="1:33" ht="18.600000000000001" customHeight="1" x14ac:dyDescent="0.2">
      <c r="A124" s="70" t="str">
        <f>IF(AND(Ausstellungen!C124&lt;"a",Ausstellungen!D124&lt;"a",Ausstellungen!F124&lt;"a",Ausstellungen!G124&lt;" "),"",SUBSTITUTE(SUBSTITUTE(SUBSTITUTE(SUBSTITUTE(IF(AND(ISERROR(SEARCH(",",Ausstellungen!G124,1)),ISERROR(SEARCH(".",Ausstellungen!G124,1))),CONCATENATE(Ausstellungen!D124,Ausstellungen!E124,Ausstellungen!F124,Ausstellungen!G124),IF(ISERROR(SEARCH(",",Ausstellungen!G124,1)),CONCATENATE(Ausstellungen!D124,Ausstellungen!E124,Ausstellungen!F124,MID(Ausstellungen!G124,SEARCH(".",Ausstellungen!G124,1)-1,1)),CONCATENATE(Ausstellungen!D124,Ausstellungen!E124,Ausstellungen!F124,MID(Ausstellungen!G124,SEARCH(",",Ausstellungen!G124,1)-1,1)))),"vv",ROW()),"v",ROW()),"Sg",""),"V",""))</f>
        <v xml:space="preserve">   </v>
      </c>
      <c r="B124" s="70" t="str">
        <f>IF(OR(Ausstellungen!C124&lt;"a",Ausstellungen!D124&lt;"a",Ausstellungen!F124&lt;"a"),"",IF(AND(Ausstellungen!D124=Tabelle2!$C$19,Ausstellungen!F124=Tabelle2!$E$19),Ausstellungen!C124&amp;Ausstellungen!D124&amp;"yy",IF(AND(Ausstellungen!D124=Tabelle2!$C$19,Ausstellungen!F124&lt;&gt;Tabelle2!$E$19),Ausstellungen!C124&amp;Ausstellungen!D124&amp;"zz",Ausstellungen!C124&amp;Ausstellungen!D124)))</f>
        <v/>
      </c>
      <c r="C124" s="70" t="str">
        <f>IF(Ausstellungen!H124&lt;"a","",IF(Ausstellungen!F124=Tabelle2!$E$4,Ausstellungen!D124&amp;Ausstellungen!E124&amp;Ausstellungen!F124&amp;Ausstellungen!H124,IF(Ausstellungen!F124=Tabelle2!$E$3,Ausstellungen!D124&amp;Ausstellungen!F124&amp;Ausstellungen!H124,Ausstellungen!D124&amp;Ausstellungen!E124&amp;Ausstellungen!H124)))</f>
        <v/>
      </c>
      <c r="D124" s="70" t="str">
        <f>IF(AND(Ausstellungen!C124&gt;"a",Ausstellungen!D124&gt;"a",Ausstellungen!F124&gt;"a",Ausstellungen!I124&gt;"a"),Ausstellungen!D124&amp;Ausstellungen!E124&amp;MID(Ausstellungen!I124,1,2),"")</f>
        <v/>
      </c>
      <c r="E124" s="70" t="str">
        <f>IF(AND(Ausstellungen!C124&gt;"a",Ausstellungen!D124&gt;"a",Ausstellungen!F124&gt;"a",Ausstellungen!I124&gt;"a"),Ausstellungen!D124&amp;MID(Ausstellungen!I124,1,3),"")</f>
        <v/>
      </c>
      <c r="F124" s="70" t="str">
        <f>IF(Ausstellungen!T124&lt;&gt;"leer",CONCATENATE(Ausstellungen!T124,"P"),"")</f>
        <v/>
      </c>
      <c r="G124" s="71">
        <f ca="1">IF(Ausstellungen!G124&gt;" ",VLOOKUP(Ausstellungen!G124,INDIRECT(F124),2,0),0)</f>
        <v>0</v>
      </c>
      <c r="H124" s="71">
        <f>IF(ISERROR(VLOOKUP(Ausstellungen!H124,Tabelle2!$AG$3:$AH$29,2,0)),0,VLOOKUP(Ausstellungen!H124,Tabelle2!$AG$3:$AH$29,2,0))</f>
        <v>0</v>
      </c>
      <c r="I124" s="71">
        <f>IF(ISERROR(VLOOKUP(Ausstellungen!I124,Tabelle2!$X$3:$Y$8,2,0)),0,VLOOKUP(Ausstellungen!I124,Tabelle2!$X$3:$Y$8,2,0))</f>
        <v>0</v>
      </c>
      <c r="J124" s="71">
        <f t="shared" ca="1" si="11"/>
        <v>0</v>
      </c>
      <c r="N124" s="69" t="str">
        <f>IF(AND(Ausstellungen!$C124&gt;"a",ISERROR(VLOOKUP(Ausstellungen!$C124,Tabelle3!$A$6:$B$300,2,0))),"??",IF(ISERROR(VLOOKUP(Ausstellungen!$C124,Tabelle3!$A$6:$B$300,2,0)),"",VLOOKUP(Ausstellungen!$C124,Tabelle3!$A$6:$B$300,2,0)))</f>
        <v/>
      </c>
      <c r="O124" s="125">
        <f ca="1">IF(AND(Ausstellungen!G124&gt;"a",ISERROR(MATCH(Ausstellungen!G124,INDIRECT(Ausstellungen!T124),0))),0,1)</f>
        <v>1</v>
      </c>
      <c r="P124" s="71" t="str">
        <f>IF(Ausstellungen!$C124="","",IF(ISERROR(MATCH(Ausstellungen!$I124,Tabelle2!$X$4:$X$8,0)),"",MATCH(Ausstellungen!$I124,Tabelle2!$X$4:$X$8,0)))</f>
        <v/>
      </c>
      <c r="Q124" s="71" t="str">
        <f>IF(Ausstellungen!$C124="","",IF(OR(P124="",ISERROR(INDEX(Tabelle2!$X$14:$Y$18,P124,2))),"",INDEX(Tabelle2!$X$14:$Y$18,P124,2)))</f>
        <v/>
      </c>
      <c r="R124" s="71" t="str">
        <f t="shared" si="12"/>
        <v/>
      </c>
      <c r="S124" s="84" t="str">
        <f>IF(Ausstellungen!H124&lt;"a","",IF(AND(Ausstellungen!H124&gt;"a",ISERROR(MATCH(Ausstellungen!D124&amp;Ausstellungen!G124,Tabelle2!$T$2:$T$17,0))),1,IF(AND(Ausstellungen!H124&gt;"a",INDEX(Tabelle2!$V$2:$V$17,MATCH(Ausstellungen!D124&amp;Ausstellungen!G124,Tabelle2!$T$2:$T$17,0))&lt;&gt;Ausstellungen!H124),1,"")))</f>
        <v/>
      </c>
      <c r="T124" s="71" t="str">
        <f>IF(AND(Ausstellungen!I124&gt;"a",ISERROR(MATCH(Ausstellungen!G124,Tabelle2!$Z$2:$Z$7,0))),1,"")</f>
        <v/>
      </c>
      <c r="U124" s="71" t="str">
        <f>IF(AND(A124&gt;"a",Ausstellungen!G124&gt;" "),COUNTIF(A$5:A$500,A124),"")</f>
        <v/>
      </c>
      <c r="V124" s="71" t="str">
        <f t="shared" si="13"/>
        <v/>
      </c>
      <c r="W124" s="71" t="str">
        <f t="shared" si="14"/>
        <v/>
      </c>
      <c r="X124" s="71" t="str">
        <f>IF(AND(Ausstellungen!D124&lt;&gt;Tabelle2!$C$19,Ausstellungen!F124=Tabelle2!$E$19),1,"")</f>
        <v/>
      </c>
      <c r="Y124" s="71" t="str">
        <f ca="1">IF(AND(Ausstellungen!G124&gt;"a",ISERROR(MATCH(Ausstellungen!G124,INDIRECT(Ausstellungen!T124),0))),0,"")</f>
        <v/>
      </c>
      <c r="Z124" s="71" t="str">
        <f>IF(ISERROR(SEARCH(",",Ausstellungen!G124,1)),Ausstellungen!G124,SUBSTITUTE(MID(Ausstellungen!G124,1,SEARCH(",",Ausstellungen!G124,1)-1),"vv","z"))</f>
        <v xml:space="preserve"> </v>
      </c>
      <c r="AA124" s="71">
        <f t="shared" ca="1" si="15"/>
        <v>0</v>
      </c>
      <c r="AB124" s="71">
        <f t="shared" ca="1" si="16"/>
        <v>0</v>
      </c>
      <c r="AC124" s="71">
        <f t="shared" ca="1" si="17"/>
        <v>0</v>
      </c>
      <c r="AD124" s="71">
        <f t="shared" ca="1" si="18"/>
        <v>0</v>
      </c>
      <c r="AE124" s="71">
        <f t="shared" ca="1" si="19"/>
        <v>0</v>
      </c>
      <c r="AF124" s="71">
        <f t="shared" ca="1" si="20"/>
        <v>0</v>
      </c>
      <c r="AG124" s="71">
        <f t="shared" ca="1" si="21"/>
        <v>0</v>
      </c>
    </row>
    <row r="125" spans="1:33" ht="18.600000000000001" customHeight="1" x14ac:dyDescent="0.2">
      <c r="A125" s="70" t="str">
        <f>IF(AND(Ausstellungen!C125&lt;"a",Ausstellungen!D125&lt;"a",Ausstellungen!F125&lt;"a",Ausstellungen!G125&lt;" "),"",SUBSTITUTE(SUBSTITUTE(SUBSTITUTE(SUBSTITUTE(IF(AND(ISERROR(SEARCH(",",Ausstellungen!G125,1)),ISERROR(SEARCH(".",Ausstellungen!G125,1))),CONCATENATE(Ausstellungen!D125,Ausstellungen!E125,Ausstellungen!F125,Ausstellungen!G125),IF(ISERROR(SEARCH(",",Ausstellungen!G125,1)),CONCATENATE(Ausstellungen!D125,Ausstellungen!E125,Ausstellungen!F125,MID(Ausstellungen!G125,SEARCH(".",Ausstellungen!G125,1)-1,1)),CONCATENATE(Ausstellungen!D125,Ausstellungen!E125,Ausstellungen!F125,MID(Ausstellungen!G125,SEARCH(",",Ausstellungen!G125,1)-1,1)))),"vv",ROW()),"v",ROW()),"Sg",""),"V",""))</f>
        <v xml:space="preserve">   </v>
      </c>
      <c r="B125" s="70" t="str">
        <f>IF(OR(Ausstellungen!C125&lt;"a",Ausstellungen!D125&lt;"a",Ausstellungen!F125&lt;"a"),"",IF(AND(Ausstellungen!D125=Tabelle2!$C$19,Ausstellungen!F125=Tabelle2!$E$19),Ausstellungen!C125&amp;Ausstellungen!D125&amp;"yy",IF(AND(Ausstellungen!D125=Tabelle2!$C$19,Ausstellungen!F125&lt;&gt;Tabelle2!$E$19),Ausstellungen!C125&amp;Ausstellungen!D125&amp;"zz",Ausstellungen!C125&amp;Ausstellungen!D125)))</f>
        <v/>
      </c>
      <c r="C125" s="70" t="str">
        <f>IF(Ausstellungen!H125&lt;"a","",IF(Ausstellungen!F125=Tabelle2!$E$4,Ausstellungen!D125&amp;Ausstellungen!E125&amp;Ausstellungen!F125&amp;Ausstellungen!H125,IF(Ausstellungen!F125=Tabelle2!$E$3,Ausstellungen!D125&amp;Ausstellungen!F125&amp;Ausstellungen!H125,Ausstellungen!D125&amp;Ausstellungen!E125&amp;Ausstellungen!H125)))</f>
        <v/>
      </c>
      <c r="D125" s="70" t="str">
        <f>IF(AND(Ausstellungen!C125&gt;"a",Ausstellungen!D125&gt;"a",Ausstellungen!F125&gt;"a",Ausstellungen!I125&gt;"a"),Ausstellungen!D125&amp;Ausstellungen!E125&amp;MID(Ausstellungen!I125,1,2),"")</f>
        <v/>
      </c>
      <c r="E125" s="70" t="str">
        <f>IF(AND(Ausstellungen!C125&gt;"a",Ausstellungen!D125&gt;"a",Ausstellungen!F125&gt;"a",Ausstellungen!I125&gt;"a"),Ausstellungen!D125&amp;MID(Ausstellungen!I125,1,3),"")</f>
        <v/>
      </c>
      <c r="F125" s="70" t="str">
        <f>IF(Ausstellungen!T125&lt;&gt;"leer",CONCATENATE(Ausstellungen!T125,"P"),"")</f>
        <v/>
      </c>
      <c r="G125" s="71">
        <f ca="1">IF(Ausstellungen!G125&gt;" ",VLOOKUP(Ausstellungen!G125,INDIRECT(F125),2,0),0)</f>
        <v>0</v>
      </c>
      <c r="H125" s="71">
        <f>IF(ISERROR(VLOOKUP(Ausstellungen!H125,Tabelle2!$AG$3:$AH$29,2,0)),0,VLOOKUP(Ausstellungen!H125,Tabelle2!$AG$3:$AH$29,2,0))</f>
        <v>0</v>
      </c>
      <c r="I125" s="71">
        <f>IF(ISERROR(VLOOKUP(Ausstellungen!I125,Tabelle2!$X$3:$Y$8,2,0)),0,VLOOKUP(Ausstellungen!I125,Tabelle2!$X$3:$Y$8,2,0))</f>
        <v>0</v>
      </c>
      <c r="J125" s="71">
        <f t="shared" ca="1" si="11"/>
        <v>0</v>
      </c>
      <c r="N125" s="69" t="str">
        <f>IF(AND(Ausstellungen!$C125&gt;"a",ISERROR(VLOOKUP(Ausstellungen!$C125,Tabelle3!$A$6:$B$300,2,0))),"??",IF(ISERROR(VLOOKUP(Ausstellungen!$C125,Tabelle3!$A$6:$B$300,2,0)),"",VLOOKUP(Ausstellungen!$C125,Tabelle3!$A$6:$B$300,2,0)))</f>
        <v/>
      </c>
      <c r="O125" s="125">
        <f ca="1">IF(AND(Ausstellungen!G125&gt;"a",ISERROR(MATCH(Ausstellungen!G125,INDIRECT(Ausstellungen!T125),0))),0,1)</f>
        <v>1</v>
      </c>
      <c r="P125" s="71" t="str">
        <f>IF(Ausstellungen!$C125="","",IF(ISERROR(MATCH(Ausstellungen!$I125,Tabelle2!$X$4:$X$8,0)),"",MATCH(Ausstellungen!$I125,Tabelle2!$X$4:$X$8,0)))</f>
        <v/>
      </c>
      <c r="Q125" s="71" t="str">
        <f>IF(Ausstellungen!$C125="","",IF(OR(P125="",ISERROR(INDEX(Tabelle2!$X$14:$Y$18,P125,2))),"",INDEX(Tabelle2!$X$14:$Y$18,P125,2)))</f>
        <v/>
      </c>
      <c r="R125" s="71" t="str">
        <f t="shared" si="12"/>
        <v/>
      </c>
      <c r="S125" s="84" t="str">
        <f>IF(Ausstellungen!H125&lt;"a","",IF(AND(Ausstellungen!H125&gt;"a",ISERROR(MATCH(Ausstellungen!D125&amp;Ausstellungen!G125,Tabelle2!$T$2:$T$17,0))),1,IF(AND(Ausstellungen!H125&gt;"a",INDEX(Tabelle2!$V$2:$V$17,MATCH(Ausstellungen!D125&amp;Ausstellungen!G125,Tabelle2!$T$2:$T$17,0))&lt;&gt;Ausstellungen!H125),1,"")))</f>
        <v/>
      </c>
      <c r="T125" s="71" t="str">
        <f>IF(AND(Ausstellungen!I125&gt;"a",ISERROR(MATCH(Ausstellungen!G125,Tabelle2!$Z$2:$Z$7,0))),1,"")</f>
        <v/>
      </c>
      <c r="U125" s="71" t="str">
        <f>IF(AND(A125&gt;"a",Ausstellungen!G125&gt;" "),COUNTIF(A$5:A$500,A125),"")</f>
        <v/>
      </c>
      <c r="V125" s="71" t="str">
        <f t="shared" si="13"/>
        <v/>
      </c>
      <c r="W125" s="71" t="str">
        <f t="shared" si="14"/>
        <v/>
      </c>
      <c r="X125" s="71" t="str">
        <f>IF(AND(Ausstellungen!D125&lt;&gt;Tabelle2!$C$19,Ausstellungen!F125=Tabelle2!$E$19),1,"")</f>
        <v/>
      </c>
      <c r="Y125" s="71" t="str">
        <f ca="1">IF(AND(Ausstellungen!G125&gt;"a",ISERROR(MATCH(Ausstellungen!G125,INDIRECT(Ausstellungen!T125),0))),0,"")</f>
        <v/>
      </c>
      <c r="Z125" s="71" t="str">
        <f>IF(ISERROR(SEARCH(",",Ausstellungen!G125,1)),Ausstellungen!G125,SUBSTITUTE(MID(Ausstellungen!G125,1,SEARCH(",",Ausstellungen!G125,1)-1),"vv","z"))</f>
        <v xml:space="preserve"> </v>
      </c>
      <c r="AA125" s="71">
        <f t="shared" ca="1" si="15"/>
        <v>0</v>
      </c>
      <c r="AB125" s="71">
        <f t="shared" ca="1" si="16"/>
        <v>0</v>
      </c>
      <c r="AC125" s="71">
        <f t="shared" ca="1" si="17"/>
        <v>0</v>
      </c>
      <c r="AD125" s="71">
        <f t="shared" ca="1" si="18"/>
        <v>0</v>
      </c>
      <c r="AE125" s="71">
        <f t="shared" ca="1" si="19"/>
        <v>0</v>
      </c>
      <c r="AF125" s="71">
        <f t="shared" ca="1" si="20"/>
        <v>0</v>
      </c>
      <c r="AG125" s="71">
        <f t="shared" ca="1" si="21"/>
        <v>0</v>
      </c>
    </row>
    <row r="126" spans="1:33" ht="18.600000000000001" customHeight="1" x14ac:dyDescent="0.2">
      <c r="A126" s="70" t="str">
        <f>IF(AND(Ausstellungen!C126&lt;"a",Ausstellungen!D126&lt;"a",Ausstellungen!F126&lt;"a",Ausstellungen!G126&lt;" "),"",SUBSTITUTE(SUBSTITUTE(SUBSTITUTE(SUBSTITUTE(IF(AND(ISERROR(SEARCH(",",Ausstellungen!G126,1)),ISERROR(SEARCH(".",Ausstellungen!G126,1))),CONCATENATE(Ausstellungen!D126,Ausstellungen!E126,Ausstellungen!F126,Ausstellungen!G126),IF(ISERROR(SEARCH(",",Ausstellungen!G126,1)),CONCATENATE(Ausstellungen!D126,Ausstellungen!E126,Ausstellungen!F126,MID(Ausstellungen!G126,SEARCH(".",Ausstellungen!G126,1)-1,1)),CONCATENATE(Ausstellungen!D126,Ausstellungen!E126,Ausstellungen!F126,MID(Ausstellungen!G126,SEARCH(",",Ausstellungen!G126,1)-1,1)))),"vv",ROW()),"v",ROW()),"Sg",""),"V",""))</f>
        <v xml:space="preserve">   </v>
      </c>
      <c r="B126" s="70" t="str">
        <f>IF(OR(Ausstellungen!C126&lt;"a",Ausstellungen!D126&lt;"a",Ausstellungen!F126&lt;"a"),"",IF(AND(Ausstellungen!D126=Tabelle2!$C$19,Ausstellungen!F126=Tabelle2!$E$19),Ausstellungen!C126&amp;Ausstellungen!D126&amp;"yy",IF(AND(Ausstellungen!D126=Tabelle2!$C$19,Ausstellungen!F126&lt;&gt;Tabelle2!$E$19),Ausstellungen!C126&amp;Ausstellungen!D126&amp;"zz",Ausstellungen!C126&amp;Ausstellungen!D126)))</f>
        <v/>
      </c>
      <c r="C126" s="70" t="str">
        <f>IF(Ausstellungen!H126&lt;"a","",IF(Ausstellungen!F126=Tabelle2!$E$4,Ausstellungen!D126&amp;Ausstellungen!E126&amp;Ausstellungen!F126&amp;Ausstellungen!H126,IF(Ausstellungen!F126=Tabelle2!$E$3,Ausstellungen!D126&amp;Ausstellungen!F126&amp;Ausstellungen!H126,Ausstellungen!D126&amp;Ausstellungen!E126&amp;Ausstellungen!H126)))</f>
        <v/>
      </c>
      <c r="D126" s="70" t="str">
        <f>IF(AND(Ausstellungen!C126&gt;"a",Ausstellungen!D126&gt;"a",Ausstellungen!F126&gt;"a",Ausstellungen!I126&gt;"a"),Ausstellungen!D126&amp;Ausstellungen!E126&amp;MID(Ausstellungen!I126,1,2),"")</f>
        <v/>
      </c>
      <c r="E126" s="70" t="str">
        <f>IF(AND(Ausstellungen!C126&gt;"a",Ausstellungen!D126&gt;"a",Ausstellungen!F126&gt;"a",Ausstellungen!I126&gt;"a"),Ausstellungen!D126&amp;MID(Ausstellungen!I126,1,3),"")</f>
        <v/>
      </c>
      <c r="F126" s="70" t="str">
        <f>IF(Ausstellungen!T126&lt;&gt;"leer",CONCATENATE(Ausstellungen!T126,"P"),"")</f>
        <v/>
      </c>
      <c r="G126" s="71">
        <f ca="1">IF(Ausstellungen!G126&gt;" ",VLOOKUP(Ausstellungen!G126,INDIRECT(F126),2,0),0)</f>
        <v>0</v>
      </c>
      <c r="H126" s="71">
        <f>IF(ISERROR(VLOOKUP(Ausstellungen!H126,Tabelle2!$AG$3:$AH$29,2,0)),0,VLOOKUP(Ausstellungen!H126,Tabelle2!$AG$3:$AH$29,2,0))</f>
        <v>0</v>
      </c>
      <c r="I126" s="71">
        <f>IF(ISERROR(VLOOKUP(Ausstellungen!I126,Tabelle2!$X$3:$Y$8,2,0)),0,VLOOKUP(Ausstellungen!I126,Tabelle2!$X$3:$Y$8,2,0))</f>
        <v>0</v>
      </c>
      <c r="J126" s="71">
        <f t="shared" ca="1" si="11"/>
        <v>0</v>
      </c>
      <c r="N126" s="69" t="str">
        <f>IF(AND(Ausstellungen!$C126&gt;"a",ISERROR(VLOOKUP(Ausstellungen!$C126,Tabelle3!$A$6:$B$300,2,0))),"??",IF(ISERROR(VLOOKUP(Ausstellungen!$C126,Tabelle3!$A$6:$B$300,2,0)),"",VLOOKUP(Ausstellungen!$C126,Tabelle3!$A$6:$B$300,2,0)))</f>
        <v/>
      </c>
      <c r="O126" s="125">
        <f ca="1">IF(AND(Ausstellungen!G126&gt;"a",ISERROR(MATCH(Ausstellungen!G126,INDIRECT(Ausstellungen!T126),0))),0,1)</f>
        <v>1</v>
      </c>
      <c r="P126" s="71" t="str">
        <f>IF(Ausstellungen!$C126="","",IF(ISERROR(MATCH(Ausstellungen!$I126,Tabelle2!$X$4:$X$8,0)),"",MATCH(Ausstellungen!$I126,Tabelle2!$X$4:$X$8,0)))</f>
        <v/>
      </c>
      <c r="Q126" s="71" t="str">
        <f>IF(Ausstellungen!$C126="","",IF(OR(P126="",ISERROR(INDEX(Tabelle2!$X$14:$Y$18,P126,2))),"",INDEX(Tabelle2!$X$14:$Y$18,P126,2)))</f>
        <v/>
      </c>
      <c r="R126" s="71" t="str">
        <f t="shared" si="12"/>
        <v/>
      </c>
      <c r="S126" s="84" t="str">
        <f>IF(Ausstellungen!H126&lt;"a","",IF(AND(Ausstellungen!H126&gt;"a",ISERROR(MATCH(Ausstellungen!D126&amp;Ausstellungen!G126,Tabelle2!$T$2:$T$17,0))),1,IF(AND(Ausstellungen!H126&gt;"a",INDEX(Tabelle2!$V$2:$V$17,MATCH(Ausstellungen!D126&amp;Ausstellungen!G126,Tabelle2!$T$2:$T$17,0))&lt;&gt;Ausstellungen!H126),1,"")))</f>
        <v/>
      </c>
      <c r="T126" s="71" t="str">
        <f>IF(AND(Ausstellungen!I126&gt;"a",ISERROR(MATCH(Ausstellungen!G126,Tabelle2!$Z$2:$Z$7,0))),1,"")</f>
        <v/>
      </c>
      <c r="U126" s="71" t="str">
        <f>IF(AND(A126&gt;"a",Ausstellungen!G126&gt;" "),COUNTIF(A$5:A$500,A126),"")</f>
        <v/>
      </c>
      <c r="V126" s="71" t="str">
        <f t="shared" si="13"/>
        <v/>
      </c>
      <c r="W126" s="71" t="str">
        <f t="shared" si="14"/>
        <v/>
      </c>
      <c r="X126" s="71" t="str">
        <f>IF(AND(Ausstellungen!D126&lt;&gt;Tabelle2!$C$19,Ausstellungen!F126=Tabelle2!$E$19),1,"")</f>
        <v/>
      </c>
      <c r="Y126" s="71" t="str">
        <f ca="1">IF(AND(Ausstellungen!G126&gt;"a",ISERROR(MATCH(Ausstellungen!G126,INDIRECT(Ausstellungen!T126),0))),0,"")</f>
        <v/>
      </c>
      <c r="Z126" s="71" t="str">
        <f>IF(ISERROR(SEARCH(",",Ausstellungen!G126,1)),Ausstellungen!G126,SUBSTITUTE(MID(Ausstellungen!G126,1,SEARCH(",",Ausstellungen!G126,1)-1),"vv","z"))</f>
        <v xml:space="preserve"> </v>
      </c>
      <c r="AA126" s="71">
        <f t="shared" ca="1" si="15"/>
        <v>0</v>
      </c>
      <c r="AB126" s="71">
        <f t="shared" ca="1" si="16"/>
        <v>0</v>
      </c>
      <c r="AC126" s="71">
        <f t="shared" ca="1" si="17"/>
        <v>0</v>
      </c>
      <c r="AD126" s="71">
        <f t="shared" ca="1" si="18"/>
        <v>0</v>
      </c>
      <c r="AE126" s="71">
        <f t="shared" ca="1" si="19"/>
        <v>0</v>
      </c>
      <c r="AF126" s="71">
        <f t="shared" ca="1" si="20"/>
        <v>0</v>
      </c>
      <c r="AG126" s="71">
        <f t="shared" ca="1" si="21"/>
        <v>0</v>
      </c>
    </row>
    <row r="127" spans="1:33" ht="18.600000000000001" customHeight="1" x14ac:dyDescent="0.2">
      <c r="A127" s="70" t="str">
        <f>IF(AND(Ausstellungen!C127&lt;"a",Ausstellungen!D127&lt;"a",Ausstellungen!F127&lt;"a",Ausstellungen!G127&lt;" "),"",SUBSTITUTE(SUBSTITUTE(SUBSTITUTE(SUBSTITUTE(IF(AND(ISERROR(SEARCH(",",Ausstellungen!G127,1)),ISERROR(SEARCH(".",Ausstellungen!G127,1))),CONCATENATE(Ausstellungen!D127,Ausstellungen!E127,Ausstellungen!F127,Ausstellungen!G127),IF(ISERROR(SEARCH(",",Ausstellungen!G127,1)),CONCATENATE(Ausstellungen!D127,Ausstellungen!E127,Ausstellungen!F127,MID(Ausstellungen!G127,SEARCH(".",Ausstellungen!G127,1)-1,1)),CONCATENATE(Ausstellungen!D127,Ausstellungen!E127,Ausstellungen!F127,MID(Ausstellungen!G127,SEARCH(",",Ausstellungen!G127,1)-1,1)))),"vv",ROW()),"v",ROW()),"Sg",""),"V",""))</f>
        <v xml:space="preserve">   </v>
      </c>
      <c r="B127" s="70" t="str">
        <f>IF(OR(Ausstellungen!C127&lt;"a",Ausstellungen!D127&lt;"a",Ausstellungen!F127&lt;"a"),"",IF(AND(Ausstellungen!D127=Tabelle2!$C$19,Ausstellungen!F127=Tabelle2!$E$19),Ausstellungen!C127&amp;Ausstellungen!D127&amp;"yy",IF(AND(Ausstellungen!D127=Tabelle2!$C$19,Ausstellungen!F127&lt;&gt;Tabelle2!$E$19),Ausstellungen!C127&amp;Ausstellungen!D127&amp;"zz",Ausstellungen!C127&amp;Ausstellungen!D127)))</f>
        <v/>
      </c>
      <c r="C127" s="70" t="str">
        <f>IF(Ausstellungen!H127&lt;"a","",IF(Ausstellungen!F127=Tabelle2!$E$4,Ausstellungen!D127&amp;Ausstellungen!E127&amp;Ausstellungen!F127&amp;Ausstellungen!H127,IF(Ausstellungen!F127=Tabelle2!$E$3,Ausstellungen!D127&amp;Ausstellungen!F127&amp;Ausstellungen!H127,Ausstellungen!D127&amp;Ausstellungen!E127&amp;Ausstellungen!H127)))</f>
        <v/>
      </c>
      <c r="D127" s="70" t="str">
        <f>IF(AND(Ausstellungen!C127&gt;"a",Ausstellungen!D127&gt;"a",Ausstellungen!F127&gt;"a",Ausstellungen!I127&gt;"a"),Ausstellungen!D127&amp;Ausstellungen!E127&amp;MID(Ausstellungen!I127,1,2),"")</f>
        <v/>
      </c>
      <c r="E127" s="70" t="str">
        <f>IF(AND(Ausstellungen!C127&gt;"a",Ausstellungen!D127&gt;"a",Ausstellungen!F127&gt;"a",Ausstellungen!I127&gt;"a"),Ausstellungen!D127&amp;MID(Ausstellungen!I127,1,3),"")</f>
        <v/>
      </c>
      <c r="F127" s="70" t="str">
        <f>IF(Ausstellungen!T127&lt;&gt;"leer",CONCATENATE(Ausstellungen!T127,"P"),"")</f>
        <v/>
      </c>
      <c r="G127" s="71">
        <f ca="1">IF(Ausstellungen!G127&gt;" ",VLOOKUP(Ausstellungen!G127,INDIRECT(F127),2,0),0)</f>
        <v>0</v>
      </c>
      <c r="H127" s="71">
        <f>IF(ISERROR(VLOOKUP(Ausstellungen!H127,Tabelle2!$AG$3:$AH$29,2,0)),0,VLOOKUP(Ausstellungen!H127,Tabelle2!$AG$3:$AH$29,2,0))</f>
        <v>0</v>
      </c>
      <c r="I127" s="71">
        <f>IF(ISERROR(VLOOKUP(Ausstellungen!I127,Tabelle2!$X$3:$Y$8,2,0)),0,VLOOKUP(Ausstellungen!I127,Tabelle2!$X$3:$Y$8,2,0))</f>
        <v>0</v>
      </c>
      <c r="J127" s="71">
        <f t="shared" ca="1" si="11"/>
        <v>0</v>
      </c>
      <c r="N127" s="69" t="str">
        <f>IF(AND(Ausstellungen!$C127&gt;"a",ISERROR(VLOOKUP(Ausstellungen!$C127,Tabelle3!$A$6:$B$300,2,0))),"??",IF(ISERROR(VLOOKUP(Ausstellungen!$C127,Tabelle3!$A$6:$B$300,2,0)),"",VLOOKUP(Ausstellungen!$C127,Tabelle3!$A$6:$B$300,2,0)))</f>
        <v/>
      </c>
      <c r="O127" s="125">
        <f ca="1">IF(AND(Ausstellungen!G127&gt;"a",ISERROR(MATCH(Ausstellungen!G127,INDIRECT(Ausstellungen!T127),0))),0,1)</f>
        <v>1</v>
      </c>
      <c r="P127" s="71" t="str">
        <f>IF(Ausstellungen!$C127="","",IF(ISERROR(MATCH(Ausstellungen!$I127,Tabelle2!$X$4:$X$8,0)),"",MATCH(Ausstellungen!$I127,Tabelle2!$X$4:$X$8,0)))</f>
        <v/>
      </c>
      <c r="Q127" s="71" t="str">
        <f>IF(Ausstellungen!$C127="","",IF(OR(P127="",ISERROR(INDEX(Tabelle2!$X$14:$Y$18,P127,2))),"",INDEX(Tabelle2!$X$14:$Y$18,P127,2)))</f>
        <v/>
      </c>
      <c r="R127" s="71" t="str">
        <f t="shared" si="12"/>
        <v/>
      </c>
      <c r="S127" s="84" t="str">
        <f>IF(Ausstellungen!H127&lt;"a","",IF(AND(Ausstellungen!H127&gt;"a",ISERROR(MATCH(Ausstellungen!D127&amp;Ausstellungen!G127,Tabelle2!$T$2:$T$17,0))),1,IF(AND(Ausstellungen!H127&gt;"a",INDEX(Tabelle2!$V$2:$V$17,MATCH(Ausstellungen!D127&amp;Ausstellungen!G127,Tabelle2!$T$2:$T$17,0))&lt;&gt;Ausstellungen!H127),1,"")))</f>
        <v/>
      </c>
      <c r="T127" s="71" t="str">
        <f>IF(AND(Ausstellungen!I127&gt;"a",ISERROR(MATCH(Ausstellungen!G127,Tabelle2!$Z$2:$Z$7,0))),1,"")</f>
        <v/>
      </c>
      <c r="U127" s="71" t="str">
        <f>IF(AND(A127&gt;"a",Ausstellungen!G127&gt;" "),COUNTIF(A$5:A$500,A127),"")</f>
        <v/>
      </c>
      <c r="V127" s="71" t="str">
        <f t="shared" si="13"/>
        <v/>
      </c>
      <c r="W127" s="71" t="str">
        <f t="shared" si="14"/>
        <v/>
      </c>
      <c r="X127" s="71" t="str">
        <f>IF(AND(Ausstellungen!D127&lt;&gt;Tabelle2!$C$19,Ausstellungen!F127=Tabelle2!$E$19),1,"")</f>
        <v/>
      </c>
      <c r="Y127" s="71" t="str">
        <f ca="1">IF(AND(Ausstellungen!G127&gt;"a",ISERROR(MATCH(Ausstellungen!G127,INDIRECT(Ausstellungen!T127),0))),0,"")</f>
        <v/>
      </c>
      <c r="Z127" s="71" t="str">
        <f>IF(ISERROR(SEARCH(",",Ausstellungen!G127,1)),Ausstellungen!G127,SUBSTITUTE(MID(Ausstellungen!G127,1,SEARCH(",",Ausstellungen!G127,1)-1),"vv","z"))</f>
        <v xml:space="preserve"> </v>
      </c>
      <c r="AA127" s="71">
        <f t="shared" ca="1" si="15"/>
        <v>0</v>
      </c>
      <c r="AB127" s="71">
        <f t="shared" ca="1" si="16"/>
        <v>0</v>
      </c>
      <c r="AC127" s="71">
        <f t="shared" ca="1" si="17"/>
        <v>0</v>
      </c>
      <c r="AD127" s="71">
        <f t="shared" ca="1" si="18"/>
        <v>0</v>
      </c>
      <c r="AE127" s="71">
        <f t="shared" ca="1" si="19"/>
        <v>0</v>
      </c>
      <c r="AF127" s="71">
        <f t="shared" ca="1" si="20"/>
        <v>0</v>
      </c>
      <c r="AG127" s="71">
        <f t="shared" ca="1" si="21"/>
        <v>0</v>
      </c>
    </row>
    <row r="128" spans="1:33" ht="18.600000000000001" customHeight="1" x14ac:dyDescent="0.2">
      <c r="A128" s="70" t="str">
        <f>IF(AND(Ausstellungen!C128&lt;"a",Ausstellungen!D128&lt;"a",Ausstellungen!F128&lt;"a",Ausstellungen!G128&lt;" "),"",SUBSTITUTE(SUBSTITUTE(SUBSTITUTE(SUBSTITUTE(IF(AND(ISERROR(SEARCH(",",Ausstellungen!G128,1)),ISERROR(SEARCH(".",Ausstellungen!G128,1))),CONCATENATE(Ausstellungen!D128,Ausstellungen!E128,Ausstellungen!F128,Ausstellungen!G128),IF(ISERROR(SEARCH(",",Ausstellungen!G128,1)),CONCATENATE(Ausstellungen!D128,Ausstellungen!E128,Ausstellungen!F128,MID(Ausstellungen!G128,SEARCH(".",Ausstellungen!G128,1)-1,1)),CONCATENATE(Ausstellungen!D128,Ausstellungen!E128,Ausstellungen!F128,MID(Ausstellungen!G128,SEARCH(",",Ausstellungen!G128,1)-1,1)))),"vv",ROW()),"v",ROW()),"Sg",""),"V",""))</f>
        <v xml:space="preserve">   </v>
      </c>
      <c r="B128" s="70" t="str">
        <f>IF(OR(Ausstellungen!C128&lt;"a",Ausstellungen!D128&lt;"a",Ausstellungen!F128&lt;"a"),"",IF(AND(Ausstellungen!D128=Tabelle2!$C$19,Ausstellungen!F128=Tabelle2!$E$19),Ausstellungen!C128&amp;Ausstellungen!D128&amp;"yy",IF(AND(Ausstellungen!D128=Tabelle2!$C$19,Ausstellungen!F128&lt;&gt;Tabelle2!$E$19),Ausstellungen!C128&amp;Ausstellungen!D128&amp;"zz",Ausstellungen!C128&amp;Ausstellungen!D128)))</f>
        <v/>
      </c>
      <c r="C128" s="70" t="str">
        <f>IF(Ausstellungen!H128&lt;"a","",IF(Ausstellungen!F128=Tabelle2!$E$4,Ausstellungen!D128&amp;Ausstellungen!E128&amp;Ausstellungen!F128&amp;Ausstellungen!H128,IF(Ausstellungen!F128=Tabelle2!$E$3,Ausstellungen!D128&amp;Ausstellungen!F128&amp;Ausstellungen!H128,Ausstellungen!D128&amp;Ausstellungen!E128&amp;Ausstellungen!H128)))</f>
        <v/>
      </c>
      <c r="D128" s="70" t="str">
        <f>IF(AND(Ausstellungen!C128&gt;"a",Ausstellungen!D128&gt;"a",Ausstellungen!F128&gt;"a",Ausstellungen!I128&gt;"a"),Ausstellungen!D128&amp;Ausstellungen!E128&amp;MID(Ausstellungen!I128,1,2),"")</f>
        <v/>
      </c>
      <c r="E128" s="70" t="str">
        <f>IF(AND(Ausstellungen!C128&gt;"a",Ausstellungen!D128&gt;"a",Ausstellungen!F128&gt;"a",Ausstellungen!I128&gt;"a"),Ausstellungen!D128&amp;MID(Ausstellungen!I128,1,3),"")</f>
        <v/>
      </c>
      <c r="F128" s="70" t="str">
        <f>IF(Ausstellungen!T128&lt;&gt;"leer",CONCATENATE(Ausstellungen!T128,"P"),"")</f>
        <v/>
      </c>
      <c r="G128" s="71">
        <f ca="1">IF(Ausstellungen!G128&gt;" ",VLOOKUP(Ausstellungen!G128,INDIRECT(F128),2,0),0)</f>
        <v>0</v>
      </c>
      <c r="H128" s="71">
        <f>IF(ISERROR(VLOOKUP(Ausstellungen!H128,Tabelle2!$AG$3:$AH$29,2,0)),0,VLOOKUP(Ausstellungen!H128,Tabelle2!$AG$3:$AH$29,2,0))</f>
        <v>0</v>
      </c>
      <c r="I128" s="71">
        <f>IF(ISERROR(VLOOKUP(Ausstellungen!I128,Tabelle2!$X$3:$Y$8,2,0)),0,VLOOKUP(Ausstellungen!I128,Tabelle2!$X$3:$Y$8,2,0))</f>
        <v>0</v>
      </c>
      <c r="J128" s="71">
        <f t="shared" ca="1" si="11"/>
        <v>0</v>
      </c>
      <c r="N128" s="69" t="str">
        <f>IF(AND(Ausstellungen!$C128&gt;"a",ISERROR(VLOOKUP(Ausstellungen!$C128,Tabelle3!$A$6:$B$300,2,0))),"??",IF(ISERROR(VLOOKUP(Ausstellungen!$C128,Tabelle3!$A$6:$B$300,2,0)),"",VLOOKUP(Ausstellungen!$C128,Tabelle3!$A$6:$B$300,2,0)))</f>
        <v/>
      </c>
      <c r="O128" s="125">
        <f ca="1">IF(AND(Ausstellungen!G128&gt;"a",ISERROR(MATCH(Ausstellungen!G128,INDIRECT(Ausstellungen!T128),0))),0,1)</f>
        <v>1</v>
      </c>
      <c r="P128" s="71" t="str">
        <f>IF(Ausstellungen!$C128="","",IF(ISERROR(MATCH(Ausstellungen!$I128,Tabelle2!$X$4:$X$8,0)),"",MATCH(Ausstellungen!$I128,Tabelle2!$X$4:$X$8,0)))</f>
        <v/>
      </c>
      <c r="Q128" s="71" t="str">
        <f>IF(Ausstellungen!$C128="","",IF(OR(P128="",ISERROR(INDEX(Tabelle2!$X$14:$Y$18,P128,2))),"",INDEX(Tabelle2!$X$14:$Y$18,P128,2)))</f>
        <v/>
      </c>
      <c r="R128" s="71" t="str">
        <f t="shared" si="12"/>
        <v/>
      </c>
      <c r="S128" s="84" t="str">
        <f>IF(Ausstellungen!H128&lt;"a","",IF(AND(Ausstellungen!H128&gt;"a",ISERROR(MATCH(Ausstellungen!D128&amp;Ausstellungen!G128,Tabelle2!$T$2:$T$17,0))),1,IF(AND(Ausstellungen!H128&gt;"a",INDEX(Tabelle2!$V$2:$V$17,MATCH(Ausstellungen!D128&amp;Ausstellungen!G128,Tabelle2!$T$2:$T$17,0))&lt;&gt;Ausstellungen!H128),1,"")))</f>
        <v/>
      </c>
      <c r="T128" s="71" t="str">
        <f>IF(AND(Ausstellungen!I128&gt;"a",ISERROR(MATCH(Ausstellungen!G128,Tabelle2!$Z$2:$Z$7,0))),1,"")</f>
        <v/>
      </c>
      <c r="U128" s="71" t="str">
        <f>IF(AND(A128&gt;"a",Ausstellungen!G128&gt;" "),COUNTIF(A$5:A$500,A128),"")</f>
        <v/>
      </c>
      <c r="V128" s="71" t="str">
        <f t="shared" si="13"/>
        <v/>
      </c>
      <c r="W128" s="71" t="str">
        <f t="shared" si="14"/>
        <v/>
      </c>
      <c r="X128" s="71" t="str">
        <f>IF(AND(Ausstellungen!D128&lt;&gt;Tabelle2!$C$19,Ausstellungen!F128=Tabelle2!$E$19),1,"")</f>
        <v/>
      </c>
      <c r="Y128" s="71" t="str">
        <f ca="1">IF(AND(Ausstellungen!G128&gt;"a",ISERROR(MATCH(Ausstellungen!G128,INDIRECT(Ausstellungen!T128),0))),0,"")</f>
        <v/>
      </c>
      <c r="Z128" s="71" t="str">
        <f>IF(ISERROR(SEARCH(",",Ausstellungen!G128,1)),Ausstellungen!G128,SUBSTITUTE(MID(Ausstellungen!G128,1,SEARCH(",",Ausstellungen!G128,1)-1),"vv","z"))</f>
        <v xml:space="preserve"> </v>
      </c>
      <c r="AA128" s="71">
        <f t="shared" ca="1" si="15"/>
        <v>0</v>
      </c>
      <c r="AB128" s="71">
        <f t="shared" ca="1" si="16"/>
        <v>0</v>
      </c>
      <c r="AC128" s="71">
        <f t="shared" ca="1" si="17"/>
        <v>0</v>
      </c>
      <c r="AD128" s="71">
        <f t="shared" ca="1" si="18"/>
        <v>0</v>
      </c>
      <c r="AE128" s="71">
        <f t="shared" ca="1" si="19"/>
        <v>0</v>
      </c>
      <c r="AF128" s="71">
        <f t="shared" ca="1" si="20"/>
        <v>0</v>
      </c>
      <c r="AG128" s="71">
        <f t="shared" ca="1" si="21"/>
        <v>0</v>
      </c>
    </row>
    <row r="129" spans="1:33" ht="18.600000000000001" customHeight="1" x14ac:dyDescent="0.2">
      <c r="A129" s="70" t="str">
        <f>IF(AND(Ausstellungen!C129&lt;"a",Ausstellungen!D129&lt;"a",Ausstellungen!F129&lt;"a",Ausstellungen!G129&lt;" "),"",SUBSTITUTE(SUBSTITUTE(SUBSTITUTE(SUBSTITUTE(IF(AND(ISERROR(SEARCH(",",Ausstellungen!G129,1)),ISERROR(SEARCH(".",Ausstellungen!G129,1))),CONCATENATE(Ausstellungen!D129,Ausstellungen!E129,Ausstellungen!F129,Ausstellungen!G129),IF(ISERROR(SEARCH(",",Ausstellungen!G129,1)),CONCATENATE(Ausstellungen!D129,Ausstellungen!E129,Ausstellungen!F129,MID(Ausstellungen!G129,SEARCH(".",Ausstellungen!G129,1)-1,1)),CONCATENATE(Ausstellungen!D129,Ausstellungen!E129,Ausstellungen!F129,MID(Ausstellungen!G129,SEARCH(",",Ausstellungen!G129,1)-1,1)))),"vv",ROW()),"v",ROW()),"Sg",""),"V",""))</f>
        <v xml:space="preserve">   </v>
      </c>
      <c r="B129" s="70" t="str">
        <f>IF(OR(Ausstellungen!C129&lt;"a",Ausstellungen!D129&lt;"a",Ausstellungen!F129&lt;"a"),"",IF(AND(Ausstellungen!D129=Tabelle2!$C$19,Ausstellungen!F129=Tabelle2!$E$19),Ausstellungen!C129&amp;Ausstellungen!D129&amp;"yy",IF(AND(Ausstellungen!D129=Tabelle2!$C$19,Ausstellungen!F129&lt;&gt;Tabelle2!$E$19),Ausstellungen!C129&amp;Ausstellungen!D129&amp;"zz",Ausstellungen!C129&amp;Ausstellungen!D129)))</f>
        <v/>
      </c>
      <c r="C129" s="70" t="str">
        <f>IF(Ausstellungen!H129&lt;"a","",IF(Ausstellungen!F129=Tabelle2!$E$4,Ausstellungen!D129&amp;Ausstellungen!E129&amp;Ausstellungen!F129&amp;Ausstellungen!H129,IF(Ausstellungen!F129=Tabelle2!$E$3,Ausstellungen!D129&amp;Ausstellungen!F129&amp;Ausstellungen!H129,Ausstellungen!D129&amp;Ausstellungen!E129&amp;Ausstellungen!H129)))</f>
        <v/>
      </c>
      <c r="D129" s="70" t="str">
        <f>IF(AND(Ausstellungen!C129&gt;"a",Ausstellungen!D129&gt;"a",Ausstellungen!F129&gt;"a",Ausstellungen!I129&gt;"a"),Ausstellungen!D129&amp;Ausstellungen!E129&amp;MID(Ausstellungen!I129,1,2),"")</f>
        <v/>
      </c>
      <c r="E129" s="70" t="str">
        <f>IF(AND(Ausstellungen!C129&gt;"a",Ausstellungen!D129&gt;"a",Ausstellungen!F129&gt;"a",Ausstellungen!I129&gt;"a"),Ausstellungen!D129&amp;MID(Ausstellungen!I129,1,3),"")</f>
        <v/>
      </c>
      <c r="F129" s="70" t="str">
        <f>IF(Ausstellungen!T129&lt;&gt;"leer",CONCATENATE(Ausstellungen!T129,"P"),"")</f>
        <v/>
      </c>
      <c r="G129" s="71">
        <f ca="1">IF(Ausstellungen!G129&gt;" ",VLOOKUP(Ausstellungen!G129,INDIRECT(F129),2,0),0)</f>
        <v>0</v>
      </c>
      <c r="H129" s="71">
        <f>IF(ISERROR(VLOOKUP(Ausstellungen!H129,Tabelle2!$AG$3:$AH$29,2,0)),0,VLOOKUP(Ausstellungen!H129,Tabelle2!$AG$3:$AH$29,2,0))</f>
        <v>0</v>
      </c>
      <c r="I129" s="71">
        <f>IF(ISERROR(VLOOKUP(Ausstellungen!I129,Tabelle2!$X$3:$Y$8,2,0)),0,VLOOKUP(Ausstellungen!I129,Tabelle2!$X$3:$Y$8,2,0))</f>
        <v>0</v>
      </c>
      <c r="J129" s="71">
        <f t="shared" ca="1" si="11"/>
        <v>0</v>
      </c>
      <c r="N129" s="69" t="str">
        <f>IF(AND(Ausstellungen!$C129&gt;"a",ISERROR(VLOOKUP(Ausstellungen!$C129,Tabelle3!$A$6:$B$300,2,0))),"??",IF(ISERROR(VLOOKUP(Ausstellungen!$C129,Tabelle3!$A$6:$B$300,2,0)),"",VLOOKUP(Ausstellungen!$C129,Tabelle3!$A$6:$B$300,2,0)))</f>
        <v/>
      </c>
      <c r="O129" s="125">
        <f ca="1">IF(AND(Ausstellungen!G129&gt;"a",ISERROR(MATCH(Ausstellungen!G129,INDIRECT(Ausstellungen!T129),0))),0,1)</f>
        <v>1</v>
      </c>
      <c r="P129" s="71" t="str">
        <f>IF(Ausstellungen!$C129="","",IF(ISERROR(MATCH(Ausstellungen!$I129,Tabelle2!$X$4:$X$8,0)),"",MATCH(Ausstellungen!$I129,Tabelle2!$X$4:$X$8,0)))</f>
        <v/>
      </c>
      <c r="Q129" s="71" t="str">
        <f>IF(Ausstellungen!$C129="","",IF(OR(P129="",ISERROR(INDEX(Tabelle2!$X$14:$Y$18,P129,2))),"",INDEX(Tabelle2!$X$14:$Y$18,P129,2)))</f>
        <v/>
      </c>
      <c r="R129" s="71" t="str">
        <f t="shared" si="12"/>
        <v/>
      </c>
      <c r="S129" s="84" t="str">
        <f>IF(Ausstellungen!H129&lt;"a","",IF(AND(Ausstellungen!H129&gt;"a",ISERROR(MATCH(Ausstellungen!D129&amp;Ausstellungen!G129,Tabelle2!$T$2:$T$17,0))),1,IF(AND(Ausstellungen!H129&gt;"a",INDEX(Tabelle2!$V$2:$V$17,MATCH(Ausstellungen!D129&amp;Ausstellungen!G129,Tabelle2!$T$2:$T$17,0))&lt;&gt;Ausstellungen!H129),1,"")))</f>
        <v/>
      </c>
      <c r="T129" s="71" t="str">
        <f>IF(AND(Ausstellungen!I129&gt;"a",ISERROR(MATCH(Ausstellungen!G129,Tabelle2!$Z$2:$Z$7,0))),1,"")</f>
        <v/>
      </c>
      <c r="U129" s="71" t="str">
        <f>IF(AND(A129&gt;"a",Ausstellungen!G129&gt;" "),COUNTIF(A$5:A$500,A129),"")</f>
        <v/>
      </c>
      <c r="V129" s="71" t="str">
        <f t="shared" si="13"/>
        <v/>
      </c>
      <c r="W129" s="71" t="str">
        <f t="shared" si="14"/>
        <v/>
      </c>
      <c r="X129" s="71" t="str">
        <f>IF(AND(Ausstellungen!D129&lt;&gt;Tabelle2!$C$19,Ausstellungen!F129=Tabelle2!$E$19),1,"")</f>
        <v/>
      </c>
      <c r="Y129" s="71" t="str">
        <f ca="1">IF(AND(Ausstellungen!G129&gt;"a",ISERROR(MATCH(Ausstellungen!G129,INDIRECT(Ausstellungen!T129),0))),0,"")</f>
        <v/>
      </c>
      <c r="Z129" s="71" t="str">
        <f>IF(ISERROR(SEARCH(",",Ausstellungen!G129,1)),Ausstellungen!G129,SUBSTITUTE(MID(Ausstellungen!G129,1,SEARCH(",",Ausstellungen!G129,1)-1),"vv","z"))</f>
        <v xml:space="preserve"> </v>
      </c>
      <c r="AA129" s="71">
        <f t="shared" ca="1" si="15"/>
        <v>0</v>
      </c>
      <c r="AB129" s="71">
        <f t="shared" ca="1" si="16"/>
        <v>0</v>
      </c>
      <c r="AC129" s="71">
        <f t="shared" ca="1" si="17"/>
        <v>0</v>
      </c>
      <c r="AD129" s="71">
        <f t="shared" ca="1" si="18"/>
        <v>0</v>
      </c>
      <c r="AE129" s="71">
        <f t="shared" ca="1" si="19"/>
        <v>0</v>
      </c>
      <c r="AF129" s="71">
        <f t="shared" ca="1" si="20"/>
        <v>0</v>
      </c>
      <c r="AG129" s="71">
        <f t="shared" ca="1" si="21"/>
        <v>0</v>
      </c>
    </row>
    <row r="130" spans="1:33" ht="18.600000000000001" customHeight="1" x14ac:dyDescent="0.2">
      <c r="A130" s="70" t="str">
        <f>IF(AND(Ausstellungen!C130&lt;"a",Ausstellungen!D130&lt;"a",Ausstellungen!F130&lt;"a",Ausstellungen!G130&lt;" "),"",SUBSTITUTE(SUBSTITUTE(SUBSTITUTE(SUBSTITUTE(IF(AND(ISERROR(SEARCH(",",Ausstellungen!G130,1)),ISERROR(SEARCH(".",Ausstellungen!G130,1))),CONCATENATE(Ausstellungen!D130,Ausstellungen!E130,Ausstellungen!F130,Ausstellungen!G130),IF(ISERROR(SEARCH(",",Ausstellungen!G130,1)),CONCATENATE(Ausstellungen!D130,Ausstellungen!E130,Ausstellungen!F130,MID(Ausstellungen!G130,SEARCH(".",Ausstellungen!G130,1)-1,1)),CONCATENATE(Ausstellungen!D130,Ausstellungen!E130,Ausstellungen!F130,MID(Ausstellungen!G130,SEARCH(",",Ausstellungen!G130,1)-1,1)))),"vv",ROW()),"v",ROW()),"Sg",""),"V",""))</f>
        <v xml:space="preserve">   </v>
      </c>
      <c r="B130" s="70" t="str">
        <f>IF(OR(Ausstellungen!C130&lt;"a",Ausstellungen!D130&lt;"a",Ausstellungen!F130&lt;"a"),"",IF(AND(Ausstellungen!D130=Tabelle2!$C$19,Ausstellungen!F130=Tabelle2!$E$19),Ausstellungen!C130&amp;Ausstellungen!D130&amp;"yy",IF(AND(Ausstellungen!D130=Tabelle2!$C$19,Ausstellungen!F130&lt;&gt;Tabelle2!$E$19),Ausstellungen!C130&amp;Ausstellungen!D130&amp;"zz",Ausstellungen!C130&amp;Ausstellungen!D130)))</f>
        <v/>
      </c>
      <c r="C130" s="70" t="str">
        <f>IF(Ausstellungen!H130&lt;"a","",IF(Ausstellungen!F130=Tabelle2!$E$4,Ausstellungen!D130&amp;Ausstellungen!E130&amp;Ausstellungen!F130&amp;Ausstellungen!H130,IF(Ausstellungen!F130=Tabelle2!$E$3,Ausstellungen!D130&amp;Ausstellungen!F130&amp;Ausstellungen!H130,Ausstellungen!D130&amp;Ausstellungen!E130&amp;Ausstellungen!H130)))</f>
        <v/>
      </c>
      <c r="D130" s="70" t="str">
        <f>IF(AND(Ausstellungen!C130&gt;"a",Ausstellungen!D130&gt;"a",Ausstellungen!F130&gt;"a",Ausstellungen!I130&gt;"a"),Ausstellungen!D130&amp;Ausstellungen!E130&amp;MID(Ausstellungen!I130,1,2),"")</f>
        <v/>
      </c>
      <c r="E130" s="70" t="str">
        <f>IF(AND(Ausstellungen!C130&gt;"a",Ausstellungen!D130&gt;"a",Ausstellungen!F130&gt;"a",Ausstellungen!I130&gt;"a"),Ausstellungen!D130&amp;MID(Ausstellungen!I130,1,3),"")</f>
        <v/>
      </c>
      <c r="F130" s="70" t="str">
        <f>IF(Ausstellungen!T130&lt;&gt;"leer",CONCATENATE(Ausstellungen!T130,"P"),"")</f>
        <v/>
      </c>
      <c r="G130" s="71">
        <f ca="1">IF(Ausstellungen!G130&gt;" ",VLOOKUP(Ausstellungen!G130,INDIRECT(F130),2,0),0)</f>
        <v>0</v>
      </c>
      <c r="H130" s="71">
        <f>IF(ISERROR(VLOOKUP(Ausstellungen!H130,Tabelle2!$AG$3:$AH$29,2,0)),0,VLOOKUP(Ausstellungen!H130,Tabelle2!$AG$3:$AH$29,2,0))</f>
        <v>0</v>
      </c>
      <c r="I130" s="71">
        <f>IF(ISERROR(VLOOKUP(Ausstellungen!I130,Tabelle2!$X$3:$Y$8,2,0)),0,VLOOKUP(Ausstellungen!I130,Tabelle2!$X$3:$Y$8,2,0))</f>
        <v>0</v>
      </c>
      <c r="J130" s="71">
        <f t="shared" ca="1" si="11"/>
        <v>0</v>
      </c>
      <c r="N130" s="69" t="str">
        <f>IF(AND(Ausstellungen!$C130&gt;"a",ISERROR(VLOOKUP(Ausstellungen!$C130,Tabelle3!$A$6:$B$300,2,0))),"??",IF(ISERROR(VLOOKUP(Ausstellungen!$C130,Tabelle3!$A$6:$B$300,2,0)),"",VLOOKUP(Ausstellungen!$C130,Tabelle3!$A$6:$B$300,2,0)))</f>
        <v/>
      </c>
      <c r="O130" s="125">
        <f ca="1">IF(AND(Ausstellungen!G130&gt;"a",ISERROR(MATCH(Ausstellungen!G130,INDIRECT(Ausstellungen!T130),0))),0,1)</f>
        <v>1</v>
      </c>
      <c r="P130" s="71" t="str">
        <f>IF(Ausstellungen!$C130="","",IF(ISERROR(MATCH(Ausstellungen!$I130,Tabelle2!$X$4:$X$8,0)),"",MATCH(Ausstellungen!$I130,Tabelle2!$X$4:$X$8,0)))</f>
        <v/>
      </c>
      <c r="Q130" s="71" t="str">
        <f>IF(Ausstellungen!$C130="","",IF(OR(P130="",ISERROR(INDEX(Tabelle2!$X$14:$Y$18,P130,2))),"",INDEX(Tabelle2!$X$14:$Y$18,P130,2)))</f>
        <v/>
      </c>
      <c r="R130" s="71" t="str">
        <f t="shared" si="12"/>
        <v/>
      </c>
      <c r="S130" s="84" t="str">
        <f>IF(Ausstellungen!H130&lt;"a","",IF(AND(Ausstellungen!H130&gt;"a",ISERROR(MATCH(Ausstellungen!D130&amp;Ausstellungen!G130,Tabelle2!$T$2:$T$17,0))),1,IF(AND(Ausstellungen!H130&gt;"a",INDEX(Tabelle2!$V$2:$V$17,MATCH(Ausstellungen!D130&amp;Ausstellungen!G130,Tabelle2!$T$2:$T$17,0))&lt;&gt;Ausstellungen!H130),1,"")))</f>
        <v/>
      </c>
      <c r="T130" s="71" t="str">
        <f>IF(AND(Ausstellungen!I130&gt;"a",ISERROR(MATCH(Ausstellungen!G130,Tabelle2!$Z$2:$Z$7,0))),1,"")</f>
        <v/>
      </c>
      <c r="U130" s="71" t="str">
        <f>IF(AND(A130&gt;"a",Ausstellungen!G130&gt;" "),COUNTIF(A$5:A$500,A130),"")</f>
        <v/>
      </c>
      <c r="V130" s="71" t="str">
        <f t="shared" si="13"/>
        <v/>
      </c>
      <c r="W130" s="71" t="str">
        <f t="shared" si="14"/>
        <v/>
      </c>
      <c r="X130" s="71" t="str">
        <f>IF(AND(Ausstellungen!D130&lt;&gt;Tabelle2!$C$19,Ausstellungen!F130=Tabelle2!$E$19),1,"")</f>
        <v/>
      </c>
      <c r="Y130" s="71" t="str">
        <f ca="1">IF(AND(Ausstellungen!G130&gt;"a",ISERROR(MATCH(Ausstellungen!G130,INDIRECT(Ausstellungen!T130),0))),0,"")</f>
        <v/>
      </c>
      <c r="Z130" s="71" t="str">
        <f>IF(ISERROR(SEARCH(",",Ausstellungen!G130,1)),Ausstellungen!G130,SUBSTITUTE(MID(Ausstellungen!G130,1,SEARCH(",",Ausstellungen!G130,1)-1),"vv","z"))</f>
        <v xml:space="preserve"> </v>
      </c>
      <c r="AA130" s="71">
        <f t="shared" ca="1" si="15"/>
        <v>0</v>
      </c>
      <c r="AB130" s="71">
        <f t="shared" ca="1" si="16"/>
        <v>0</v>
      </c>
      <c r="AC130" s="71">
        <f t="shared" ca="1" si="17"/>
        <v>0</v>
      </c>
      <c r="AD130" s="71">
        <f t="shared" ca="1" si="18"/>
        <v>0</v>
      </c>
      <c r="AE130" s="71">
        <f t="shared" ca="1" si="19"/>
        <v>0</v>
      </c>
      <c r="AF130" s="71">
        <f t="shared" ca="1" si="20"/>
        <v>0</v>
      </c>
      <c r="AG130" s="71">
        <f t="shared" ca="1" si="21"/>
        <v>0</v>
      </c>
    </row>
    <row r="131" spans="1:33" ht="18.600000000000001" customHeight="1" x14ac:dyDescent="0.2">
      <c r="A131" s="70" t="str">
        <f>IF(AND(Ausstellungen!C131&lt;"a",Ausstellungen!D131&lt;"a",Ausstellungen!F131&lt;"a",Ausstellungen!G131&lt;" "),"",SUBSTITUTE(SUBSTITUTE(SUBSTITUTE(SUBSTITUTE(IF(AND(ISERROR(SEARCH(",",Ausstellungen!G131,1)),ISERROR(SEARCH(".",Ausstellungen!G131,1))),CONCATENATE(Ausstellungen!D131,Ausstellungen!E131,Ausstellungen!F131,Ausstellungen!G131),IF(ISERROR(SEARCH(",",Ausstellungen!G131,1)),CONCATENATE(Ausstellungen!D131,Ausstellungen!E131,Ausstellungen!F131,MID(Ausstellungen!G131,SEARCH(".",Ausstellungen!G131,1)-1,1)),CONCATENATE(Ausstellungen!D131,Ausstellungen!E131,Ausstellungen!F131,MID(Ausstellungen!G131,SEARCH(",",Ausstellungen!G131,1)-1,1)))),"vv",ROW()),"v",ROW()),"Sg",""),"V",""))</f>
        <v xml:space="preserve">   </v>
      </c>
      <c r="B131" s="70" t="str">
        <f>IF(OR(Ausstellungen!C131&lt;"a",Ausstellungen!D131&lt;"a",Ausstellungen!F131&lt;"a"),"",IF(AND(Ausstellungen!D131=Tabelle2!$C$19,Ausstellungen!F131=Tabelle2!$E$19),Ausstellungen!C131&amp;Ausstellungen!D131&amp;"yy",IF(AND(Ausstellungen!D131=Tabelle2!$C$19,Ausstellungen!F131&lt;&gt;Tabelle2!$E$19),Ausstellungen!C131&amp;Ausstellungen!D131&amp;"zz",Ausstellungen!C131&amp;Ausstellungen!D131)))</f>
        <v/>
      </c>
      <c r="C131" s="70" t="str">
        <f>IF(Ausstellungen!H131&lt;"a","",IF(Ausstellungen!F131=Tabelle2!$E$4,Ausstellungen!D131&amp;Ausstellungen!E131&amp;Ausstellungen!F131&amp;Ausstellungen!H131,IF(Ausstellungen!F131=Tabelle2!$E$3,Ausstellungen!D131&amp;Ausstellungen!F131&amp;Ausstellungen!H131,Ausstellungen!D131&amp;Ausstellungen!E131&amp;Ausstellungen!H131)))</f>
        <v/>
      </c>
      <c r="D131" s="70" t="str">
        <f>IF(AND(Ausstellungen!C131&gt;"a",Ausstellungen!D131&gt;"a",Ausstellungen!F131&gt;"a",Ausstellungen!I131&gt;"a"),Ausstellungen!D131&amp;Ausstellungen!E131&amp;MID(Ausstellungen!I131,1,2),"")</f>
        <v/>
      </c>
      <c r="E131" s="70" t="str">
        <f>IF(AND(Ausstellungen!C131&gt;"a",Ausstellungen!D131&gt;"a",Ausstellungen!F131&gt;"a",Ausstellungen!I131&gt;"a"),Ausstellungen!D131&amp;MID(Ausstellungen!I131,1,3),"")</f>
        <v/>
      </c>
      <c r="F131" s="70" t="str">
        <f>IF(Ausstellungen!T131&lt;&gt;"leer",CONCATENATE(Ausstellungen!T131,"P"),"")</f>
        <v/>
      </c>
      <c r="G131" s="71">
        <f ca="1">IF(Ausstellungen!G131&gt;" ",VLOOKUP(Ausstellungen!G131,INDIRECT(F131),2,0),0)</f>
        <v>0</v>
      </c>
      <c r="H131" s="71">
        <f>IF(ISERROR(VLOOKUP(Ausstellungen!H131,Tabelle2!$AG$3:$AH$29,2,0)),0,VLOOKUP(Ausstellungen!H131,Tabelle2!$AG$3:$AH$29,2,0))</f>
        <v>0</v>
      </c>
      <c r="I131" s="71">
        <f>IF(ISERROR(VLOOKUP(Ausstellungen!I131,Tabelle2!$X$3:$Y$8,2,0)),0,VLOOKUP(Ausstellungen!I131,Tabelle2!$X$3:$Y$8,2,0))</f>
        <v>0</v>
      </c>
      <c r="J131" s="71">
        <f t="shared" ca="1" si="11"/>
        <v>0</v>
      </c>
      <c r="N131" s="69" t="str">
        <f>IF(AND(Ausstellungen!$C131&gt;"a",ISERROR(VLOOKUP(Ausstellungen!$C131,Tabelle3!$A$6:$B$300,2,0))),"??",IF(ISERROR(VLOOKUP(Ausstellungen!$C131,Tabelle3!$A$6:$B$300,2,0)),"",VLOOKUP(Ausstellungen!$C131,Tabelle3!$A$6:$B$300,2,0)))</f>
        <v/>
      </c>
      <c r="O131" s="125">
        <f ca="1">IF(AND(Ausstellungen!G131&gt;"a",ISERROR(MATCH(Ausstellungen!G131,INDIRECT(Ausstellungen!T131),0))),0,1)</f>
        <v>1</v>
      </c>
      <c r="P131" s="71" t="str">
        <f>IF(Ausstellungen!$C131="","",IF(ISERROR(MATCH(Ausstellungen!$I131,Tabelle2!$X$4:$X$8,0)),"",MATCH(Ausstellungen!$I131,Tabelle2!$X$4:$X$8,0)))</f>
        <v/>
      </c>
      <c r="Q131" s="71" t="str">
        <f>IF(Ausstellungen!$C131="","",IF(OR(P131="",ISERROR(INDEX(Tabelle2!$X$14:$Y$18,P131,2))),"",INDEX(Tabelle2!$X$14:$Y$18,P131,2)))</f>
        <v/>
      </c>
      <c r="R131" s="71" t="str">
        <f t="shared" si="12"/>
        <v/>
      </c>
      <c r="S131" s="84" t="str">
        <f>IF(Ausstellungen!H131&lt;"a","",IF(AND(Ausstellungen!H131&gt;"a",ISERROR(MATCH(Ausstellungen!D131&amp;Ausstellungen!G131,Tabelle2!$T$2:$T$17,0))),1,IF(AND(Ausstellungen!H131&gt;"a",INDEX(Tabelle2!$V$2:$V$17,MATCH(Ausstellungen!D131&amp;Ausstellungen!G131,Tabelle2!$T$2:$T$17,0))&lt;&gt;Ausstellungen!H131),1,"")))</f>
        <v/>
      </c>
      <c r="T131" s="71" t="str">
        <f>IF(AND(Ausstellungen!I131&gt;"a",ISERROR(MATCH(Ausstellungen!G131,Tabelle2!$Z$2:$Z$7,0))),1,"")</f>
        <v/>
      </c>
      <c r="U131" s="71" t="str">
        <f>IF(AND(A131&gt;"a",Ausstellungen!G131&gt;" "),COUNTIF(A$5:A$500,A131),"")</f>
        <v/>
      </c>
      <c r="V131" s="71" t="str">
        <f t="shared" si="13"/>
        <v/>
      </c>
      <c r="W131" s="71" t="str">
        <f t="shared" si="14"/>
        <v/>
      </c>
      <c r="X131" s="71" t="str">
        <f>IF(AND(Ausstellungen!D131&lt;&gt;Tabelle2!$C$19,Ausstellungen!F131=Tabelle2!$E$19),1,"")</f>
        <v/>
      </c>
      <c r="Y131" s="71" t="str">
        <f ca="1">IF(AND(Ausstellungen!G131&gt;"a",ISERROR(MATCH(Ausstellungen!G131,INDIRECT(Ausstellungen!T131),0))),0,"")</f>
        <v/>
      </c>
      <c r="Z131" s="71" t="str">
        <f>IF(ISERROR(SEARCH(",",Ausstellungen!G131,1)),Ausstellungen!G131,SUBSTITUTE(MID(Ausstellungen!G131,1,SEARCH(",",Ausstellungen!G131,1)-1),"vv","z"))</f>
        <v xml:space="preserve"> </v>
      </c>
      <c r="AA131" s="71">
        <f t="shared" ca="1" si="15"/>
        <v>0</v>
      </c>
      <c r="AB131" s="71">
        <f t="shared" ca="1" si="16"/>
        <v>0</v>
      </c>
      <c r="AC131" s="71">
        <f t="shared" ca="1" si="17"/>
        <v>0</v>
      </c>
      <c r="AD131" s="71">
        <f t="shared" ca="1" si="18"/>
        <v>0</v>
      </c>
      <c r="AE131" s="71">
        <f t="shared" ca="1" si="19"/>
        <v>0</v>
      </c>
      <c r="AF131" s="71">
        <f t="shared" ca="1" si="20"/>
        <v>0</v>
      </c>
      <c r="AG131" s="71">
        <f t="shared" ca="1" si="21"/>
        <v>0</v>
      </c>
    </row>
    <row r="132" spans="1:33" ht="18.600000000000001" customHeight="1" x14ac:dyDescent="0.2">
      <c r="A132" s="70" t="str">
        <f>IF(AND(Ausstellungen!C132&lt;"a",Ausstellungen!D132&lt;"a",Ausstellungen!F132&lt;"a",Ausstellungen!G132&lt;" "),"",SUBSTITUTE(SUBSTITUTE(SUBSTITUTE(SUBSTITUTE(IF(AND(ISERROR(SEARCH(",",Ausstellungen!G132,1)),ISERROR(SEARCH(".",Ausstellungen!G132,1))),CONCATENATE(Ausstellungen!D132,Ausstellungen!E132,Ausstellungen!F132,Ausstellungen!G132),IF(ISERROR(SEARCH(",",Ausstellungen!G132,1)),CONCATENATE(Ausstellungen!D132,Ausstellungen!E132,Ausstellungen!F132,MID(Ausstellungen!G132,SEARCH(".",Ausstellungen!G132,1)-1,1)),CONCATENATE(Ausstellungen!D132,Ausstellungen!E132,Ausstellungen!F132,MID(Ausstellungen!G132,SEARCH(",",Ausstellungen!G132,1)-1,1)))),"vv",ROW()),"v",ROW()),"Sg",""),"V",""))</f>
        <v xml:space="preserve">   </v>
      </c>
      <c r="B132" s="70" t="str">
        <f>IF(OR(Ausstellungen!C132&lt;"a",Ausstellungen!D132&lt;"a",Ausstellungen!F132&lt;"a"),"",IF(AND(Ausstellungen!D132=Tabelle2!$C$19,Ausstellungen!F132=Tabelle2!$E$19),Ausstellungen!C132&amp;Ausstellungen!D132&amp;"yy",IF(AND(Ausstellungen!D132=Tabelle2!$C$19,Ausstellungen!F132&lt;&gt;Tabelle2!$E$19),Ausstellungen!C132&amp;Ausstellungen!D132&amp;"zz",Ausstellungen!C132&amp;Ausstellungen!D132)))</f>
        <v/>
      </c>
      <c r="C132" s="70" t="str">
        <f>IF(Ausstellungen!H132&lt;"a","",IF(Ausstellungen!F132=Tabelle2!$E$4,Ausstellungen!D132&amp;Ausstellungen!E132&amp;Ausstellungen!F132&amp;Ausstellungen!H132,IF(Ausstellungen!F132=Tabelle2!$E$3,Ausstellungen!D132&amp;Ausstellungen!F132&amp;Ausstellungen!H132,Ausstellungen!D132&amp;Ausstellungen!E132&amp;Ausstellungen!H132)))</f>
        <v/>
      </c>
      <c r="D132" s="70" t="str">
        <f>IF(AND(Ausstellungen!C132&gt;"a",Ausstellungen!D132&gt;"a",Ausstellungen!F132&gt;"a",Ausstellungen!I132&gt;"a"),Ausstellungen!D132&amp;Ausstellungen!E132&amp;MID(Ausstellungen!I132,1,2),"")</f>
        <v/>
      </c>
      <c r="E132" s="70" t="str">
        <f>IF(AND(Ausstellungen!C132&gt;"a",Ausstellungen!D132&gt;"a",Ausstellungen!F132&gt;"a",Ausstellungen!I132&gt;"a"),Ausstellungen!D132&amp;MID(Ausstellungen!I132,1,3),"")</f>
        <v/>
      </c>
      <c r="F132" s="70" t="str">
        <f>IF(Ausstellungen!T132&lt;&gt;"leer",CONCATENATE(Ausstellungen!T132,"P"),"")</f>
        <v/>
      </c>
      <c r="G132" s="71">
        <f ca="1">IF(Ausstellungen!G132&gt;" ",VLOOKUP(Ausstellungen!G132,INDIRECT(F132),2,0),0)</f>
        <v>0</v>
      </c>
      <c r="H132" s="71">
        <f>IF(ISERROR(VLOOKUP(Ausstellungen!H132,Tabelle2!$AG$3:$AH$29,2,0)),0,VLOOKUP(Ausstellungen!H132,Tabelle2!$AG$3:$AH$29,2,0))</f>
        <v>0</v>
      </c>
      <c r="I132" s="71">
        <f>IF(ISERROR(VLOOKUP(Ausstellungen!I132,Tabelle2!$X$3:$Y$8,2,0)),0,VLOOKUP(Ausstellungen!I132,Tabelle2!$X$3:$Y$8,2,0))</f>
        <v>0</v>
      </c>
      <c r="J132" s="71">
        <f t="shared" ca="1" si="11"/>
        <v>0</v>
      </c>
      <c r="N132" s="69" t="str">
        <f>IF(AND(Ausstellungen!$C132&gt;"a",ISERROR(VLOOKUP(Ausstellungen!$C132,Tabelle3!$A$6:$B$300,2,0))),"??",IF(ISERROR(VLOOKUP(Ausstellungen!$C132,Tabelle3!$A$6:$B$300,2,0)),"",VLOOKUP(Ausstellungen!$C132,Tabelle3!$A$6:$B$300,2,0)))</f>
        <v/>
      </c>
      <c r="O132" s="125">
        <f ca="1">IF(AND(Ausstellungen!G132&gt;"a",ISERROR(MATCH(Ausstellungen!G132,INDIRECT(Ausstellungen!T132),0))),0,1)</f>
        <v>1</v>
      </c>
      <c r="P132" s="71" t="str">
        <f>IF(Ausstellungen!$C132="","",IF(ISERROR(MATCH(Ausstellungen!$I132,Tabelle2!$X$4:$X$8,0)),"",MATCH(Ausstellungen!$I132,Tabelle2!$X$4:$X$8,0)))</f>
        <v/>
      </c>
      <c r="Q132" s="71" t="str">
        <f>IF(Ausstellungen!$C132="","",IF(OR(P132="",ISERROR(INDEX(Tabelle2!$X$14:$Y$18,P132,2))),"",INDEX(Tabelle2!$X$14:$Y$18,P132,2)))</f>
        <v/>
      </c>
      <c r="R132" s="71" t="str">
        <f t="shared" si="12"/>
        <v/>
      </c>
      <c r="S132" s="84" t="str">
        <f>IF(Ausstellungen!H132&lt;"a","",IF(AND(Ausstellungen!H132&gt;"a",ISERROR(MATCH(Ausstellungen!D132&amp;Ausstellungen!G132,Tabelle2!$T$2:$T$17,0))),1,IF(AND(Ausstellungen!H132&gt;"a",INDEX(Tabelle2!$V$2:$V$17,MATCH(Ausstellungen!D132&amp;Ausstellungen!G132,Tabelle2!$T$2:$T$17,0))&lt;&gt;Ausstellungen!H132),1,"")))</f>
        <v/>
      </c>
      <c r="T132" s="71" t="str">
        <f>IF(AND(Ausstellungen!I132&gt;"a",ISERROR(MATCH(Ausstellungen!G132,Tabelle2!$Z$2:$Z$7,0))),1,"")</f>
        <v/>
      </c>
      <c r="U132" s="71" t="str">
        <f>IF(AND(A132&gt;"a",Ausstellungen!G132&gt;" "),COUNTIF(A$5:A$500,A132),"")</f>
        <v/>
      </c>
      <c r="V132" s="71" t="str">
        <f t="shared" si="13"/>
        <v/>
      </c>
      <c r="W132" s="71" t="str">
        <f t="shared" si="14"/>
        <v/>
      </c>
      <c r="X132" s="71" t="str">
        <f>IF(AND(Ausstellungen!D132&lt;&gt;Tabelle2!$C$19,Ausstellungen!F132=Tabelle2!$E$19),1,"")</f>
        <v/>
      </c>
      <c r="Y132" s="71" t="str">
        <f ca="1">IF(AND(Ausstellungen!G132&gt;"a",ISERROR(MATCH(Ausstellungen!G132,INDIRECT(Ausstellungen!T132),0))),0,"")</f>
        <v/>
      </c>
      <c r="Z132" s="71" t="str">
        <f>IF(ISERROR(SEARCH(",",Ausstellungen!G132,1)),Ausstellungen!G132,SUBSTITUTE(MID(Ausstellungen!G132,1,SEARCH(",",Ausstellungen!G132,1)-1),"vv","z"))</f>
        <v xml:space="preserve"> </v>
      </c>
      <c r="AA132" s="71">
        <f t="shared" ca="1" si="15"/>
        <v>0</v>
      </c>
      <c r="AB132" s="71">
        <f t="shared" ca="1" si="16"/>
        <v>0</v>
      </c>
      <c r="AC132" s="71">
        <f t="shared" ca="1" si="17"/>
        <v>0</v>
      </c>
      <c r="AD132" s="71">
        <f t="shared" ca="1" si="18"/>
        <v>0</v>
      </c>
      <c r="AE132" s="71">
        <f t="shared" ca="1" si="19"/>
        <v>0</v>
      </c>
      <c r="AF132" s="71">
        <f t="shared" ca="1" si="20"/>
        <v>0</v>
      </c>
      <c r="AG132" s="71">
        <f t="shared" ca="1" si="21"/>
        <v>0</v>
      </c>
    </row>
    <row r="133" spans="1:33" ht="18.600000000000001" customHeight="1" x14ac:dyDescent="0.2">
      <c r="A133" s="70" t="str">
        <f>IF(AND(Ausstellungen!C133&lt;"a",Ausstellungen!D133&lt;"a",Ausstellungen!F133&lt;"a",Ausstellungen!G133&lt;" "),"",SUBSTITUTE(SUBSTITUTE(SUBSTITUTE(SUBSTITUTE(IF(AND(ISERROR(SEARCH(",",Ausstellungen!G133,1)),ISERROR(SEARCH(".",Ausstellungen!G133,1))),CONCATENATE(Ausstellungen!D133,Ausstellungen!E133,Ausstellungen!F133,Ausstellungen!G133),IF(ISERROR(SEARCH(",",Ausstellungen!G133,1)),CONCATENATE(Ausstellungen!D133,Ausstellungen!E133,Ausstellungen!F133,MID(Ausstellungen!G133,SEARCH(".",Ausstellungen!G133,1)-1,1)),CONCATENATE(Ausstellungen!D133,Ausstellungen!E133,Ausstellungen!F133,MID(Ausstellungen!G133,SEARCH(",",Ausstellungen!G133,1)-1,1)))),"vv",ROW()),"v",ROW()),"Sg",""),"V",""))</f>
        <v xml:space="preserve">   </v>
      </c>
      <c r="B133" s="70" t="str">
        <f>IF(OR(Ausstellungen!C133&lt;"a",Ausstellungen!D133&lt;"a",Ausstellungen!F133&lt;"a"),"",IF(AND(Ausstellungen!D133=Tabelle2!$C$19,Ausstellungen!F133=Tabelle2!$E$19),Ausstellungen!C133&amp;Ausstellungen!D133&amp;"yy",IF(AND(Ausstellungen!D133=Tabelle2!$C$19,Ausstellungen!F133&lt;&gt;Tabelle2!$E$19),Ausstellungen!C133&amp;Ausstellungen!D133&amp;"zz",Ausstellungen!C133&amp;Ausstellungen!D133)))</f>
        <v/>
      </c>
      <c r="C133" s="70" t="str">
        <f>IF(Ausstellungen!H133&lt;"a","",IF(Ausstellungen!F133=Tabelle2!$E$4,Ausstellungen!D133&amp;Ausstellungen!E133&amp;Ausstellungen!F133&amp;Ausstellungen!H133,IF(Ausstellungen!F133=Tabelle2!$E$3,Ausstellungen!D133&amp;Ausstellungen!F133&amp;Ausstellungen!H133,Ausstellungen!D133&amp;Ausstellungen!E133&amp;Ausstellungen!H133)))</f>
        <v/>
      </c>
      <c r="D133" s="70" t="str">
        <f>IF(AND(Ausstellungen!C133&gt;"a",Ausstellungen!D133&gt;"a",Ausstellungen!F133&gt;"a",Ausstellungen!I133&gt;"a"),Ausstellungen!D133&amp;Ausstellungen!E133&amp;MID(Ausstellungen!I133,1,2),"")</f>
        <v/>
      </c>
      <c r="E133" s="70" t="str">
        <f>IF(AND(Ausstellungen!C133&gt;"a",Ausstellungen!D133&gt;"a",Ausstellungen!F133&gt;"a",Ausstellungen!I133&gt;"a"),Ausstellungen!D133&amp;MID(Ausstellungen!I133,1,3),"")</f>
        <v/>
      </c>
      <c r="F133" s="70" t="str">
        <f>IF(Ausstellungen!T133&lt;&gt;"leer",CONCATENATE(Ausstellungen!T133,"P"),"")</f>
        <v/>
      </c>
      <c r="G133" s="71">
        <f ca="1">IF(Ausstellungen!G133&gt;" ",VLOOKUP(Ausstellungen!G133,INDIRECT(F133),2,0),0)</f>
        <v>0</v>
      </c>
      <c r="H133" s="71">
        <f>IF(ISERROR(VLOOKUP(Ausstellungen!H133,Tabelle2!$AG$3:$AH$29,2,0)),0,VLOOKUP(Ausstellungen!H133,Tabelle2!$AG$3:$AH$29,2,0))</f>
        <v>0</v>
      </c>
      <c r="I133" s="71">
        <f>IF(ISERROR(VLOOKUP(Ausstellungen!I133,Tabelle2!$X$3:$Y$8,2,0)),0,VLOOKUP(Ausstellungen!I133,Tabelle2!$X$3:$Y$8,2,0))</f>
        <v>0</v>
      </c>
      <c r="J133" s="71">
        <f t="shared" ca="1" si="11"/>
        <v>0</v>
      </c>
      <c r="N133" s="69" t="str">
        <f>IF(AND(Ausstellungen!$C133&gt;"a",ISERROR(VLOOKUP(Ausstellungen!$C133,Tabelle3!$A$6:$B$300,2,0))),"??",IF(ISERROR(VLOOKUP(Ausstellungen!$C133,Tabelle3!$A$6:$B$300,2,0)),"",VLOOKUP(Ausstellungen!$C133,Tabelle3!$A$6:$B$300,2,0)))</f>
        <v/>
      </c>
      <c r="O133" s="125">
        <f ca="1">IF(AND(Ausstellungen!G133&gt;"a",ISERROR(MATCH(Ausstellungen!G133,INDIRECT(Ausstellungen!T133),0))),0,1)</f>
        <v>1</v>
      </c>
      <c r="P133" s="71" t="str">
        <f>IF(Ausstellungen!$C133="","",IF(ISERROR(MATCH(Ausstellungen!$I133,Tabelle2!$X$4:$X$8,0)),"",MATCH(Ausstellungen!$I133,Tabelle2!$X$4:$X$8,0)))</f>
        <v/>
      </c>
      <c r="Q133" s="71" t="str">
        <f>IF(Ausstellungen!$C133="","",IF(OR(P133="",ISERROR(INDEX(Tabelle2!$X$14:$Y$18,P133,2))),"",INDEX(Tabelle2!$X$14:$Y$18,P133,2)))</f>
        <v/>
      </c>
      <c r="R133" s="71" t="str">
        <f t="shared" si="12"/>
        <v/>
      </c>
      <c r="S133" s="84" t="str">
        <f>IF(Ausstellungen!H133&lt;"a","",IF(AND(Ausstellungen!H133&gt;"a",ISERROR(MATCH(Ausstellungen!D133&amp;Ausstellungen!G133,Tabelle2!$T$2:$T$17,0))),1,IF(AND(Ausstellungen!H133&gt;"a",INDEX(Tabelle2!$V$2:$V$17,MATCH(Ausstellungen!D133&amp;Ausstellungen!G133,Tabelle2!$T$2:$T$17,0))&lt;&gt;Ausstellungen!H133),1,"")))</f>
        <v/>
      </c>
      <c r="T133" s="71" t="str">
        <f>IF(AND(Ausstellungen!I133&gt;"a",ISERROR(MATCH(Ausstellungen!G133,Tabelle2!$Z$2:$Z$7,0))),1,"")</f>
        <v/>
      </c>
      <c r="U133" s="71" t="str">
        <f>IF(AND(A133&gt;"a",Ausstellungen!G133&gt;" "),COUNTIF(A$5:A$500,A133),"")</f>
        <v/>
      </c>
      <c r="V133" s="71" t="str">
        <f t="shared" si="13"/>
        <v/>
      </c>
      <c r="W133" s="71" t="str">
        <f t="shared" si="14"/>
        <v/>
      </c>
      <c r="X133" s="71" t="str">
        <f>IF(AND(Ausstellungen!D133&lt;&gt;Tabelle2!$C$19,Ausstellungen!F133=Tabelle2!$E$19),1,"")</f>
        <v/>
      </c>
      <c r="Y133" s="71" t="str">
        <f ca="1">IF(AND(Ausstellungen!G133&gt;"a",ISERROR(MATCH(Ausstellungen!G133,INDIRECT(Ausstellungen!T133),0))),0,"")</f>
        <v/>
      </c>
      <c r="Z133" s="71" t="str">
        <f>IF(ISERROR(SEARCH(",",Ausstellungen!G133,1)),Ausstellungen!G133,SUBSTITUTE(MID(Ausstellungen!G133,1,SEARCH(",",Ausstellungen!G133,1)-1),"vv","z"))</f>
        <v xml:space="preserve"> </v>
      </c>
      <c r="AA133" s="71">
        <f t="shared" ca="1" si="15"/>
        <v>0</v>
      </c>
      <c r="AB133" s="71">
        <f t="shared" ca="1" si="16"/>
        <v>0</v>
      </c>
      <c r="AC133" s="71">
        <f t="shared" ca="1" si="17"/>
        <v>0</v>
      </c>
      <c r="AD133" s="71">
        <f t="shared" ca="1" si="18"/>
        <v>0</v>
      </c>
      <c r="AE133" s="71">
        <f t="shared" ca="1" si="19"/>
        <v>0</v>
      </c>
      <c r="AF133" s="71">
        <f t="shared" ca="1" si="20"/>
        <v>0</v>
      </c>
      <c r="AG133" s="71">
        <f t="shared" ca="1" si="21"/>
        <v>0</v>
      </c>
    </row>
    <row r="134" spans="1:33" ht="18.600000000000001" customHeight="1" x14ac:dyDescent="0.2">
      <c r="A134" s="70" t="str">
        <f>IF(AND(Ausstellungen!C134&lt;"a",Ausstellungen!D134&lt;"a",Ausstellungen!F134&lt;"a",Ausstellungen!G134&lt;" "),"",SUBSTITUTE(SUBSTITUTE(SUBSTITUTE(SUBSTITUTE(IF(AND(ISERROR(SEARCH(",",Ausstellungen!G134,1)),ISERROR(SEARCH(".",Ausstellungen!G134,1))),CONCATENATE(Ausstellungen!D134,Ausstellungen!E134,Ausstellungen!F134,Ausstellungen!G134),IF(ISERROR(SEARCH(",",Ausstellungen!G134,1)),CONCATENATE(Ausstellungen!D134,Ausstellungen!E134,Ausstellungen!F134,MID(Ausstellungen!G134,SEARCH(".",Ausstellungen!G134,1)-1,1)),CONCATENATE(Ausstellungen!D134,Ausstellungen!E134,Ausstellungen!F134,MID(Ausstellungen!G134,SEARCH(",",Ausstellungen!G134,1)-1,1)))),"vv",ROW()),"v",ROW()),"Sg",""),"V",""))</f>
        <v xml:space="preserve">   </v>
      </c>
      <c r="B134" s="70" t="str">
        <f>IF(OR(Ausstellungen!C134&lt;"a",Ausstellungen!D134&lt;"a",Ausstellungen!F134&lt;"a"),"",IF(AND(Ausstellungen!D134=Tabelle2!$C$19,Ausstellungen!F134=Tabelle2!$E$19),Ausstellungen!C134&amp;Ausstellungen!D134&amp;"yy",IF(AND(Ausstellungen!D134=Tabelle2!$C$19,Ausstellungen!F134&lt;&gt;Tabelle2!$E$19),Ausstellungen!C134&amp;Ausstellungen!D134&amp;"zz",Ausstellungen!C134&amp;Ausstellungen!D134)))</f>
        <v/>
      </c>
      <c r="C134" s="70" t="str">
        <f>IF(Ausstellungen!H134&lt;"a","",IF(Ausstellungen!F134=Tabelle2!$E$4,Ausstellungen!D134&amp;Ausstellungen!E134&amp;Ausstellungen!F134&amp;Ausstellungen!H134,IF(Ausstellungen!F134=Tabelle2!$E$3,Ausstellungen!D134&amp;Ausstellungen!F134&amp;Ausstellungen!H134,Ausstellungen!D134&amp;Ausstellungen!E134&amp;Ausstellungen!H134)))</f>
        <v/>
      </c>
      <c r="D134" s="70" t="str">
        <f>IF(AND(Ausstellungen!C134&gt;"a",Ausstellungen!D134&gt;"a",Ausstellungen!F134&gt;"a",Ausstellungen!I134&gt;"a"),Ausstellungen!D134&amp;Ausstellungen!E134&amp;MID(Ausstellungen!I134,1,2),"")</f>
        <v/>
      </c>
      <c r="E134" s="70" t="str">
        <f>IF(AND(Ausstellungen!C134&gt;"a",Ausstellungen!D134&gt;"a",Ausstellungen!F134&gt;"a",Ausstellungen!I134&gt;"a"),Ausstellungen!D134&amp;MID(Ausstellungen!I134,1,3),"")</f>
        <v/>
      </c>
      <c r="F134" s="70" t="str">
        <f>IF(Ausstellungen!T134&lt;&gt;"leer",CONCATENATE(Ausstellungen!T134,"P"),"")</f>
        <v/>
      </c>
      <c r="G134" s="71">
        <f ca="1">IF(Ausstellungen!G134&gt;" ",VLOOKUP(Ausstellungen!G134,INDIRECT(F134),2,0),0)</f>
        <v>0</v>
      </c>
      <c r="H134" s="71">
        <f>IF(ISERROR(VLOOKUP(Ausstellungen!H134,Tabelle2!$AG$3:$AH$29,2,0)),0,VLOOKUP(Ausstellungen!H134,Tabelle2!$AG$3:$AH$29,2,0))</f>
        <v>0</v>
      </c>
      <c r="I134" s="71">
        <f>IF(ISERROR(VLOOKUP(Ausstellungen!I134,Tabelle2!$X$3:$Y$8,2,0)),0,VLOOKUP(Ausstellungen!I134,Tabelle2!$X$3:$Y$8,2,0))</f>
        <v>0</v>
      </c>
      <c r="J134" s="71">
        <f t="shared" ref="J134:J197" ca="1" si="22">IF(OR(N134="?",O134=0,AND(R134&gt;1,R134&lt;500),S134=1,T134=1,AND(U134&gt;1,U134&lt;500),AND(V134&gt;1,V134&lt;500),AND(W134&gt;1,W134&lt;500),X134=1,Y134=1,AND(AG134&gt;0,AG134&lt;500)),0,G134+H134+I134)</f>
        <v>0</v>
      </c>
      <c r="N134" s="69" t="str">
        <f>IF(AND(Ausstellungen!$C134&gt;"a",ISERROR(VLOOKUP(Ausstellungen!$C134,Tabelle3!$A$6:$B$300,2,0))),"??",IF(ISERROR(VLOOKUP(Ausstellungen!$C134,Tabelle3!$A$6:$B$300,2,0)),"",VLOOKUP(Ausstellungen!$C134,Tabelle3!$A$6:$B$300,2,0)))</f>
        <v/>
      </c>
      <c r="O134" s="125">
        <f ca="1">IF(AND(Ausstellungen!G134&gt;"a",ISERROR(MATCH(Ausstellungen!G134,INDIRECT(Ausstellungen!T134),0))),0,1)</f>
        <v>1</v>
      </c>
      <c r="P134" s="71" t="str">
        <f>IF(Ausstellungen!$C134="","",IF(ISERROR(MATCH(Ausstellungen!$I134,Tabelle2!$X$4:$X$8,0)),"",MATCH(Ausstellungen!$I134,Tabelle2!$X$4:$X$8,0)))</f>
        <v/>
      </c>
      <c r="Q134" s="71" t="str">
        <f>IF(Ausstellungen!$C134="","",IF(OR(P134="",ISERROR(INDEX(Tabelle2!$X$14:$Y$18,P134,2))),"",INDEX(Tabelle2!$X$14:$Y$18,P134,2)))</f>
        <v/>
      </c>
      <c r="R134" s="71" t="str">
        <f t="shared" ref="R134:R197" si="23">IF(D134&gt;"a",COUNTIF(D$5:D$500,D134)+COUNTIF(E$5:E$500,E134)-1,"")</f>
        <v/>
      </c>
      <c r="S134" s="84" t="str">
        <f>IF(Ausstellungen!H134&lt;"a","",IF(AND(Ausstellungen!H134&gt;"a",ISERROR(MATCH(Ausstellungen!D134&amp;Ausstellungen!G134,Tabelle2!$T$2:$T$17,0))),1,IF(AND(Ausstellungen!H134&gt;"a",INDEX(Tabelle2!$V$2:$V$17,MATCH(Ausstellungen!D134&amp;Ausstellungen!G134,Tabelle2!$T$2:$T$17,0))&lt;&gt;Ausstellungen!H134),1,"")))</f>
        <v/>
      </c>
      <c r="T134" s="71" t="str">
        <f>IF(AND(Ausstellungen!I134&gt;"a",ISERROR(MATCH(Ausstellungen!G134,Tabelle2!$Z$2:$Z$7,0))),1,"")</f>
        <v/>
      </c>
      <c r="U134" s="71" t="str">
        <f>IF(AND(A134&gt;"a",Ausstellungen!G134&gt;" "),COUNTIF(A$5:A$500,A134),"")</f>
        <v/>
      </c>
      <c r="V134" s="71" t="str">
        <f t="shared" ref="V134:V197" si="24">IF(B134&gt;"a",COUNTIF(B$5:B$500,B134),"")</f>
        <v/>
      </c>
      <c r="W134" s="71" t="str">
        <f t="shared" ref="W134:W197" si="25">IF(C134&gt;"a",COUNTIF(C$5:C$500,C134),"")</f>
        <v/>
      </c>
      <c r="X134" s="71" t="str">
        <f>IF(AND(Ausstellungen!D134&lt;&gt;Tabelle2!$C$19,Ausstellungen!F134=Tabelle2!$E$19),1,"")</f>
        <v/>
      </c>
      <c r="Y134" s="71" t="str">
        <f ca="1">IF(AND(Ausstellungen!G134&gt;"a",ISERROR(MATCH(Ausstellungen!G134,INDIRECT(Ausstellungen!T134),0))),0,"")</f>
        <v/>
      </c>
      <c r="Z134" s="71" t="str">
        <f>IF(ISERROR(SEARCH(",",Ausstellungen!G134,1)),Ausstellungen!G134,SUBSTITUTE(MID(Ausstellungen!G134,1,SEARCH(",",Ausstellungen!G134,1)-1),"vv","z"))</f>
        <v xml:space="preserve"> </v>
      </c>
      <c r="AA134" s="71">
        <f t="shared" ref="AA134:AA197" ca="1" si="26">IF(ISERROR(MATCH(SUBSTITUTE(A134,RIGHT(A134,1),RIGHT(A134,1)-1),A$6:A$500,0)+5),0,IF(AND(RIGHT(A134,1)&gt;"1",RIGHT(A134,1)&lt;"5",LEFT(Z134,1)="z",LEFT(INDIRECT("Z"&amp;MATCH(SUBSTITUTE(A134,RIGHT(A134,1),RIGHT(A134,1)-1),A$6:A$500,0)+5),1)="v"),1,IF(AND(RIGHT(A134,1)&gt;"1",RIGHT(A134,1)&lt;"5",LEFT(Z134,1)="V",LEFT(INDIRECT("Z"&amp;MATCH(SUBSTITUTE(A134,RIGHT(A134,1),RIGHT(A134,1)-1),A$6:A$500,0)+5),2)="Sg"),1,0)))</f>
        <v>0</v>
      </c>
      <c r="AB134" s="71">
        <f t="shared" ref="AB134:AB197" ca="1" si="27">IF(ISERROR(MATCH(SUBSTITUTE(A134,RIGHT(A134,1),RIGHT(A134,1)+1),A$6:A$500,0)+5),0,IF(AND(RIGHT(A134,1)&gt;"0",RIGHT(A134,1)&lt;"4",LEFT(Z134,1)="v",LEFT(INDIRECT("Z"&amp;MATCH(SUBSTITUTE(A134,RIGHT(A134,1),RIGHT(A134,1)+1),A$6:A$500,0)+5),1)="z"),1,IF(AND(RIGHT(A134,1)&gt;"0",RIGHT(A134,1)&lt;"4",LEFT(Z134,2)="Sg",LEFT(INDIRECT("Z"&amp;MATCH(SUBSTITUTE(A134,RIGHT(A134,1),RIGHT(A134,1)+1),A$6:A$500,0)+5),1)="V"),1,0)))</f>
        <v>0</v>
      </c>
      <c r="AC134" s="71">
        <f t="shared" ref="AC134:AC197" ca="1" si="28">IF(ISERROR(MATCH(SUBSTITUTE(A134,RIGHT(A134,1),RIGHT(A134,1)-2),A$6:A$500,0)+5),0,IF(AND(RIGHT(A134,1)&gt;"2",RIGHT(A134,1)&lt;"5",LEFT(Z134,1)="z",LEFT(INDIRECT("Z"&amp;MATCH(SUBSTITUTE(A134,RIGHT(A134,1),RIGHT(A134,1)-2),A$6:A$500,0)+5),1)="v"),1,IF(AND(RIGHT(A134,1)&gt;"2",RIGHT(A134,1)&lt;"5",LEFT(Z134,1)="V",LEFT(INDIRECT("Z"&amp;MATCH(SUBSTITUTE(A134,RIGHT(A134,1),RIGHT(A134,1)-2),A$6:A$500,0)+5),2)="Sg"),1,0)))</f>
        <v>0</v>
      </c>
      <c r="AD134" s="71">
        <f t="shared" ref="AD134:AD197" ca="1" si="29">IF(ISERROR(MATCH(SUBSTITUTE(A134,RIGHT(A134,1),RIGHT(A134,1)+2),A$6:A$500,0)+5),0,IF(AND(RIGHT(A134,1)&gt;"0",RIGHT(A134,1)&lt;"3",LEFT(Z134,1)="v",LEFT(INDIRECT("Z"&amp;MATCH(SUBSTITUTE(A134,RIGHT(A134,1),RIGHT(A134,1)+2),A$6:A$500,0)+5),1)="z"),1,IF(AND(RIGHT(A134,1)&gt;"0",RIGHT(A134,1)&lt;"3",LEFT(Z134,2)="Sg",LEFT(INDIRECT("Z"&amp;MATCH(SUBSTITUTE(A134,RIGHT(A134,1),RIGHT(A134,1)+2),A$6:A$500,0)+5),1)="V"),1,0)))</f>
        <v>0</v>
      </c>
      <c r="AE134" s="71">
        <f t="shared" ref="AE134:AE197" ca="1" si="30">IF(ISERROR(MATCH(SUBSTITUTE(A134,RIGHT(A134,1),RIGHT(A134,1)-3),A$6:A$500,0)+5),0,IF(AND(RIGHT(A134,1)&gt;"3",RIGHT(A134,1)&lt;"5",LEFT(Z134,1)="z",LEFT(INDIRECT("Z"&amp;MATCH(SUBSTITUTE(A134,RIGHT(A134,1),RIGHT(A134,1)-3),A$6:A$500,0)+5),1)="v"),1,IF(AND(RIGHT(A134,1)&gt;"3",RIGHT(A134,1)&lt;"5",LEFT(Z134,1)="V",LEFT(INDIRECT("Z"&amp;MATCH(SUBSTITUTE(A134,RIGHT(A134,1),RIGHT(A134,1)-3),A$6:A$500,0)+5),2)="Sg"),1,0)))</f>
        <v>0</v>
      </c>
      <c r="AF134" s="71">
        <f t="shared" ref="AF134:AF197" ca="1" si="31">IF(ISERROR(MATCH(SUBSTITUTE(A134,RIGHT(A134,1),RIGHT(A134,1)+3),A$6:A$500,0)+5),0,IF(AND(RIGHT(A134,1)&gt;"0",RIGHT(A134,1)&lt;"2",LEFT(Z134,1)="v",LEFT(INDIRECT("Z"&amp;MATCH(SUBSTITUTE(A134,RIGHT(A134,1),RIGHT(A134,1)+3),A$6:A$500,0)+5),1)="z"),1,IF(AND(RIGHT(A134,1)&gt;"0",RIGHT(A134,1)&lt;"2",LEFT(Z134,2)="Sg",LEFT(INDIRECT("Z"&amp;MATCH(SUBSTITUTE(A134,RIGHT(A134,1),RIGHT(A134,1)+3),A$6:A$500,0)+5),1)="V"),1,0)))</f>
        <v>0</v>
      </c>
      <c r="AG134" s="71">
        <f t="shared" ref="AG134:AG197" ca="1" si="32">AA134+AB134+AC134+AD134+AE134+AF134</f>
        <v>0</v>
      </c>
    </row>
    <row r="135" spans="1:33" ht="18.600000000000001" customHeight="1" x14ac:dyDescent="0.2">
      <c r="A135" s="70" t="str">
        <f>IF(AND(Ausstellungen!C135&lt;"a",Ausstellungen!D135&lt;"a",Ausstellungen!F135&lt;"a",Ausstellungen!G135&lt;" "),"",SUBSTITUTE(SUBSTITUTE(SUBSTITUTE(SUBSTITUTE(IF(AND(ISERROR(SEARCH(",",Ausstellungen!G135,1)),ISERROR(SEARCH(".",Ausstellungen!G135,1))),CONCATENATE(Ausstellungen!D135,Ausstellungen!E135,Ausstellungen!F135,Ausstellungen!G135),IF(ISERROR(SEARCH(",",Ausstellungen!G135,1)),CONCATENATE(Ausstellungen!D135,Ausstellungen!E135,Ausstellungen!F135,MID(Ausstellungen!G135,SEARCH(".",Ausstellungen!G135,1)-1,1)),CONCATENATE(Ausstellungen!D135,Ausstellungen!E135,Ausstellungen!F135,MID(Ausstellungen!G135,SEARCH(",",Ausstellungen!G135,1)-1,1)))),"vv",ROW()),"v",ROW()),"Sg",""),"V",""))</f>
        <v xml:space="preserve">   </v>
      </c>
      <c r="B135" s="70" t="str">
        <f>IF(OR(Ausstellungen!C135&lt;"a",Ausstellungen!D135&lt;"a",Ausstellungen!F135&lt;"a"),"",IF(AND(Ausstellungen!D135=Tabelle2!$C$19,Ausstellungen!F135=Tabelle2!$E$19),Ausstellungen!C135&amp;Ausstellungen!D135&amp;"yy",IF(AND(Ausstellungen!D135=Tabelle2!$C$19,Ausstellungen!F135&lt;&gt;Tabelle2!$E$19),Ausstellungen!C135&amp;Ausstellungen!D135&amp;"zz",Ausstellungen!C135&amp;Ausstellungen!D135)))</f>
        <v/>
      </c>
      <c r="C135" s="70" t="str">
        <f>IF(Ausstellungen!H135&lt;"a","",IF(Ausstellungen!F135=Tabelle2!$E$4,Ausstellungen!D135&amp;Ausstellungen!E135&amp;Ausstellungen!F135&amp;Ausstellungen!H135,IF(Ausstellungen!F135=Tabelle2!$E$3,Ausstellungen!D135&amp;Ausstellungen!F135&amp;Ausstellungen!H135,Ausstellungen!D135&amp;Ausstellungen!E135&amp;Ausstellungen!H135)))</f>
        <v/>
      </c>
      <c r="D135" s="70" t="str">
        <f>IF(AND(Ausstellungen!C135&gt;"a",Ausstellungen!D135&gt;"a",Ausstellungen!F135&gt;"a",Ausstellungen!I135&gt;"a"),Ausstellungen!D135&amp;Ausstellungen!E135&amp;MID(Ausstellungen!I135,1,2),"")</f>
        <v/>
      </c>
      <c r="E135" s="70" t="str">
        <f>IF(AND(Ausstellungen!C135&gt;"a",Ausstellungen!D135&gt;"a",Ausstellungen!F135&gt;"a",Ausstellungen!I135&gt;"a"),Ausstellungen!D135&amp;MID(Ausstellungen!I135,1,3),"")</f>
        <v/>
      </c>
      <c r="F135" s="70" t="str">
        <f>IF(Ausstellungen!T135&lt;&gt;"leer",CONCATENATE(Ausstellungen!T135,"P"),"")</f>
        <v/>
      </c>
      <c r="G135" s="71">
        <f ca="1">IF(Ausstellungen!G135&gt;" ",VLOOKUP(Ausstellungen!G135,INDIRECT(F135),2,0),0)</f>
        <v>0</v>
      </c>
      <c r="H135" s="71">
        <f>IF(ISERROR(VLOOKUP(Ausstellungen!H135,Tabelle2!$AG$3:$AH$29,2,0)),0,VLOOKUP(Ausstellungen!H135,Tabelle2!$AG$3:$AH$29,2,0))</f>
        <v>0</v>
      </c>
      <c r="I135" s="71">
        <f>IF(ISERROR(VLOOKUP(Ausstellungen!I135,Tabelle2!$X$3:$Y$8,2,0)),0,VLOOKUP(Ausstellungen!I135,Tabelle2!$X$3:$Y$8,2,0))</f>
        <v>0</v>
      </c>
      <c r="J135" s="71">
        <f t="shared" ca="1" si="22"/>
        <v>0</v>
      </c>
      <c r="N135" s="69" t="str">
        <f>IF(AND(Ausstellungen!$C135&gt;"a",ISERROR(VLOOKUP(Ausstellungen!$C135,Tabelle3!$A$6:$B$300,2,0))),"??",IF(ISERROR(VLOOKUP(Ausstellungen!$C135,Tabelle3!$A$6:$B$300,2,0)),"",VLOOKUP(Ausstellungen!$C135,Tabelle3!$A$6:$B$300,2,0)))</f>
        <v/>
      </c>
      <c r="O135" s="125">
        <f ca="1">IF(AND(Ausstellungen!G135&gt;"a",ISERROR(MATCH(Ausstellungen!G135,INDIRECT(Ausstellungen!T135),0))),0,1)</f>
        <v>1</v>
      </c>
      <c r="P135" s="71" t="str">
        <f>IF(Ausstellungen!$C135="","",IF(ISERROR(MATCH(Ausstellungen!$I135,Tabelle2!$X$4:$X$8,0)),"",MATCH(Ausstellungen!$I135,Tabelle2!$X$4:$X$8,0)))</f>
        <v/>
      </c>
      <c r="Q135" s="71" t="str">
        <f>IF(Ausstellungen!$C135="","",IF(OR(P135="",ISERROR(INDEX(Tabelle2!$X$14:$Y$18,P135,2))),"",INDEX(Tabelle2!$X$14:$Y$18,P135,2)))</f>
        <v/>
      </c>
      <c r="R135" s="71" t="str">
        <f t="shared" si="23"/>
        <v/>
      </c>
      <c r="S135" s="84" t="str">
        <f>IF(Ausstellungen!H135&lt;"a","",IF(AND(Ausstellungen!H135&gt;"a",ISERROR(MATCH(Ausstellungen!D135&amp;Ausstellungen!G135,Tabelle2!$T$2:$T$17,0))),1,IF(AND(Ausstellungen!H135&gt;"a",INDEX(Tabelle2!$V$2:$V$17,MATCH(Ausstellungen!D135&amp;Ausstellungen!G135,Tabelle2!$T$2:$T$17,0))&lt;&gt;Ausstellungen!H135),1,"")))</f>
        <v/>
      </c>
      <c r="T135" s="71" t="str">
        <f>IF(AND(Ausstellungen!I135&gt;"a",ISERROR(MATCH(Ausstellungen!G135,Tabelle2!$Z$2:$Z$7,0))),1,"")</f>
        <v/>
      </c>
      <c r="U135" s="71" t="str">
        <f>IF(AND(A135&gt;"a",Ausstellungen!G135&gt;" "),COUNTIF(A$5:A$500,A135),"")</f>
        <v/>
      </c>
      <c r="V135" s="71" t="str">
        <f t="shared" si="24"/>
        <v/>
      </c>
      <c r="W135" s="71" t="str">
        <f t="shared" si="25"/>
        <v/>
      </c>
      <c r="X135" s="71" t="str">
        <f>IF(AND(Ausstellungen!D135&lt;&gt;Tabelle2!$C$19,Ausstellungen!F135=Tabelle2!$E$19),1,"")</f>
        <v/>
      </c>
      <c r="Y135" s="71" t="str">
        <f ca="1">IF(AND(Ausstellungen!G135&gt;"a",ISERROR(MATCH(Ausstellungen!G135,INDIRECT(Ausstellungen!T135),0))),0,"")</f>
        <v/>
      </c>
      <c r="Z135" s="71" t="str">
        <f>IF(ISERROR(SEARCH(",",Ausstellungen!G135,1)),Ausstellungen!G135,SUBSTITUTE(MID(Ausstellungen!G135,1,SEARCH(",",Ausstellungen!G135,1)-1),"vv","z"))</f>
        <v xml:space="preserve"> </v>
      </c>
      <c r="AA135" s="71">
        <f t="shared" ca="1" si="26"/>
        <v>0</v>
      </c>
      <c r="AB135" s="71">
        <f t="shared" ca="1" si="27"/>
        <v>0</v>
      </c>
      <c r="AC135" s="71">
        <f t="shared" ca="1" si="28"/>
        <v>0</v>
      </c>
      <c r="AD135" s="71">
        <f t="shared" ca="1" si="29"/>
        <v>0</v>
      </c>
      <c r="AE135" s="71">
        <f t="shared" ca="1" si="30"/>
        <v>0</v>
      </c>
      <c r="AF135" s="71">
        <f t="shared" ca="1" si="31"/>
        <v>0</v>
      </c>
      <c r="AG135" s="71">
        <f t="shared" ca="1" si="32"/>
        <v>0</v>
      </c>
    </row>
    <row r="136" spans="1:33" ht="18.600000000000001" customHeight="1" x14ac:dyDescent="0.2">
      <c r="A136" s="70" t="str">
        <f>IF(AND(Ausstellungen!C136&lt;"a",Ausstellungen!D136&lt;"a",Ausstellungen!F136&lt;"a",Ausstellungen!G136&lt;" "),"",SUBSTITUTE(SUBSTITUTE(SUBSTITUTE(SUBSTITUTE(IF(AND(ISERROR(SEARCH(",",Ausstellungen!G136,1)),ISERROR(SEARCH(".",Ausstellungen!G136,1))),CONCATENATE(Ausstellungen!D136,Ausstellungen!E136,Ausstellungen!F136,Ausstellungen!G136),IF(ISERROR(SEARCH(",",Ausstellungen!G136,1)),CONCATENATE(Ausstellungen!D136,Ausstellungen!E136,Ausstellungen!F136,MID(Ausstellungen!G136,SEARCH(".",Ausstellungen!G136,1)-1,1)),CONCATENATE(Ausstellungen!D136,Ausstellungen!E136,Ausstellungen!F136,MID(Ausstellungen!G136,SEARCH(",",Ausstellungen!G136,1)-1,1)))),"vv",ROW()),"v",ROW()),"Sg",""),"V",""))</f>
        <v xml:space="preserve">   </v>
      </c>
      <c r="B136" s="70" t="str">
        <f>IF(OR(Ausstellungen!C136&lt;"a",Ausstellungen!D136&lt;"a",Ausstellungen!F136&lt;"a"),"",IF(AND(Ausstellungen!D136=Tabelle2!$C$19,Ausstellungen!F136=Tabelle2!$E$19),Ausstellungen!C136&amp;Ausstellungen!D136&amp;"yy",IF(AND(Ausstellungen!D136=Tabelle2!$C$19,Ausstellungen!F136&lt;&gt;Tabelle2!$E$19),Ausstellungen!C136&amp;Ausstellungen!D136&amp;"zz",Ausstellungen!C136&amp;Ausstellungen!D136)))</f>
        <v/>
      </c>
      <c r="C136" s="70" t="str">
        <f>IF(Ausstellungen!H136&lt;"a","",IF(Ausstellungen!F136=Tabelle2!$E$4,Ausstellungen!D136&amp;Ausstellungen!E136&amp;Ausstellungen!F136&amp;Ausstellungen!H136,IF(Ausstellungen!F136=Tabelle2!$E$3,Ausstellungen!D136&amp;Ausstellungen!F136&amp;Ausstellungen!H136,Ausstellungen!D136&amp;Ausstellungen!E136&amp;Ausstellungen!H136)))</f>
        <v/>
      </c>
      <c r="D136" s="70" t="str">
        <f>IF(AND(Ausstellungen!C136&gt;"a",Ausstellungen!D136&gt;"a",Ausstellungen!F136&gt;"a",Ausstellungen!I136&gt;"a"),Ausstellungen!D136&amp;Ausstellungen!E136&amp;MID(Ausstellungen!I136,1,2),"")</f>
        <v/>
      </c>
      <c r="E136" s="70" t="str">
        <f>IF(AND(Ausstellungen!C136&gt;"a",Ausstellungen!D136&gt;"a",Ausstellungen!F136&gt;"a",Ausstellungen!I136&gt;"a"),Ausstellungen!D136&amp;MID(Ausstellungen!I136,1,3),"")</f>
        <v/>
      </c>
      <c r="F136" s="70" t="str">
        <f>IF(Ausstellungen!T136&lt;&gt;"leer",CONCATENATE(Ausstellungen!T136,"P"),"")</f>
        <v/>
      </c>
      <c r="G136" s="71">
        <f ca="1">IF(Ausstellungen!G136&gt;" ",VLOOKUP(Ausstellungen!G136,INDIRECT(F136),2,0),0)</f>
        <v>0</v>
      </c>
      <c r="H136" s="71">
        <f>IF(ISERROR(VLOOKUP(Ausstellungen!H136,Tabelle2!$AG$3:$AH$29,2,0)),0,VLOOKUP(Ausstellungen!H136,Tabelle2!$AG$3:$AH$29,2,0))</f>
        <v>0</v>
      </c>
      <c r="I136" s="71">
        <f>IF(ISERROR(VLOOKUP(Ausstellungen!I136,Tabelle2!$X$3:$Y$8,2,0)),0,VLOOKUP(Ausstellungen!I136,Tabelle2!$X$3:$Y$8,2,0))</f>
        <v>0</v>
      </c>
      <c r="J136" s="71">
        <f t="shared" ca="1" si="22"/>
        <v>0</v>
      </c>
      <c r="N136" s="69" t="str">
        <f>IF(AND(Ausstellungen!$C136&gt;"a",ISERROR(VLOOKUP(Ausstellungen!$C136,Tabelle3!$A$6:$B$300,2,0))),"??",IF(ISERROR(VLOOKUP(Ausstellungen!$C136,Tabelle3!$A$6:$B$300,2,0)),"",VLOOKUP(Ausstellungen!$C136,Tabelle3!$A$6:$B$300,2,0)))</f>
        <v/>
      </c>
      <c r="O136" s="125">
        <f ca="1">IF(AND(Ausstellungen!G136&gt;"a",ISERROR(MATCH(Ausstellungen!G136,INDIRECT(Ausstellungen!T136),0))),0,1)</f>
        <v>1</v>
      </c>
      <c r="P136" s="71" t="str">
        <f>IF(Ausstellungen!$C136="","",IF(ISERROR(MATCH(Ausstellungen!$I136,Tabelle2!$X$4:$X$8,0)),"",MATCH(Ausstellungen!$I136,Tabelle2!$X$4:$X$8,0)))</f>
        <v/>
      </c>
      <c r="Q136" s="71" t="str">
        <f>IF(Ausstellungen!$C136="","",IF(OR(P136="",ISERROR(INDEX(Tabelle2!$X$14:$Y$18,P136,2))),"",INDEX(Tabelle2!$X$14:$Y$18,P136,2)))</f>
        <v/>
      </c>
      <c r="R136" s="71" t="str">
        <f t="shared" si="23"/>
        <v/>
      </c>
      <c r="S136" s="84" t="str">
        <f>IF(Ausstellungen!H136&lt;"a","",IF(AND(Ausstellungen!H136&gt;"a",ISERROR(MATCH(Ausstellungen!D136&amp;Ausstellungen!G136,Tabelle2!$T$2:$T$17,0))),1,IF(AND(Ausstellungen!H136&gt;"a",INDEX(Tabelle2!$V$2:$V$17,MATCH(Ausstellungen!D136&amp;Ausstellungen!G136,Tabelle2!$T$2:$T$17,0))&lt;&gt;Ausstellungen!H136),1,"")))</f>
        <v/>
      </c>
      <c r="T136" s="71" t="str">
        <f>IF(AND(Ausstellungen!I136&gt;"a",ISERROR(MATCH(Ausstellungen!G136,Tabelle2!$Z$2:$Z$7,0))),1,"")</f>
        <v/>
      </c>
      <c r="U136" s="71" t="str">
        <f>IF(AND(A136&gt;"a",Ausstellungen!G136&gt;" "),COUNTIF(A$5:A$500,A136),"")</f>
        <v/>
      </c>
      <c r="V136" s="71" t="str">
        <f t="shared" si="24"/>
        <v/>
      </c>
      <c r="W136" s="71" t="str">
        <f t="shared" si="25"/>
        <v/>
      </c>
      <c r="X136" s="71" t="str">
        <f>IF(AND(Ausstellungen!D136&lt;&gt;Tabelle2!$C$19,Ausstellungen!F136=Tabelle2!$E$19),1,"")</f>
        <v/>
      </c>
      <c r="Y136" s="71" t="str">
        <f ca="1">IF(AND(Ausstellungen!G136&gt;"a",ISERROR(MATCH(Ausstellungen!G136,INDIRECT(Ausstellungen!T136),0))),0,"")</f>
        <v/>
      </c>
      <c r="Z136" s="71" t="str">
        <f>IF(ISERROR(SEARCH(",",Ausstellungen!G136,1)),Ausstellungen!G136,SUBSTITUTE(MID(Ausstellungen!G136,1,SEARCH(",",Ausstellungen!G136,1)-1),"vv","z"))</f>
        <v xml:space="preserve"> </v>
      </c>
      <c r="AA136" s="71">
        <f t="shared" ca="1" si="26"/>
        <v>0</v>
      </c>
      <c r="AB136" s="71">
        <f t="shared" ca="1" si="27"/>
        <v>0</v>
      </c>
      <c r="AC136" s="71">
        <f t="shared" ca="1" si="28"/>
        <v>0</v>
      </c>
      <c r="AD136" s="71">
        <f t="shared" ca="1" si="29"/>
        <v>0</v>
      </c>
      <c r="AE136" s="71">
        <f t="shared" ca="1" si="30"/>
        <v>0</v>
      </c>
      <c r="AF136" s="71">
        <f t="shared" ca="1" si="31"/>
        <v>0</v>
      </c>
      <c r="AG136" s="71">
        <f t="shared" ca="1" si="32"/>
        <v>0</v>
      </c>
    </row>
    <row r="137" spans="1:33" ht="18.600000000000001" customHeight="1" x14ac:dyDescent="0.2">
      <c r="A137" s="70" t="str">
        <f>IF(AND(Ausstellungen!C137&lt;"a",Ausstellungen!D137&lt;"a",Ausstellungen!F137&lt;"a",Ausstellungen!G137&lt;" "),"",SUBSTITUTE(SUBSTITUTE(SUBSTITUTE(SUBSTITUTE(IF(AND(ISERROR(SEARCH(",",Ausstellungen!G137,1)),ISERROR(SEARCH(".",Ausstellungen!G137,1))),CONCATENATE(Ausstellungen!D137,Ausstellungen!E137,Ausstellungen!F137,Ausstellungen!G137),IF(ISERROR(SEARCH(",",Ausstellungen!G137,1)),CONCATENATE(Ausstellungen!D137,Ausstellungen!E137,Ausstellungen!F137,MID(Ausstellungen!G137,SEARCH(".",Ausstellungen!G137,1)-1,1)),CONCATENATE(Ausstellungen!D137,Ausstellungen!E137,Ausstellungen!F137,MID(Ausstellungen!G137,SEARCH(",",Ausstellungen!G137,1)-1,1)))),"vv",ROW()),"v",ROW()),"Sg",""),"V",""))</f>
        <v xml:space="preserve">   </v>
      </c>
      <c r="B137" s="70" t="str">
        <f>IF(OR(Ausstellungen!C137&lt;"a",Ausstellungen!D137&lt;"a",Ausstellungen!F137&lt;"a"),"",IF(AND(Ausstellungen!D137=Tabelle2!$C$19,Ausstellungen!F137=Tabelle2!$E$19),Ausstellungen!C137&amp;Ausstellungen!D137&amp;"yy",IF(AND(Ausstellungen!D137=Tabelle2!$C$19,Ausstellungen!F137&lt;&gt;Tabelle2!$E$19),Ausstellungen!C137&amp;Ausstellungen!D137&amp;"zz",Ausstellungen!C137&amp;Ausstellungen!D137)))</f>
        <v/>
      </c>
      <c r="C137" s="70" t="str">
        <f>IF(Ausstellungen!H137&lt;"a","",IF(Ausstellungen!F137=Tabelle2!$E$4,Ausstellungen!D137&amp;Ausstellungen!E137&amp;Ausstellungen!F137&amp;Ausstellungen!H137,IF(Ausstellungen!F137=Tabelle2!$E$3,Ausstellungen!D137&amp;Ausstellungen!F137&amp;Ausstellungen!H137,Ausstellungen!D137&amp;Ausstellungen!E137&amp;Ausstellungen!H137)))</f>
        <v/>
      </c>
      <c r="D137" s="70" t="str">
        <f>IF(AND(Ausstellungen!C137&gt;"a",Ausstellungen!D137&gt;"a",Ausstellungen!F137&gt;"a",Ausstellungen!I137&gt;"a"),Ausstellungen!D137&amp;Ausstellungen!E137&amp;MID(Ausstellungen!I137,1,2),"")</f>
        <v/>
      </c>
      <c r="E137" s="70" t="str">
        <f>IF(AND(Ausstellungen!C137&gt;"a",Ausstellungen!D137&gt;"a",Ausstellungen!F137&gt;"a",Ausstellungen!I137&gt;"a"),Ausstellungen!D137&amp;MID(Ausstellungen!I137,1,3),"")</f>
        <v/>
      </c>
      <c r="F137" s="70" t="str">
        <f>IF(Ausstellungen!T137&lt;&gt;"leer",CONCATENATE(Ausstellungen!T137,"P"),"")</f>
        <v/>
      </c>
      <c r="G137" s="71">
        <f ca="1">IF(Ausstellungen!G137&gt;" ",VLOOKUP(Ausstellungen!G137,INDIRECT(F137),2,0),0)</f>
        <v>0</v>
      </c>
      <c r="H137" s="71">
        <f>IF(ISERROR(VLOOKUP(Ausstellungen!H137,Tabelle2!$AG$3:$AH$29,2,0)),0,VLOOKUP(Ausstellungen!H137,Tabelle2!$AG$3:$AH$29,2,0))</f>
        <v>0</v>
      </c>
      <c r="I137" s="71">
        <f>IF(ISERROR(VLOOKUP(Ausstellungen!I137,Tabelle2!$X$3:$Y$8,2,0)),0,VLOOKUP(Ausstellungen!I137,Tabelle2!$X$3:$Y$8,2,0))</f>
        <v>0</v>
      </c>
      <c r="J137" s="71">
        <f t="shared" ca="1" si="22"/>
        <v>0</v>
      </c>
      <c r="N137" s="69" t="str">
        <f>IF(AND(Ausstellungen!$C137&gt;"a",ISERROR(VLOOKUP(Ausstellungen!$C137,Tabelle3!$A$6:$B$300,2,0))),"??",IF(ISERROR(VLOOKUP(Ausstellungen!$C137,Tabelle3!$A$6:$B$300,2,0)),"",VLOOKUP(Ausstellungen!$C137,Tabelle3!$A$6:$B$300,2,0)))</f>
        <v/>
      </c>
      <c r="O137" s="125">
        <f ca="1">IF(AND(Ausstellungen!G137&gt;"a",ISERROR(MATCH(Ausstellungen!G137,INDIRECT(Ausstellungen!T137),0))),0,1)</f>
        <v>1</v>
      </c>
      <c r="P137" s="71" t="str">
        <f>IF(Ausstellungen!$C137="","",IF(ISERROR(MATCH(Ausstellungen!$I137,Tabelle2!$X$4:$X$8,0)),"",MATCH(Ausstellungen!$I137,Tabelle2!$X$4:$X$8,0)))</f>
        <v/>
      </c>
      <c r="Q137" s="71" t="str">
        <f>IF(Ausstellungen!$C137="","",IF(OR(P137="",ISERROR(INDEX(Tabelle2!$X$14:$Y$18,P137,2))),"",INDEX(Tabelle2!$X$14:$Y$18,P137,2)))</f>
        <v/>
      </c>
      <c r="R137" s="71" t="str">
        <f t="shared" si="23"/>
        <v/>
      </c>
      <c r="S137" s="84" t="str">
        <f>IF(Ausstellungen!H137&lt;"a","",IF(AND(Ausstellungen!H137&gt;"a",ISERROR(MATCH(Ausstellungen!D137&amp;Ausstellungen!G137,Tabelle2!$T$2:$T$17,0))),1,IF(AND(Ausstellungen!H137&gt;"a",INDEX(Tabelle2!$V$2:$V$17,MATCH(Ausstellungen!D137&amp;Ausstellungen!G137,Tabelle2!$T$2:$T$17,0))&lt;&gt;Ausstellungen!H137),1,"")))</f>
        <v/>
      </c>
      <c r="T137" s="71" t="str">
        <f>IF(AND(Ausstellungen!I137&gt;"a",ISERROR(MATCH(Ausstellungen!G137,Tabelle2!$Z$2:$Z$7,0))),1,"")</f>
        <v/>
      </c>
      <c r="U137" s="71" t="str">
        <f>IF(AND(A137&gt;"a",Ausstellungen!G137&gt;" "),COUNTIF(A$5:A$500,A137),"")</f>
        <v/>
      </c>
      <c r="V137" s="71" t="str">
        <f t="shared" si="24"/>
        <v/>
      </c>
      <c r="W137" s="71" t="str">
        <f t="shared" si="25"/>
        <v/>
      </c>
      <c r="X137" s="71" t="str">
        <f>IF(AND(Ausstellungen!D137&lt;&gt;Tabelle2!$C$19,Ausstellungen!F137=Tabelle2!$E$19),1,"")</f>
        <v/>
      </c>
      <c r="Y137" s="71" t="str">
        <f ca="1">IF(AND(Ausstellungen!G137&gt;"a",ISERROR(MATCH(Ausstellungen!G137,INDIRECT(Ausstellungen!T137),0))),0,"")</f>
        <v/>
      </c>
      <c r="Z137" s="71" t="str">
        <f>IF(ISERROR(SEARCH(",",Ausstellungen!G137,1)),Ausstellungen!G137,SUBSTITUTE(MID(Ausstellungen!G137,1,SEARCH(",",Ausstellungen!G137,1)-1),"vv","z"))</f>
        <v xml:space="preserve"> </v>
      </c>
      <c r="AA137" s="71">
        <f t="shared" ca="1" si="26"/>
        <v>0</v>
      </c>
      <c r="AB137" s="71">
        <f t="shared" ca="1" si="27"/>
        <v>0</v>
      </c>
      <c r="AC137" s="71">
        <f t="shared" ca="1" si="28"/>
        <v>0</v>
      </c>
      <c r="AD137" s="71">
        <f t="shared" ca="1" si="29"/>
        <v>0</v>
      </c>
      <c r="AE137" s="71">
        <f t="shared" ca="1" si="30"/>
        <v>0</v>
      </c>
      <c r="AF137" s="71">
        <f t="shared" ca="1" si="31"/>
        <v>0</v>
      </c>
      <c r="AG137" s="71">
        <f t="shared" ca="1" si="32"/>
        <v>0</v>
      </c>
    </row>
    <row r="138" spans="1:33" ht="18.600000000000001" customHeight="1" x14ac:dyDescent="0.2">
      <c r="A138" s="70" t="str">
        <f>IF(AND(Ausstellungen!C138&lt;"a",Ausstellungen!D138&lt;"a",Ausstellungen!F138&lt;"a",Ausstellungen!G138&lt;" "),"",SUBSTITUTE(SUBSTITUTE(SUBSTITUTE(SUBSTITUTE(IF(AND(ISERROR(SEARCH(",",Ausstellungen!G138,1)),ISERROR(SEARCH(".",Ausstellungen!G138,1))),CONCATENATE(Ausstellungen!D138,Ausstellungen!E138,Ausstellungen!F138,Ausstellungen!G138),IF(ISERROR(SEARCH(",",Ausstellungen!G138,1)),CONCATENATE(Ausstellungen!D138,Ausstellungen!E138,Ausstellungen!F138,MID(Ausstellungen!G138,SEARCH(".",Ausstellungen!G138,1)-1,1)),CONCATENATE(Ausstellungen!D138,Ausstellungen!E138,Ausstellungen!F138,MID(Ausstellungen!G138,SEARCH(",",Ausstellungen!G138,1)-1,1)))),"vv",ROW()),"v",ROW()),"Sg",""),"V",""))</f>
        <v xml:space="preserve">   </v>
      </c>
      <c r="B138" s="70" t="str">
        <f>IF(OR(Ausstellungen!C138&lt;"a",Ausstellungen!D138&lt;"a",Ausstellungen!F138&lt;"a"),"",IF(AND(Ausstellungen!D138=Tabelle2!$C$19,Ausstellungen!F138=Tabelle2!$E$19),Ausstellungen!C138&amp;Ausstellungen!D138&amp;"yy",IF(AND(Ausstellungen!D138=Tabelle2!$C$19,Ausstellungen!F138&lt;&gt;Tabelle2!$E$19),Ausstellungen!C138&amp;Ausstellungen!D138&amp;"zz",Ausstellungen!C138&amp;Ausstellungen!D138)))</f>
        <v/>
      </c>
      <c r="C138" s="70" t="str">
        <f>IF(Ausstellungen!H138&lt;"a","",IF(Ausstellungen!F138=Tabelle2!$E$4,Ausstellungen!D138&amp;Ausstellungen!E138&amp;Ausstellungen!F138&amp;Ausstellungen!H138,IF(Ausstellungen!F138=Tabelle2!$E$3,Ausstellungen!D138&amp;Ausstellungen!F138&amp;Ausstellungen!H138,Ausstellungen!D138&amp;Ausstellungen!E138&amp;Ausstellungen!H138)))</f>
        <v/>
      </c>
      <c r="D138" s="70" t="str">
        <f>IF(AND(Ausstellungen!C138&gt;"a",Ausstellungen!D138&gt;"a",Ausstellungen!F138&gt;"a",Ausstellungen!I138&gt;"a"),Ausstellungen!D138&amp;Ausstellungen!E138&amp;MID(Ausstellungen!I138,1,2),"")</f>
        <v/>
      </c>
      <c r="E138" s="70" t="str">
        <f>IF(AND(Ausstellungen!C138&gt;"a",Ausstellungen!D138&gt;"a",Ausstellungen!F138&gt;"a",Ausstellungen!I138&gt;"a"),Ausstellungen!D138&amp;MID(Ausstellungen!I138,1,3),"")</f>
        <v/>
      </c>
      <c r="F138" s="70" t="str">
        <f>IF(Ausstellungen!T138&lt;&gt;"leer",CONCATENATE(Ausstellungen!T138,"P"),"")</f>
        <v/>
      </c>
      <c r="G138" s="71">
        <f ca="1">IF(Ausstellungen!G138&gt;" ",VLOOKUP(Ausstellungen!G138,INDIRECT(F138),2,0),0)</f>
        <v>0</v>
      </c>
      <c r="H138" s="71">
        <f>IF(ISERROR(VLOOKUP(Ausstellungen!H138,Tabelle2!$AG$3:$AH$29,2,0)),0,VLOOKUP(Ausstellungen!H138,Tabelle2!$AG$3:$AH$29,2,0))</f>
        <v>0</v>
      </c>
      <c r="I138" s="71">
        <f>IF(ISERROR(VLOOKUP(Ausstellungen!I138,Tabelle2!$X$3:$Y$8,2,0)),0,VLOOKUP(Ausstellungen!I138,Tabelle2!$X$3:$Y$8,2,0))</f>
        <v>0</v>
      </c>
      <c r="J138" s="71">
        <f t="shared" ca="1" si="22"/>
        <v>0</v>
      </c>
      <c r="N138" s="69" t="str">
        <f>IF(AND(Ausstellungen!$C138&gt;"a",ISERROR(VLOOKUP(Ausstellungen!$C138,Tabelle3!$A$6:$B$300,2,0))),"??",IF(ISERROR(VLOOKUP(Ausstellungen!$C138,Tabelle3!$A$6:$B$300,2,0)),"",VLOOKUP(Ausstellungen!$C138,Tabelle3!$A$6:$B$300,2,0)))</f>
        <v/>
      </c>
      <c r="O138" s="125">
        <f ca="1">IF(AND(Ausstellungen!G138&gt;"a",ISERROR(MATCH(Ausstellungen!G138,INDIRECT(Ausstellungen!T138),0))),0,1)</f>
        <v>1</v>
      </c>
      <c r="P138" s="71" t="str">
        <f>IF(Ausstellungen!$C138="","",IF(ISERROR(MATCH(Ausstellungen!$I138,Tabelle2!$X$4:$X$8,0)),"",MATCH(Ausstellungen!$I138,Tabelle2!$X$4:$X$8,0)))</f>
        <v/>
      </c>
      <c r="Q138" s="71" t="str">
        <f>IF(Ausstellungen!$C138="","",IF(OR(P138="",ISERROR(INDEX(Tabelle2!$X$14:$Y$18,P138,2))),"",INDEX(Tabelle2!$X$14:$Y$18,P138,2)))</f>
        <v/>
      </c>
      <c r="R138" s="71" t="str">
        <f t="shared" si="23"/>
        <v/>
      </c>
      <c r="S138" s="84" t="str">
        <f>IF(Ausstellungen!H138&lt;"a","",IF(AND(Ausstellungen!H138&gt;"a",ISERROR(MATCH(Ausstellungen!D138&amp;Ausstellungen!G138,Tabelle2!$T$2:$T$17,0))),1,IF(AND(Ausstellungen!H138&gt;"a",INDEX(Tabelle2!$V$2:$V$17,MATCH(Ausstellungen!D138&amp;Ausstellungen!G138,Tabelle2!$T$2:$T$17,0))&lt;&gt;Ausstellungen!H138),1,"")))</f>
        <v/>
      </c>
      <c r="T138" s="71" t="str">
        <f>IF(AND(Ausstellungen!I138&gt;"a",ISERROR(MATCH(Ausstellungen!G138,Tabelle2!$Z$2:$Z$7,0))),1,"")</f>
        <v/>
      </c>
      <c r="U138" s="71" t="str">
        <f>IF(AND(A138&gt;"a",Ausstellungen!G138&gt;" "),COUNTIF(A$5:A$500,A138),"")</f>
        <v/>
      </c>
      <c r="V138" s="71" t="str">
        <f t="shared" si="24"/>
        <v/>
      </c>
      <c r="W138" s="71" t="str">
        <f t="shared" si="25"/>
        <v/>
      </c>
      <c r="X138" s="71" t="str">
        <f>IF(AND(Ausstellungen!D138&lt;&gt;Tabelle2!$C$19,Ausstellungen!F138=Tabelle2!$E$19),1,"")</f>
        <v/>
      </c>
      <c r="Y138" s="71" t="str">
        <f ca="1">IF(AND(Ausstellungen!G138&gt;"a",ISERROR(MATCH(Ausstellungen!G138,INDIRECT(Ausstellungen!T138),0))),0,"")</f>
        <v/>
      </c>
      <c r="Z138" s="71" t="str">
        <f>IF(ISERROR(SEARCH(",",Ausstellungen!G138,1)),Ausstellungen!G138,SUBSTITUTE(MID(Ausstellungen!G138,1,SEARCH(",",Ausstellungen!G138,1)-1),"vv","z"))</f>
        <v xml:space="preserve"> </v>
      </c>
      <c r="AA138" s="71">
        <f t="shared" ca="1" si="26"/>
        <v>0</v>
      </c>
      <c r="AB138" s="71">
        <f t="shared" ca="1" si="27"/>
        <v>0</v>
      </c>
      <c r="AC138" s="71">
        <f t="shared" ca="1" si="28"/>
        <v>0</v>
      </c>
      <c r="AD138" s="71">
        <f t="shared" ca="1" si="29"/>
        <v>0</v>
      </c>
      <c r="AE138" s="71">
        <f t="shared" ca="1" si="30"/>
        <v>0</v>
      </c>
      <c r="AF138" s="71">
        <f t="shared" ca="1" si="31"/>
        <v>0</v>
      </c>
      <c r="AG138" s="71">
        <f t="shared" ca="1" si="32"/>
        <v>0</v>
      </c>
    </row>
    <row r="139" spans="1:33" ht="18.600000000000001" customHeight="1" x14ac:dyDescent="0.2">
      <c r="A139" s="70" t="str">
        <f>IF(AND(Ausstellungen!C139&lt;"a",Ausstellungen!D139&lt;"a",Ausstellungen!F139&lt;"a",Ausstellungen!G139&lt;" "),"",SUBSTITUTE(SUBSTITUTE(SUBSTITUTE(SUBSTITUTE(IF(AND(ISERROR(SEARCH(",",Ausstellungen!G139,1)),ISERROR(SEARCH(".",Ausstellungen!G139,1))),CONCATENATE(Ausstellungen!D139,Ausstellungen!E139,Ausstellungen!F139,Ausstellungen!G139),IF(ISERROR(SEARCH(",",Ausstellungen!G139,1)),CONCATENATE(Ausstellungen!D139,Ausstellungen!E139,Ausstellungen!F139,MID(Ausstellungen!G139,SEARCH(".",Ausstellungen!G139,1)-1,1)),CONCATENATE(Ausstellungen!D139,Ausstellungen!E139,Ausstellungen!F139,MID(Ausstellungen!G139,SEARCH(",",Ausstellungen!G139,1)-1,1)))),"vv",ROW()),"v",ROW()),"Sg",""),"V",""))</f>
        <v xml:space="preserve">   </v>
      </c>
      <c r="B139" s="70" t="str">
        <f>IF(OR(Ausstellungen!C139&lt;"a",Ausstellungen!D139&lt;"a",Ausstellungen!F139&lt;"a"),"",IF(AND(Ausstellungen!D139=Tabelle2!$C$19,Ausstellungen!F139=Tabelle2!$E$19),Ausstellungen!C139&amp;Ausstellungen!D139&amp;"yy",IF(AND(Ausstellungen!D139=Tabelle2!$C$19,Ausstellungen!F139&lt;&gt;Tabelle2!$E$19),Ausstellungen!C139&amp;Ausstellungen!D139&amp;"zz",Ausstellungen!C139&amp;Ausstellungen!D139)))</f>
        <v/>
      </c>
      <c r="C139" s="70" t="str">
        <f>IF(Ausstellungen!H139&lt;"a","",IF(Ausstellungen!F139=Tabelle2!$E$4,Ausstellungen!D139&amp;Ausstellungen!E139&amp;Ausstellungen!F139&amp;Ausstellungen!H139,IF(Ausstellungen!F139=Tabelle2!$E$3,Ausstellungen!D139&amp;Ausstellungen!F139&amp;Ausstellungen!H139,Ausstellungen!D139&amp;Ausstellungen!E139&amp;Ausstellungen!H139)))</f>
        <v/>
      </c>
      <c r="D139" s="70" t="str">
        <f>IF(AND(Ausstellungen!C139&gt;"a",Ausstellungen!D139&gt;"a",Ausstellungen!F139&gt;"a",Ausstellungen!I139&gt;"a"),Ausstellungen!D139&amp;Ausstellungen!E139&amp;MID(Ausstellungen!I139,1,2),"")</f>
        <v/>
      </c>
      <c r="E139" s="70" t="str">
        <f>IF(AND(Ausstellungen!C139&gt;"a",Ausstellungen!D139&gt;"a",Ausstellungen!F139&gt;"a",Ausstellungen!I139&gt;"a"),Ausstellungen!D139&amp;MID(Ausstellungen!I139,1,3),"")</f>
        <v/>
      </c>
      <c r="F139" s="70" t="str">
        <f>IF(Ausstellungen!T139&lt;&gt;"leer",CONCATENATE(Ausstellungen!T139,"P"),"")</f>
        <v/>
      </c>
      <c r="G139" s="71">
        <f ca="1">IF(Ausstellungen!G139&gt;" ",VLOOKUP(Ausstellungen!G139,INDIRECT(F139),2,0),0)</f>
        <v>0</v>
      </c>
      <c r="H139" s="71">
        <f>IF(ISERROR(VLOOKUP(Ausstellungen!H139,Tabelle2!$AG$3:$AH$29,2,0)),0,VLOOKUP(Ausstellungen!H139,Tabelle2!$AG$3:$AH$29,2,0))</f>
        <v>0</v>
      </c>
      <c r="I139" s="71">
        <f>IF(ISERROR(VLOOKUP(Ausstellungen!I139,Tabelle2!$X$3:$Y$8,2,0)),0,VLOOKUP(Ausstellungen!I139,Tabelle2!$X$3:$Y$8,2,0))</f>
        <v>0</v>
      </c>
      <c r="J139" s="71">
        <f t="shared" ca="1" si="22"/>
        <v>0</v>
      </c>
      <c r="N139" s="69" t="str">
        <f>IF(AND(Ausstellungen!$C139&gt;"a",ISERROR(VLOOKUP(Ausstellungen!$C139,Tabelle3!$A$6:$B$300,2,0))),"??",IF(ISERROR(VLOOKUP(Ausstellungen!$C139,Tabelle3!$A$6:$B$300,2,0)),"",VLOOKUP(Ausstellungen!$C139,Tabelle3!$A$6:$B$300,2,0)))</f>
        <v/>
      </c>
      <c r="O139" s="125">
        <f ca="1">IF(AND(Ausstellungen!G139&gt;"a",ISERROR(MATCH(Ausstellungen!G139,INDIRECT(Ausstellungen!T139),0))),0,1)</f>
        <v>1</v>
      </c>
      <c r="P139" s="71" t="str">
        <f>IF(Ausstellungen!$C139="","",IF(ISERROR(MATCH(Ausstellungen!$I139,Tabelle2!$X$4:$X$8,0)),"",MATCH(Ausstellungen!$I139,Tabelle2!$X$4:$X$8,0)))</f>
        <v/>
      </c>
      <c r="Q139" s="71" t="str">
        <f>IF(Ausstellungen!$C139="","",IF(OR(P139="",ISERROR(INDEX(Tabelle2!$X$14:$Y$18,P139,2))),"",INDEX(Tabelle2!$X$14:$Y$18,P139,2)))</f>
        <v/>
      </c>
      <c r="R139" s="71" t="str">
        <f t="shared" si="23"/>
        <v/>
      </c>
      <c r="S139" s="84" t="str">
        <f>IF(Ausstellungen!H139&lt;"a","",IF(AND(Ausstellungen!H139&gt;"a",ISERROR(MATCH(Ausstellungen!D139&amp;Ausstellungen!G139,Tabelle2!$T$2:$T$17,0))),1,IF(AND(Ausstellungen!H139&gt;"a",INDEX(Tabelle2!$V$2:$V$17,MATCH(Ausstellungen!D139&amp;Ausstellungen!G139,Tabelle2!$T$2:$T$17,0))&lt;&gt;Ausstellungen!H139),1,"")))</f>
        <v/>
      </c>
      <c r="T139" s="71" t="str">
        <f>IF(AND(Ausstellungen!I139&gt;"a",ISERROR(MATCH(Ausstellungen!G139,Tabelle2!$Z$2:$Z$7,0))),1,"")</f>
        <v/>
      </c>
      <c r="U139" s="71" t="str">
        <f>IF(AND(A139&gt;"a",Ausstellungen!G139&gt;" "),COUNTIF(A$5:A$500,A139),"")</f>
        <v/>
      </c>
      <c r="V139" s="71" t="str">
        <f t="shared" si="24"/>
        <v/>
      </c>
      <c r="W139" s="71" t="str">
        <f t="shared" si="25"/>
        <v/>
      </c>
      <c r="X139" s="71" t="str">
        <f>IF(AND(Ausstellungen!D139&lt;&gt;Tabelle2!$C$19,Ausstellungen!F139=Tabelle2!$E$19),1,"")</f>
        <v/>
      </c>
      <c r="Y139" s="71" t="str">
        <f ca="1">IF(AND(Ausstellungen!G139&gt;"a",ISERROR(MATCH(Ausstellungen!G139,INDIRECT(Ausstellungen!T139),0))),0,"")</f>
        <v/>
      </c>
      <c r="Z139" s="71" t="str">
        <f>IF(ISERROR(SEARCH(",",Ausstellungen!G139,1)),Ausstellungen!G139,SUBSTITUTE(MID(Ausstellungen!G139,1,SEARCH(",",Ausstellungen!G139,1)-1),"vv","z"))</f>
        <v xml:space="preserve"> </v>
      </c>
      <c r="AA139" s="71">
        <f t="shared" ca="1" si="26"/>
        <v>0</v>
      </c>
      <c r="AB139" s="71">
        <f t="shared" ca="1" si="27"/>
        <v>0</v>
      </c>
      <c r="AC139" s="71">
        <f t="shared" ca="1" si="28"/>
        <v>0</v>
      </c>
      <c r="AD139" s="71">
        <f t="shared" ca="1" si="29"/>
        <v>0</v>
      </c>
      <c r="AE139" s="71">
        <f t="shared" ca="1" si="30"/>
        <v>0</v>
      </c>
      <c r="AF139" s="71">
        <f t="shared" ca="1" si="31"/>
        <v>0</v>
      </c>
      <c r="AG139" s="71">
        <f t="shared" ca="1" si="32"/>
        <v>0</v>
      </c>
    </row>
    <row r="140" spans="1:33" ht="18.600000000000001" customHeight="1" x14ac:dyDescent="0.2">
      <c r="A140" s="70" t="str">
        <f>IF(AND(Ausstellungen!C140&lt;"a",Ausstellungen!D140&lt;"a",Ausstellungen!F140&lt;"a",Ausstellungen!G140&lt;" "),"",SUBSTITUTE(SUBSTITUTE(SUBSTITUTE(SUBSTITUTE(IF(AND(ISERROR(SEARCH(",",Ausstellungen!G140,1)),ISERROR(SEARCH(".",Ausstellungen!G140,1))),CONCATENATE(Ausstellungen!D140,Ausstellungen!E140,Ausstellungen!F140,Ausstellungen!G140),IF(ISERROR(SEARCH(",",Ausstellungen!G140,1)),CONCATENATE(Ausstellungen!D140,Ausstellungen!E140,Ausstellungen!F140,MID(Ausstellungen!G140,SEARCH(".",Ausstellungen!G140,1)-1,1)),CONCATENATE(Ausstellungen!D140,Ausstellungen!E140,Ausstellungen!F140,MID(Ausstellungen!G140,SEARCH(",",Ausstellungen!G140,1)-1,1)))),"vv",ROW()),"v",ROW()),"Sg",""),"V",""))</f>
        <v xml:space="preserve">   </v>
      </c>
      <c r="B140" s="70" t="str">
        <f>IF(OR(Ausstellungen!C140&lt;"a",Ausstellungen!D140&lt;"a",Ausstellungen!F140&lt;"a"),"",IF(AND(Ausstellungen!D140=Tabelle2!$C$19,Ausstellungen!F140=Tabelle2!$E$19),Ausstellungen!C140&amp;Ausstellungen!D140&amp;"yy",IF(AND(Ausstellungen!D140=Tabelle2!$C$19,Ausstellungen!F140&lt;&gt;Tabelle2!$E$19),Ausstellungen!C140&amp;Ausstellungen!D140&amp;"zz",Ausstellungen!C140&amp;Ausstellungen!D140)))</f>
        <v/>
      </c>
      <c r="C140" s="70" t="str">
        <f>IF(Ausstellungen!H140&lt;"a","",IF(Ausstellungen!F140=Tabelle2!$E$4,Ausstellungen!D140&amp;Ausstellungen!E140&amp;Ausstellungen!F140&amp;Ausstellungen!H140,IF(Ausstellungen!F140=Tabelle2!$E$3,Ausstellungen!D140&amp;Ausstellungen!F140&amp;Ausstellungen!H140,Ausstellungen!D140&amp;Ausstellungen!E140&amp;Ausstellungen!H140)))</f>
        <v/>
      </c>
      <c r="D140" s="70" t="str">
        <f>IF(AND(Ausstellungen!C140&gt;"a",Ausstellungen!D140&gt;"a",Ausstellungen!F140&gt;"a",Ausstellungen!I140&gt;"a"),Ausstellungen!D140&amp;Ausstellungen!E140&amp;MID(Ausstellungen!I140,1,2),"")</f>
        <v/>
      </c>
      <c r="E140" s="70" t="str">
        <f>IF(AND(Ausstellungen!C140&gt;"a",Ausstellungen!D140&gt;"a",Ausstellungen!F140&gt;"a",Ausstellungen!I140&gt;"a"),Ausstellungen!D140&amp;MID(Ausstellungen!I140,1,3),"")</f>
        <v/>
      </c>
      <c r="F140" s="70" t="str">
        <f>IF(Ausstellungen!T140&lt;&gt;"leer",CONCATENATE(Ausstellungen!T140,"P"),"")</f>
        <v/>
      </c>
      <c r="G140" s="71">
        <f ca="1">IF(Ausstellungen!G140&gt;" ",VLOOKUP(Ausstellungen!G140,INDIRECT(F140),2,0),0)</f>
        <v>0</v>
      </c>
      <c r="H140" s="71">
        <f>IF(ISERROR(VLOOKUP(Ausstellungen!H140,Tabelle2!$AG$3:$AH$29,2,0)),0,VLOOKUP(Ausstellungen!H140,Tabelle2!$AG$3:$AH$29,2,0))</f>
        <v>0</v>
      </c>
      <c r="I140" s="71">
        <f>IF(ISERROR(VLOOKUP(Ausstellungen!I140,Tabelle2!$X$3:$Y$8,2,0)),0,VLOOKUP(Ausstellungen!I140,Tabelle2!$X$3:$Y$8,2,0))</f>
        <v>0</v>
      </c>
      <c r="J140" s="71">
        <f t="shared" ca="1" si="22"/>
        <v>0</v>
      </c>
      <c r="N140" s="69" t="str">
        <f>IF(AND(Ausstellungen!$C140&gt;"a",ISERROR(VLOOKUP(Ausstellungen!$C140,Tabelle3!$A$6:$B$300,2,0))),"??",IF(ISERROR(VLOOKUP(Ausstellungen!$C140,Tabelle3!$A$6:$B$300,2,0)),"",VLOOKUP(Ausstellungen!$C140,Tabelle3!$A$6:$B$300,2,0)))</f>
        <v/>
      </c>
      <c r="O140" s="125">
        <f ca="1">IF(AND(Ausstellungen!G140&gt;"a",ISERROR(MATCH(Ausstellungen!G140,INDIRECT(Ausstellungen!T140),0))),0,1)</f>
        <v>1</v>
      </c>
      <c r="P140" s="71" t="str">
        <f>IF(Ausstellungen!$C140="","",IF(ISERROR(MATCH(Ausstellungen!$I140,Tabelle2!$X$4:$X$8,0)),"",MATCH(Ausstellungen!$I140,Tabelle2!$X$4:$X$8,0)))</f>
        <v/>
      </c>
      <c r="Q140" s="71" t="str">
        <f>IF(Ausstellungen!$C140="","",IF(OR(P140="",ISERROR(INDEX(Tabelle2!$X$14:$Y$18,P140,2))),"",INDEX(Tabelle2!$X$14:$Y$18,P140,2)))</f>
        <v/>
      </c>
      <c r="R140" s="71" t="str">
        <f t="shared" si="23"/>
        <v/>
      </c>
      <c r="S140" s="84" t="str">
        <f>IF(Ausstellungen!H140&lt;"a","",IF(AND(Ausstellungen!H140&gt;"a",ISERROR(MATCH(Ausstellungen!D140&amp;Ausstellungen!G140,Tabelle2!$T$2:$T$17,0))),1,IF(AND(Ausstellungen!H140&gt;"a",INDEX(Tabelle2!$V$2:$V$17,MATCH(Ausstellungen!D140&amp;Ausstellungen!G140,Tabelle2!$T$2:$T$17,0))&lt;&gt;Ausstellungen!H140),1,"")))</f>
        <v/>
      </c>
      <c r="T140" s="71" t="str">
        <f>IF(AND(Ausstellungen!I140&gt;"a",ISERROR(MATCH(Ausstellungen!G140,Tabelle2!$Z$2:$Z$7,0))),1,"")</f>
        <v/>
      </c>
      <c r="U140" s="71" t="str">
        <f>IF(AND(A140&gt;"a",Ausstellungen!G140&gt;" "),COUNTIF(A$5:A$500,A140),"")</f>
        <v/>
      </c>
      <c r="V140" s="71" t="str">
        <f t="shared" si="24"/>
        <v/>
      </c>
      <c r="W140" s="71" t="str">
        <f t="shared" si="25"/>
        <v/>
      </c>
      <c r="X140" s="71" t="str">
        <f>IF(AND(Ausstellungen!D140&lt;&gt;Tabelle2!$C$19,Ausstellungen!F140=Tabelle2!$E$19),1,"")</f>
        <v/>
      </c>
      <c r="Y140" s="71" t="str">
        <f ca="1">IF(AND(Ausstellungen!G140&gt;"a",ISERROR(MATCH(Ausstellungen!G140,INDIRECT(Ausstellungen!T140),0))),0,"")</f>
        <v/>
      </c>
      <c r="Z140" s="71" t="str">
        <f>IF(ISERROR(SEARCH(",",Ausstellungen!G140,1)),Ausstellungen!G140,SUBSTITUTE(MID(Ausstellungen!G140,1,SEARCH(",",Ausstellungen!G140,1)-1),"vv","z"))</f>
        <v xml:space="preserve"> </v>
      </c>
      <c r="AA140" s="71">
        <f t="shared" ca="1" si="26"/>
        <v>0</v>
      </c>
      <c r="AB140" s="71">
        <f t="shared" ca="1" si="27"/>
        <v>0</v>
      </c>
      <c r="AC140" s="71">
        <f t="shared" ca="1" si="28"/>
        <v>0</v>
      </c>
      <c r="AD140" s="71">
        <f t="shared" ca="1" si="29"/>
        <v>0</v>
      </c>
      <c r="AE140" s="71">
        <f t="shared" ca="1" si="30"/>
        <v>0</v>
      </c>
      <c r="AF140" s="71">
        <f t="shared" ca="1" si="31"/>
        <v>0</v>
      </c>
      <c r="AG140" s="71">
        <f t="shared" ca="1" si="32"/>
        <v>0</v>
      </c>
    </row>
    <row r="141" spans="1:33" ht="18.600000000000001" customHeight="1" x14ac:dyDescent="0.2">
      <c r="A141" s="70" t="str">
        <f>IF(AND(Ausstellungen!C141&lt;"a",Ausstellungen!D141&lt;"a",Ausstellungen!F141&lt;"a",Ausstellungen!G141&lt;" "),"",SUBSTITUTE(SUBSTITUTE(SUBSTITUTE(SUBSTITUTE(IF(AND(ISERROR(SEARCH(",",Ausstellungen!G141,1)),ISERROR(SEARCH(".",Ausstellungen!G141,1))),CONCATENATE(Ausstellungen!D141,Ausstellungen!E141,Ausstellungen!F141,Ausstellungen!G141),IF(ISERROR(SEARCH(",",Ausstellungen!G141,1)),CONCATENATE(Ausstellungen!D141,Ausstellungen!E141,Ausstellungen!F141,MID(Ausstellungen!G141,SEARCH(".",Ausstellungen!G141,1)-1,1)),CONCATENATE(Ausstellungen!D141,Ausstellungen!E141,Ausstellungen!F141,MID(Ausstellungen!G141,SEARCH(",",Ausstellungen!G141,1)-1,1)))),"vv",ROW()),"v",ROW()),"Sg",""),"V",""))</f>
        <v xml:space="preserve">   </v>
      </c>
      <c r="B141" s="70" t="str">
        <f>IF(OR(Ausstellungen!C141&lt;"a",Ausstellungen!D141&lt;"a",Ausstellungen!F141&lt;"a"),"",IF(AND(Ausstellungen!D141=Tabelle2!$C$19,Ausstellungen!F141=Tabelle2!$E$19),Ausstellungen!C141&amp;Ausstellungen!D141&amp;"yy",IF(AND(Ausstellungen!D141=Tabelle2!$C$19,Ausstellungen!F141&lt;&gt;Tabelle2!$E$19),Ausstellungen!C141&amp;Ausstellungen!D141&amp;"zz",Ausstellungen!C141&amp;Ausstellungen!D141)))</f>
        <v/>
      </c>
      <c r="C141" s="70" t="str">
        <f>IF(Ausstellungen!H141&lt;"a","",IF(Ausstellungen!F141=Tabelle2!$E$4,Ausstellungen!D141&amp;Ausstellungen!E141&amp;Ausstellungen!F141&amp;Ausstellungen!H141,IF(Ausstellungen!F141=Tabelle2!$E$3,Ausstellungen!D141&amp;Ausstellungen!F141&amp;Ausstellungen!H141,Ausstellungen!D141&amp;Ausstellungen!E141&amp;Ausstellungen!H141)))</f>
        <v/>
      </c>
      <c r="D141" s="70" t="str">
        <f>IF(AND(Ausstellungen!C141&gt;"a",Ausstellungen!D141&gt;"a",Ausstellungen!F141&gt;"a",Ausstellungen!I141&gt;"a"),Ausstellungen!D141&amp;Ausstellungen!E141&amp;MID(Ausstellungen!I141,1,2),"")</f>
        <v/>
      </c>
      <c r="E141" s="70" t="str">
        <f>IF(AND(Ausstellungen!C141&gt;"a",Ausstellungen!D141&gt;"a",Ausstellungen!F141&gt;"a",Ausstellungen!I141&gt;"a"),Ausstellungen!D141&amp;MID(Ausstellungen!I141,1,3),"")</f>
        <v/>
      </c>
      <c r="F141" s="70" t="str">
        <f>IF(Ausstellungen!T141&lt;&gt;"leer",CONCATENATE(Ausstellungen!T141,"P"),"")</f>
        <v/>
      </c>
      <c r="G141" s="71">
        <f ca="1">IF(Ausstellungen!G141&gt;" ",VLOOKUP(Ausstellungen!G141,INDIRECT(F141),2,0),0)</f>
        <v>0</v>
      </c>
      <c r="H141" s="71">
        <f>IF(ISERROR(VLOOKUP(Ausstellungen!H141,Tabelle2!$AG$3:$AH$29,2,0)),0,VLOOKUP(Ausstellungen!H141,Tabelle2!$AG$3:$AH$29,2,0))</f>
        <v>0</v>
      </c>
      <c r="I141" s="71">
        <f>IF(ISERROR(VLOOKUP(Ausstellungen!I141,Tabelle2!$X$3:$Y$8,2,0)),0,VLOOKUP(Ausstellungen!I141,Tabelle2!$X$3:$Y$8,2,0))</f>
        <v>0</v>
      </c>
      <c r="J141" s="71">
        <f t="shared" ca="1" si="22"/>
        <v>0</v>
      </c>
      <c r="N141" s="69" t="str">
        <f>IF(AND(Ausstellungen!$C141&gt;"a",ISERROR(VLOOKUP(Ausstellungen!$C141,Tabelle3!$A$6:$B$300,2,0))),"??",IF(ISERROR(VLOOKUP(Ausstellungen!$C141,Tabelle3!$A$6:$B$300,2,0)),"",VLOOKUP(Ausstellungen!$C141,Tabelle3!$A$6:$B$300,2,0)))</f>
        <v/>
      </c>
      <c r="O141" s="125">
        <f ca="1">IF(AND(Ausstellungen!G141&gt;"a",ISERROR(MATCH(Ausstellungen!G141,INDIRECT(Ausstellungen!T141),0))),0,1)</f>
        <v>1</v>
      </c>
      <c r="P141" s="71" t="str">
        <f>IF(Ausstellungen!$C141="","",IF(ISERROR(MATCH(Ausstellungen!$I141,Tabelle2!$X$4:$X$8,0)),"",MATCH(Ausstellungen!$I141,Tabelle2!$X$4:$X$8,0)))</f>
        <v/>
      </c>
      <c r="Q141" s="71" t="str">
        <f>IF(Ausstellungen!$C141="","",IF(OR(P141="",ISERROR(INDEX(Tabelle2!$X$14:$Y$18,P141,2))),"",INDEX(Tabelle2!$X$14:$Y$18,P141,2)))</f>
        <v/>
      </c>
      <c r="R141" s="71" t="str">
        <f t="shared" si="23"/>
        <v/>
      </c>
      <c r="S141" s="84" t="str">
        <f>IF(Ausstellungen!H141&lt;"a","",IF(AND(Ausstellungen!H141&gt;"a",ISERROR(MATCH(Ausstellungen!D141&amp;Ausstellungen!G141,Tabelle2!$T$2:$T$17,0))),1,IF(AND(Ausstellungen!H141&gt;"a",INDEX(Tabelle2!$V$2:$V$17,MATCH(Ausstellungen!D141&amp;Ausstellungen!G141,Tabelle2!$T$2:$T$17,0))&lt;&gt;Ausstellungen!H141),1,"")))</f>
        <v/>
      </c>
      <c r="T141" s="71" t="str">
        <f>IF(AND(Ausstellungen!I141&gt;"a",ISERROR(MATCH(Ausstellungen!G141,Tabelle2!$Z$2:$Z$7,0))),1,"")</f>
        <v/>
      </c>
      <c r="U141" s="71" t="str">
        <f>IF(AND(A141&gt;"a",Ausstellungen!G141&gt;" "),COUNTIF(A$5:A$500,A141),"")</f>
        <v/>
      </c>
      <c r="V141" s="71" t="str">
        <f t="shared" si="24"/>
        <v/>
      </c>
      <c r="W141" s="71" t="str">
        <f t="shared" si="25"/>
        <v/>
      </c>
      <c r="X141" s="71" t="str">
        <f>IF(AND(Ausstellungen!D141&lt;&gt;Tabelle2!$C$19,Ausstellungen!F141=Tabelle2!$E$19),1,"")</f>
        <v/>
      </c>
      <c r="Y141" s="71" t="str">
        <f ca="1">IF(AND(Ausstellungen!G141&gt;"a",ISERROR(MATCH(Ausstellungen!G141,INDIRECT(Ausstellungen!T141),0))),0,"")</f>
        <v/>
      </c>
      <c r="Z141" s="71" t="str">
        <f>IF(ISERROR(SEARCH(",",Ausstellungen!G141,1)),Ausstellungen!G141,SUBSTITUTE(MID(Ausstellungen!G141,1,SEARCH(",",Ausstellungen!G141,1)-1),"vv","z"))</f>
        <v xml:space="preserve"> </v>
      </c>
      <c r="AA141" s="71">
        <f t="shared" ca="1" si="26"/>
        <v>0</v>
      </c>
      <c r="AB141" s="71">
        <f t="shared" ca="1" si="27"/>
        <v>0</v>
      </c>
      <c r="AC141" s="71">
        <f t="shared" ca="1" si="28"/>
        <v>0</v>
      </c>
      <c r="AD141" s="71">
        <f t="shared" ca="1" si="29"/>
        <v>0</v>
      </c>
      <c r="AE141" s="71">
        <f t="shared" ca="1" si="30"/>
        <v>0</v>
      </c>
      <c r="AF141" s="71">
        <f t="shared" ca="1" si="31"/>
        <v>0</v>
      </c>
      <c r="AG141" s="71">
        <f t="shared" ca="1" si="32"/>
        <v>0</v>
      </c>
    </row>
    <row r="142" spans="1:33" ht="18.600000000000001" customHeight="1" x14ac:dyDescent="0.2">
      <c r="A142" s="70" t="str">
        <f>IF(AND(Ausstellungen!C142&lt;"a",Ausstellungen!D142&lt;"a",Ausstellungen!F142&lt;"a",Ausstellungen!G142&lt;" "),"",SUBSTITUTE(SUBSTITUTE(SUBSTITUTE(SUBSTITUTE(IF(AND(ISERROR(SEARCH(",",Ausstellungen!G142,1)),ISERROR(SEARCH(".",Ausstellungen!G142,1))),CONCATENATE(Ausstellungen!D142,Ausstellungen!E142,Ausstellungen!F142,Ausstellungen!G142),IF(ISERROR(SEARCH(",",Ausstellungen!G142,1)),CONCATENATE(Ausstellungen!D142,Ausstellungen!E142,Ausstellungen!F142,MID(Ausstellungen!G142,SEARCH(".",Ausstellungen!G142,1)-1,1)),CONCATENATE(Ausstellungen!D142,Ausstellungen!E142,Ausstellungen!F142,MID(Ausstellungen!G142,SEARCH(",",Ausstellungen!G142,1)-1,1)))),"vv",ROW()),"v",ROW()),"Sg",""),"V",""))</f>
        <v xml:space="preserve">   </v>
      </c>
      <c r="B142" s="70" t="str">
        <f>IF(OR(Ausstellungen!C142&lt;"a",Ausstellungen!D142&lt;"a",Ausstellungen!F142&lt;"a"),"",IF(AND(Ausstellungen!D142=Tabelle2!$C$19,Ausstellungen!F142=Tabelle2!$E$19),Ausstellungen!C142&amp;Ausstellungen!D142&amp;"yy",IF(AND(Ausstellungen!D142=Tabelle2!$C$19,Ausstellungen!F142&lt;&gt;Tabelle2!$E$19),Ausstellungen!C142&amp;Ausstellungen!D142&amp;"zz",Ausstellungen!C142&amp;Ausstellungen!D142)))</f>
        <v/>
      </c>
      <c r="C142" s="70" t="str">
        <f>IF(Ausstellungen!H142&lt;"a","",IF(Ausstellungen!F142=Tabelle2!$E$4,Ausstellungen!D142&amp;Ausstellungen!E142&amp;Ausstellungen!F142&amp;Ausstellungen!H142,IF(Ausstellungen!F142=Tabelle2!$E$3,Ausstellungen!D142&amp;Ausstellungen!F142&amp;Ausstellungen!H142,Ausstellungen!D142&amp;Ausstellungen!E142&amp;Ausstellungen!H142)))</f>
        <v/>
      </c>
      <c r="D142" s="70" t="str">
        <f>IF(AND(Ausstellungen!C142&gt;"a",Ausstellungen!D142&gt;"a",Ausstellungen!F142&gt;"a",Ausstellungen!I142&gt;"a"),Ausstellungen!D142&amp;Ausstellungen!E142&amp;MID(Ausstellungen!I142,1,2),"")</f>
        <v/>
      </c>
      <c r="E142" s="70" t="str">
        <f>IF(AND(Ausstellungen!C142&gt;"a",Ausstellungen!D142&gt;"a",Ausstellungen!F142&gt;"a",Ausstellungen!I142&gt;"a"),Ausstellungen!D142&amp;MID(Ausstellungen!I142,1,3),"")</f>
        <v/>
      </c>
      <c r="F142" s="70" t="str">
        <f>IF(Ausstellungen!T142&lt;&gt;"leer",CONCATENATE(Ausstellungen!T142,"P"),"")</f>
        <v/>
      </c>
      <c r="G142" s="71">
        <f ca="1">IF(Ausstellungen!G142&gt;" ",VLOOKUP(Ausstellungen!G142,INDIRECT(F142),2,0),0)</f>
        <v>0</v>
      </c>
      <c r="H142" s="71">
        <f>IF(ISERROR(VLOOKUP(Ausstellungen!H142,Tabelle2!$AG$3:$AH$29,2,0)),0,VLOOKUP(Ausstellungen!H142,Tabelle2!$AG$3:$AH$29,2,0))</f>
        <v>0</v>
      </c>
      <c r="I142" s="71">
        <f>IF(ISERROR(VLOOKUP(Ausstellungen!I142,Tabelle2!$X$3:$Y$8,2,0)),0,VLOOKUP(Ausstellungen!I142,Tabelle2!$X$3:$Y$8,2,0))</f>
        <v>0</v>
      </c>
      <c r="J142" s="71">
        <f t="shared" ca="1" si="22"/>
        <v>0</v>
      </c>
      <c r="N142" s="69" t="str">
        <f>IF(AND(Ausstellungen!$C142&gt;"a",ISERROR(VLOOKUP(Ausstellungen!$C142,Tabelle3!$A$6:$B$300,2,0))),"??",IF(ISERROR(VLOOKUP(Ausstellungen!$C142,Tabelle3!$A$6:$B$300,2,0)),"",VLOOKUP(Ausstellungen!$C142,Tabelle3!$A$6:$B$300,2,0)))</f>
        <v/>
      </c>
      <c r="O142" s="125">
        <f ca="1">IF(AND(Ausstellungen!G142&gt;"a",ISERROR(MATCH(Ausstellungen!G142,INDIRECT(Ausstellungen!T142),0))),0,1)</f>
        <v>1</v>
      </c>
      <c r="P142" s="71" t="str">
        <f>IF(Ausstellungen!$C142="","",IF(ISERROR(MATCH(Ausstellungen!$I142,Tabelle2!$X$4:$X$8,0)),"",MATCH(Ausstellungen!$I142,Tabelle2!$X$4:$X$8,0)))</f>
        <v/>
      </c>
      <c r="Q142" s="71" t="str">
        <f>IF(Ausstellungen!$C142="","",IF(OR(P142="",ISERROR(INDEX(Tabelle2!$X$14:$Y$18,P142,2))),"",INDEX(Tabelle2!$X$14:$Y$18,P142,2)))</f>
        <v/>
      </c>
      <c r="R142" s="71" t="str">
        <f t="shared" si="23"/>
        <v/>
      </c>
      <c r="S142" s="84" t="str">
        <f>IF(Ausstellungen!H142&lt;"a","",IF(AND(Ausstellungen!H142&gt;"a",ISERROR(MATCH(Ausstellungen!D142&amp;Ausstellungen!G142,Tabelle2!$T$2:$T$17,0))),1,IF(AND(Ausstellungen!H142&gt;"a",INDEX(Tabelle2!$V$2:$V$17,MATCH(Ausstellungen!D142&amp;Ausstellungen!G142,Tabelle2!$T$2:$T$17,0))&lt;&gt;Ausstellungen!H142),1,"")))</f>
        <v/>
      </c>
      <c r="T142" s="71" t="str">
        <f>IF(AND(Ausstellungen!I142&gt;"a",ISERROR(MATCH(Ausstellungen!G142,Tabelle2!$Z$2:$Z$7,0))),1,"")</f>
        <v/>
      </c>
      <c r="U142" s="71" t="str">
        <f>IF(AND(A142&gt;"a",Ausstellungen!G142&gt;" "),COUNTIF(A$5:A$500,A142),"")</f>
        <v/>
      </c>
      <c r="V142" s="71" t="str">
        <f t="shared" si="24"/>
        <v/>
      </c>
      <c r="W142" s="71" t="str">
        <f t="shared" si="25"/>
        <v/>
      </c>
      <c r="X142" s="71" t="str">
        <f>IF(AND(Ausstellungen!D142&lt;&gt;Tabelle2!$C$19,Ausstellungen!F142=Tabelle2!$E$19),1,"")</f>
        <v/>
      </c>
      <c r="Y142" s="71" t="str">
        <f ca="1">IF(AND(Ausstellungen!G142&gt;"a",ISERROR(MATCH(Ausstellungen!G142,INDIRECT(Ausstellungen!T142),0))),0,"")</f>
        <v/>
      </c>
      <c r="Z142" s="71" t="str">
        <f>IF(ISERROR(SEARCH(",",Ausstellungen!G142,1)),Ausstellungen!G142,SUBSTITUTE(MID(Ausstellungen!G142,1,SEARCH(",",Ausstellungen!G142,1)-1),"vv","z"))</f>
        <v xml:space="preserve"> </v>
      </c>
      <c r="AA142" s="71">
        <f t="shared" ca="1" si="26"/>
        <v>0</v>
      </c>
      <c r="AB142" s="71">
        <f t="shared" ca="1" si="27"/>
        <v>0</v>
      </c>
      <c r="AC142" s="71">
        <f t="shared" ca="1" si="28"/>
        <v>0</v>
      </c>
      <c r="AD142" s="71">
        <f t="shared" ca="1" si="29"/>
        <v>0</v>
      </c>
      <c r="AE142" s="71">
        <f t="shared" ca="1" si="30"/>
        <v>0</v>
      </c>
      <c r="AF142" s="71">
        <f t="shared" ca="1" si="31"/>
        <v>0</v>
      </c>
      <c r="AG142" s="71">
        <f t="shared" ca="1" si="32"/>
        <v>0</v>
      </c>
    </row>
    <row r="143" spans="1:33" ht="18.600000000000001" customHeight="1" x14ac:dyDescent="0.2">
      <c r="A143" s="70" t="str">
        <f>IF(AND(Ausstellungen!C143&lt;"a",Ausstellungen!D143&lt;"a",Ausstellungen!F143&lt;"a",Ausstellungen!G143&lt;" "),"",SUBSTITUTE(SUBSTITUTE(SUBSTITUTE(SUBSTITUTE(IF(AND(ISERROR(SEARCH(",",Ausstellungen!G143,1)),ISERROR(SEARCH(".",Ausstellungen!G143,1))),CONCATENATE(Ausstellungen!D143,Ausstellungen!E143,Ausstellungen!F143,Ausstellungen!G143),IF(ISERROR(SEARCH(",",Ausstellungen!G143,1)),CONCATENATE(Ausstellungen!D143,Ausstellungen!E143,Ausstellungen!F143,MID(Ausstellungen!G143,SEARCH(".",Ausstellungen!G143,1)-1,1)),CONCATENATE(Ausstellungen!D143,Ausstellungen!E143,Ausstellungen!F143,MID(Ausstellungen!G143,SEARCH(",",Ausstellungen!G143,1)-1,1)))),"vv",ROW()),"v",ROW()),"Sg",""),"V",""))</f>
        <v xml:space="preserve">   </v>
      </c>
      <c r="B143" s="70" t="str">
        <f>IF(OR(Ausstellungen!C143&lt;"a",Ausstellungen!D143&lt;"a",Ausstellungen!F143&lt;"a"),"",IF(AND(Ausstellungen!D143=Tabelle2!$C$19,Ausstellungen!F143=Tabelle2!$E$19),Ausstellungen!C143&amp;Ausstellungen!D143&amp;"yy",IF(AND(Ausstellungen!D143=Tabelle2!$C$19,Ausstellungen!F143&lt;&gt;Tabelle2!$E$19),Ausstellungen!C143&amp;Ausstellungen!D143&amp;"zz",Ausstellungen!C143&amp;Ausstellungen!D143)))</f>
        <v/>
      </c>
      <c r="C143" s="70" t="str">
        <f>IF(Ausstellungen!H143&lt;"a","",IF(Ausstellungen!F143=Tabelle2!$E$4,Ausstellungen!D143&amp;Ausstellungen!E143&amp;Ausstellungen!F143&amp;Ausstellungen!H143,IF(Ausstellungen!F143=Tabelle2!$E$3,Ausstellungen!D143&amp;Ausstellungen!F143&amp;Ausstellungen!H143,Ausstellungen!D143&amp;Ausstellungen!E143&amp;Ausstellungen!H143)))</f>
        <v/>
      </c>
      <c r="D143" s="70" t="str">
        <f>IF(AND(Ausstellungen!C143&gt;"a",Ausstellungen!D143&gt;"a",Ausstellungen!F143&gt;"a",Ausstellungen!I143&gt;"a"),Ausstellungen!D143&amp;Ausstellungen!E143&amp;MID(Ausstellungen!I143,1,2),"")</f>
        <v/>
      </c>
      <c r="E143" s="70" t="str">
        <f>IF(AND(Ausstellungen!C143&gt;"a",Ausstellungen!D143&gt;"a",Ausstellungen!F143&gt;"a",Ausstellungen!I143&gt;"a"),Ausstellungen!D143&amp;MID(Ausstellungen!I143,1,3),"")</f>
        <v/>
      </c>
      <c r="F143" s="70" t="str">
        <f>IF(Ausstellungen!T143&lt;&gt;"leer",CONCATENATE(Ausstellungen!T143,"P"),"")</f>
        <v/>
      </c>
      <c r="G143" s="71">
        <f ca="1">IF(Ausstellungen!G143&gt;" ",VLOOKUP(Ausstellungen!G143,INDIRECT(F143),2,0),0)</f>
        <v>0</v>
      </c>
      <c r="H143" s="71">
        <f>IF(ISERROR(VLOOKUP(Ausstellungen!H143,Tabelle2!$AG$3:$AH$29,2,0)),0,VLOOKUP(Ausstellungen!H143,Tabelle2!$AG$3:$AH$29,2,0))</f>
        <v>0</v>
      </c>
      <c r="I143" s="71">
        <f>IF(ISERROR(VLOOKUP(Ausstellungen!I143,Tabelle2!$X$3:$Y$8,2,0)),0,VLOOKUP(Ausstellungen!I143,Tabelle2!$X$3:$Y$8,2,0))</f>
        <v>0</v>
      </c>
      <c r="J143" s="71">
        <f t="shared" ca="1" si="22"/>
        <v>0</v>
      </c>
      <c r="N143" s="69" t="str">
        <f>IF(AND(Ausstellungen!$C143&gt;"a",ISERROR(VLOOKUP(Ausstellungen!$C143,Tabelle3!$A$6:$B$300,2,0))),"??",IF(ISERROR(VLOOKUP(Ausstellungen!$C143,Tabelle3!$A$6:$B$300,2,0)),"",VLOOKUP(Ausstellungen!$C143,Tabelle3!$A$6:$B$300,2,0)))</f>
        <v/>
      </c>
      <c r="O143" s="125">
        <f ca="1">IF(AND(Ausstellungen!G143&gt;"a",ISERROR(MATCH(Ausstellungen!G143,INDIRECT(Ausstellungen!T143),0))),0,1)</f>
        <v>1</v>
      </c>
      <c r="P143" s="71" t="str">
        <f>IF(Ausstellungen!$C143="","",IF(ISERROR(MATCH(Ausstellungen!$I143,Tabelle2!$X$4:$X$8,0)),"",MATCH(Ausstellungen!$I143,Tabelle2!$X$4:$X$8,0)))</f>
        <v/>
      </c>
      <c r="Q143" s="71" t="str">
        <f>IF(Ausstellungen!$C143="","",IF(OR(P143="",ISERROR(INDEX(Tabelle2!$X$14:$Y$18,P143,2))),"",INDEX(Tabelle2!$X$14:$Y$18,P143,2)))</f>
        <v/>
      </c>
      <c r="R143" s="71" t="str">
        <f t="shared" si="23"/>
        <v/>
      </c>
      <c r="S143" s="84" t="str">
        <f>IF(Ausstellungen!H143&lt;"a","",IF(AND(Ausstellungen!H143&gt;"a",ISERROR(MATCH(Ausstellungen!D143&amp;Ausstellungen!G143,Tabelle2!$T$2:$T$17,0))),1,IF(AND(Ausstellungen!H143&gt;"a",INDEX(Tabelle2!$V$2:$V$17,MATCH(Ausstellungen!D143&amp;Ausstellungen!G143,Tabelle2!$T$2:$T$17,0))&lt;&gt;Ausstellungen!H143),1,"")))</f>
        <v/>
      </c>
      <c r="T143" s="71" t="str">
        <f>IF(AND(Ausstellungen!I143&gt;"a",ISERROR(MATCH(Ausstellungen!G143,Tabelle2!$Z$2:$Z$7,0))),1,"")</f>
        <v/>
      </c>
      <c r="U143" s="71" t="str">
        <f>IF(AND(A143&gt;"a",Ausstellungen!G143&gt;" "),COUNTIF(A$5:A$500,A143),"")</f>
        <v/>
      </c>
      <c r="V143" s="71" t="str">
        <f t="shared" si="24"/>
        <v/>
      </c>
      <c r="W143" s="71" t="str">
        <f t="shared" si="25"/>
        <v/>
      </c>
      <c r="X143" s="71" t="str">
        <f>IF(AND(Ausstellungen!D143&lt;&gt;Tabelle2!$C$19,Ausstellungen!F143=Tabelle2!$E$19),1,"")</f>
        <v/>
      </c>
      <c r="Y143" s="71" t="str">
        <f ca="1">IF(AND(Ausstellungen!G143&gt;"a",ISERROR(MATCH(Ausstellungen!G143,INDIRECT(Ausstellungen!T143),0))),0,"")</f>
        <v/>
      </c>
      <c r="Z143" s="71" t="str">
        <f>IF(ISERROR(SEARCH(",",Ausstellungen!G143,1)),Ausstellungen!G143,SUBSTITUTE(MID(Ausstellungen!G143,1,SEARCH(",",Ausstellungen!G143,1)-1),"vv","z"))</f>
        <v xml:space="preserve"> </v>
      </c>
      <c r="AA143" s="71">
        <f t="shared" ca="1" si="26"/>
        <v>0</v>
      </c>
      <c r="AB143" s="71">
        <f t="shared" ca="1" si="27"/>
        <v>0</v>
      </c>
      <c r="AC143" s="71">
        <f t="shared" ca="1" si="28"/>
        <v>0</v>
      </c>
      <c r="AD143" s="71">
        <f t="shared" ca="1" si="29"/>
        <v>0</v>
      </c>
      <c r="AE143" s="71">
        <f t="shared" ca="1" si="30"/>
        <v>0</v>
      </c>
      <c r="AF143" s="71">
        <f t="shared" ca="1" si="31"/>
        <v>0</v>
      </c>
      <c r="AG143" s="71">
        <f t="shared" ca="1" si="32"/>
        <v>0</v>
      </c>
    </row>
    <row r="144" spans="1:33" ht="18.600000000000001" customHeight="1" x14ac:dyDescent="0.2">
      <c r="A144" s="70" t="str">
        <f>IF(AND(Ausstellungen!C144&lt;"a",Ausstellungen!D144&lt;"a",Ausstellungen!F144&lt;"a",Ausstellungen!G144&lt;" "),"",SUBSTITUTE(SUBSTITUTE(SUBSTITUTE(SUBSTITUTE(IF(AND(ISERROR(SEARCH(",",Ausstellungen!G144,1)),ISERROR(SEARCH(".",Ausstellungen!G144,1))),CONCATENATE(Ausstellungen!D144,Ausstellungen!E144,Ausstellungen!F144,Ausstellungen!G144),IF(ISERROR(SEARCH(",",Ausstellungen!G144,1)),CONCATENATE(Ausstellungen!D144,Ausstellungen!E144,Ausstellungen!F144,MID(Ausstellungen!G144,SEARCH(".",Ausstellungen!G144,1)-1,1)),CONCATENATE(Ausstellungen!D144,Ausstellungen!E144,Ausstellungen!F144,MID(Ausstellungen!G144,SEARCH(",",Ausstellungen!G144,1)-1,1)))),"vv",ROW()),"v",ROW()),"Sg",""),"V",""))</f>
        <v xml:space="preserve">   </v>
      </c>
      <c r="B144" s="70" t="str">
        <f>IF(OR(Ausstellungen!C144&lt;"a",Ausstellungen!D144&lt;"a",Ausstellungen!F144&lt;"a"),"",IF(AND(Ausstellungen!D144=Tabelle2!$C$19,Ausstellungen!F144=Tabelle2!$E$19),Ausstellungen!C144&amp;Ausstellungen!D144&amp;"yy",IF(AND(Ausstellungen!D144=Tabelle2!$C$19,Ausstellungen!F144&lt;&gt;Tabelle2!$E$19),Ausstellungen!C144&amp;Ausstellungen!D144&amp;"zz",Ausstellungen!C144&amp;Ausstellungen!D144)))</f>
        <v/>
      </c>
      <c r="C144" s="70" t="str">
        <f>IF(Ausstellungen!H144&lt;"a","",IF(Ausstellungen!F144=Tabelle2!$E$4,Ausstellungen!D144&amp;Ausstellungen!E144&amp;Ausstellungen!F144&amp;Ausstellungen!H144,IF(Ausstellungen!F144=Tabelle2!$E$3,Ausstellungen!D144&amp;Ausstellungen!F144&amp;Ausstellungen!H144,Ausstellungen!D144&amp;Ausstellungen!E144&amp;Ausstellungen!H144)))</f>
        <v/>
      </c>
      <c r="D144" s="70" t="str">
        <f>IF(AND(Ausstellungen!C144&gt;"a",Ausstellungen!D144&gt;"a",Ausstellungen!F144&gt;"a",Ausstellungen!I144&gt;"a"),Ausstellungen!D144&amp;Ausstellungen!E144&amp;MID(Ausstellungen!I144,1,2),"")</f>
        <v/>
      </c>
      <c r="E144" s="70" t="str">
        <f>IF(AND(Ausstellungen!C144&gt;"a",Ausstellungen!D144&gt;"a",Ausstellungen!F144&gt;"a",Ausstellungen!I144&gt;"a"),Ausstellungen!D144&amp;MID(Ausstellungen!I144,1,3),"")</f>
        <v/>
      </c>
      <c r="F144" s="70" t="str">
        <f>IF(Ausstellungen!T144&lt;&gt;"leer",CONCATENATE(Ausstellungen!T144,"P"),"")</f>
        <v/>
      </c>
      <c r="G144" s="71">
        <f ca="1">IF(Ausstellungen!G144&gt;" ",VLOOKUP(Ausstellungen!G144,INDIRECT(F144),2,0),0)</f>
        <v>0</v>
      </c>
      <c r="H144" s="71">
        <f>IF(ISERROR(VLOOKUP(Ausstellungen!H144,Tabelle2!$AG$3:$AH$29,2,0)),0,VLOOKUP(Ausstellungen!H144,Tabelle2!$AG$3:$AH$29,2,0))</f>
        <v>0</v>
      </c>
      <c r="I144" s="71">
        <f>IF(ISERROR(VLOOKUP(Ausstellungen!I144,Tabelle2!$X$3:$Y$8,2,0)),0,VLOOKUP(Ausstellungen!I144,Tabelle2!$X$3:$Y$8,2,0))</f>
        <v>0</v>
      </c>
      <c r="J144" s="71">
        <f t="shared" ca="1" si="22"/>
        <v>0</v>
      </c>
      <c r="N144" s="69" t="str">
        <f>IF(AND(Ausstellungen!$C144&gt;"a",ISERROR(VLOOKUP(Ausstellungen!$C144,Tabelle3!$A$6:$B$300,2,0))),"??",IF(ISERROR(VLOOKUP(Ausstellungen!$C144,Tabelle3!$A$6:$B$300,2,0)),"",VLOOKUP(Ausstellungen!$C144,Tabelle3!$A$6:$B$300,2,0)))</f>
        <v/>
      </c>
      <c r="O144" s="125">
        <f ca="1">IF(AND(Ausstellungen!G144&gt;"a",ISERROR(MATCH(Ausstellungen!G144,INDIRECT(Ausstellungen!T144),0))),0,1)</f>
        <v>1</v>
      </c>
      <c r="P144" s="71" t="str">
        <f>IF(Ausstellungen!$C144="","",IF(ISERROR(MATCH(Ausstellungen!$I144,Tabelle2!$X$4:$X$8,0)),"",MATCH(Ausstellungen!$I144,Tabelle2!$X$4:$X$8,0)))</f>
        <v/>
      </c>
      <c r="Q144" s="71" t="str">
        <f>IF(Ausstellungen!$C144="","",IF(OR(P144="",ISERROR(INDEX(Tabelle2!$X$14:$Y$18,P144,2))),"",INDEX(Tabelle2!$X$14:$Y$18,P144,2)))</f>
        <v/>
      </c>
      <c r="R144" s="71" t="str">
        <f t="shared" si="23"/>
        <v/>
      </c>
      <c r="S144" s="84" t="str">
        <f>IF(Ausstellungen!H144&lt;"a","",IF(AND(Ausstellungen!H144&gt;"a",ISERROR(MATCH(Ausstellungen!D144&amp;Ausstellungen!G144,Tabelle2!$T$2:$T$17,0))),1,IF(AND(Ausstellungen!H144&gt;"a",INDEX(Tabelle2!$V$2:$V$17,MATCH(Ausstellungen!D144&amp;Ausstellungen!G144,Tabelle2!$T$2:$T$17,0))&lt;&gt;Ausstellungen!H144),1,"")))</f>
        <v/>
      </c>
      <c r="T144" s="71" t="str">
        <f>IF(AND(Ausstellungen!I144&gt;"a",ISERROR(MATCH(Ausstellungen!G144,Tabelle2!$Z$2:$Z$7,0))),1,"")</f>
        <v/>
      </c>
      <c r="U144" s="71" t="str">
        <f>IF(AND(A144&gt;"a",Ausstellungen!G144&gt;" "),COUNTIF(A$5:A$500,A144),"")</f>
        <v/>
      </c>
      <c r="V144" s="71" t="str">
        <f t="shared" si="24"/>
        <v/>
      </c>
      <c r="W144" s="71" t="str">
        <f t="shared" si="25"/>
        <v/>
      </c>
      <c r="X144" s="71" t="str">
        <f>IF(AND(Ausstellungen!D144&lt;&gt;Tabelle2!$C$19,Ausstellungen!F144=Tabelle2!$E$19),1,"")</f>
        <v/>
      </c>
      <c r="Y144" s="71" t="str">
        <f ca="1">IF(AND(Ausstellungen!G144&gt;"a",ISERROR(MATCH(Ausstellungen!G144,INDIRECT(Ausstellungen!T144),0))),0,"")</f>
        <v/>
      </c>
      <c r="Z144" s="71" t="str">
        <f>IF(ISERROR(SEARCH(",",Ausstellungen!G144,1)),Ausstellungen!G144,SUBSTITUTE(MID(Ausstellungen!G144,1,SEARCH(",",Ausstellungen!G144,1)-1),"vv","z"))</f>
        <v xml:space="preserve"> </v>
      </c>
      <c r="AA144" s="71">
        <f t="shared" ca="1" si="26"/>
        <v>0</v>
      </c>
      <c r="AB144" s="71">
        <f t="shared" ca="1" si="27"/>
        <v>0</v>
      </c>
      <c r="AC144" s="71">
        <f t="shared" ca="1" si="28"/>
        <v>0</v>
      </c>
      <c r="AD144" s="71">
        <f t="shared" ca="1" si="29"/>
        <v>0</v>
      </c>
      <c r="AE144" s="71">
        <f t="shared" ca="1" si="30"/>
        <v>0</v>
      </c>
      <c r="AF144" s="71">
        <f t="shared" ca="1" si="31"/>
        <v>0</v>
      </c>
      <c r="AG144" s="71">
        <f t="shared" ca="1" si="32"/>
        <v>0</v>
      </c>
    </row>
    <row r="145" spans="1:33" ht="18.600000000000001" customHeight="1" x14ac:dyDescent="0.2">
      <c r="A145" s="70" t="str">
        <f>IF(AND(Ausstellungen!C145&lt;"a",Ausstellungen!D145&lt;"a",Ausstellungen!F145&lt;"a",Ausstellungen!G145&lt;" "),"",SUBSTITUTE(SUBSTITUTE(SUBSTITUTE(SUBSTITUTE(IF(AND(ISERROR(SEARCH(",",Ausstellungen!G145,1)),ISERROR(SEARCH(".",Ausstellungen!G145,1))),CONCATENATE(Ausstellungen!D145,Ausstellungen!E145,Ausstellungen!F145,Ausstellungen!G145),IF(ISERROR(SEARCH(",",Ausstellungen!G145,1)),CONCATENATE(Ausstellungen!D145,Ausstellungen!E145,Ausstellungen!F145,MID(Ausstellungen!G145,SEARCH(".",Ausstellungen!G145,1)-1,1)),CONCATENATE(Ausstellungen!D145,Ausstellungen!E145,Ausstellungen!F145,MID(Ausstellungen!G145,SEARCH(",",Ausstellungen!G145,1)-1,1)))),"vv",ROW()),"v",ROW()),"Sg",""),"V",""))</f>
        <v xml:space="preserve">   </v>
      </c>
      <c r="B145" s="70" t="str">
        <f>IF(OR(Ausstellungen!C145&lt;"a",Ausstellungen!D145&lt;"a",Ausstellungen!F145&lt;"a"),"",IF(AND(Ausstellungen!D145=Tabelle2!$C$19,Ausstellungen!F145=Tabelle2!$E$19),Ausstellungen!C145&amp;Ausstellungen!D145&amp;"yy",IF(AND(Ausstellungen!D145=Tabelle2!$C$19,Ausstellungen!F145&lt;&gt;Tabelle2!$E$19),Ausstellungen!C145&amp;Ausstellungen!D145&amp;"zz",Ausstellungen!C145&amp;Ausstellungen!D145)))</f>
        <v/>
      </c>
      <c r="C145" s="70" t="str">
        <f>IF(Ausstellungen!H145&lt;"a","",IF(Ausstellungen!F145=Tabelle2!$E$4,Ausstellungen!D145&amp;Ausstellungen!E145&amp;Ausstellungen!F145&amp;Ausstellungen!H145,IF(Ausstellungen!F145=Tabelle2!$E$3,Ausstellungen!D145&amp;Ausstellungen!F145&amp;Ausstellungen!H145,Ausstellungen!D145&amp;Ausstellungen!E145&amp;Ausstellungen!H145)))</f>
        <v/>
      </c>
      <c r="D145" s="70" t="str">
        <f>IF(AND(Ausstellungen!C145&gt;"a",Ausstellungen!D145&gt;"a",Ausstellungen!F145&gt;"a",Ausstellungen!I145&gt;"a"),Ausstellungen!D145&amp;Ausstellungen!E145&amp;MID(Ausstellungen!I145,1,2),"")</f>
        <v/>
      </c>
      <c r="E145" s="70" t="str">
        <f>IF(AND(Ausstellungen!C145&gt;"a",Ausstellungen!D145&gt;"a",Ausstellungen!F145&gt;"a",Ausstellungen!I145&gt;"a"),Ausstellungen!D145&amp;MID(Ausstellungen!I145,1,3),"")</f>
        <v/>
      </c>
      <c r="F145" s="70" t="str">
        <f>IF(Ausstellungen!T145&lt;&gt;"leer",CONCATENATE(Ausstellungen!T145,"P"),"")</f>
        <v/>
      </c>
      <c r="G145" s="71">
        <f ca="1">IF(Ausstellungen!G145&gt;" ",VLOOKUP(Ausstellungen!G145,INDIRECT(F145),2,0),0)</f>
        <v>0</v>
      </c>
      <c r="H145" s="71">
        <f>IF(ISERROR(VLOOKUP(Ausstellungen!H145,Tabelle2!$AG$3:$AH$29,2,0)),0,VLOOKUP(Ausstellungen!H145,Tabelle2!$AG$3:$AH$29,2,0))</f>
        <v>0</v>
      </c>
      <c r="I145" s="71">
        <f>IF(ISERROR(VLOOKUP(Ausstellungen!I145,Tabelle2!$X$3:$Y$8,2,0)),0,VLOOKUP(Ausstellungen!I145,Tabelle2!$X$3:$Y$8,2,0))</f>
        <v>0</v>
      </c>
      <c r="J145" s="71">
        <f t="shared" ca="1" si="22"/>
        <v>0</v>
      </c>
      <c r="N145" s="69" t="str">
        <f>IF(AND(Ausstellungen!$C145&gt;"a",ISERROR(VLOOKUP(Ausstellungen!$C145,Tabelle3!$A$6:$B$300,2,0))),"??",IF(ISERROR(VLOOKUP(Ausstellungen!$C145,Tabelle3!$A$6:$B$300,2,0)),"",VLOOKUP(Ausstellungen!$C145,Tabelle3!$A$6:$B$300,2,0)))</f>
        <v/>
      </c>
      <c r="O145" s="125">
        <f ca="1">IF(AND(Ausstellungen!G145&gt;"a",ISERROR(MATCH(Ausstellungen!G145,INDIRECT(Ausstellungen!T145),0))),0,1)</f>
        <v>1</v>
      </c>
      <c r="P145" s="71" t="str">
        <f>IF(Ausstellungen!$C145="","",IF(ISERROR(MATCH(Ausstellungen!$I145,Tabelle2!$X$4:$X$8,0)),"",MATCH(Ausstellungen!$I145,Tabelle2!$X$4:$X$8,0)))</f>
        <v/>
      </c>
      <c r="Q145" s="71" t="str">
        <f>IF(Ausstellungen!$C145="","",IF(OR(P145="",ISERROR(INDEX(Tabelle2!$X$14:$Y$18,P145,2))),"",INDEX(Tabelle2!$X$14:$Y$18,P145,2)))</f>
        <v/>
      </c>
      <c r="R145" s="71" t="str">
        <f t="shared" si="23"/>
        <v/>
      </c>
      <c r="S145" s="84" t="str">
        <f>IF(Ausstellungen!H145&lt;"a","",IF(AND(Ausstellungen!H145&gt;"a",ISERROR(MATCH(Ausstellungen!D145&amp;Ausstellungen!G145,Tabelle2!$T$2:$T$17,0))),1,IF(AND(Ausstellungen!H145&gt;"a",INDEX(Tabelle2!$V$2:$V$17,MATCH(Ausstellungen!D145&amp;Ausstellungen!G145,Tabelle2!$T$2:$T$17,0))&lt;&gt;Ausstellungen!H145),1,"")))</f>
        <v/>
      </c>
      <c r="T145" s="71" t="str">
        <f>IF(AND(Ausstellungen!I145&gt;"a",ISERROR(MATCH(Ausstellungen!G145,Tabelle2!$Z$2:$Z$7,0))),1,"")</f>
        <v/>
      </c>
      <c r="U145" s="71" t="str">
        <f>IF(AND(A145&gt;"a",Ausstellungen!G145&gt;" "),COUNTIF(A$5:A$500,A145),"")</f>
        <v/>
      </c>
      <c r="V145" s="71" t="str">
        <f t="shared" si="24"/>
        <v/>
      </c>
      <c r="W145" s="71" t="str">
        <f t="shared" si="25"/>
        <v/>
      </c>
      <c r="X145" s="71" t="str">
        <f>IF(AND(Ausstellungen!D145&lt;&gt;Tabelle2!$C$19,Ausstellungen!F145=Tabelle2!$E$19),1,"")</f>
        <v/>
      </c>
      <c r="Y145" s="71" t="str">
        <f ca="1">IF(AND(Ausstellungen!G145&gt;"a",ISERROR(MATCH(Ausstellungen!G145,INDIRECT(Ausstellungen!T145),0))),0,"")</f>
        <v/>
      </c>
      <c r="Z145" s="71" t="str">
        <f>IF(ISERROR(SEARCH(",",Ausstellungen!G145,1)),Ausstellungen!G145,SUBSTITUTE(MID(Ausstellungen!G145,1,SEARCH(",",Ausstellungen!G145,1)-1),"vv","z"))</f>
        <v xml:space="preserve"> </v>
      </c>
      <c r="AA145" s="71">
        <f t="shared" ca="1" si="26"/>
        <v>0</v>
      </c>
      <c r="AB145" s="71">
        <f t="shared" ca="1" si="27"/>
        <v>0</v>
      </c>
      <c r="AC145" s="71">
        <f t="shared" ca="1" si="28"/>
        <v>0</v>
      </c>
      <c r="AD145" s="71">
        <f t="shared" ca="1" si="29"/>
        <v>0</v>
      </c>
      <c r="AE145" s="71">
        <f t="shared" ca="1" si="30"/>
        <v>0</v>
      </c>
      <c r="AF145" s="71">
        <f t="shared" ca="1" si="31"/>
        <v>0</v>
      </c>
      <c r="AG145" s="71">
        <f t="shared" ca="1" si="32"/>
        <v>0</v>
      </c>
    </row>
    <row r="146" spans="1:33" ht="18.600000000000001" customHeight="1" x14ac:dyDescent="0.2">
      <c r="A146" s="70" t="str">
        <f>IF(AND(Ausstellungen!C146&lt;"a",Ausstellungen!D146&lt;"a",Ausstellungen!F146&lt;"a",Ausstellungen!G146&lt;" "),"",SUBSTITUTE(SUBSTITUTE(SUBSTITUTE(SUBSTITUTE(IF(AND(ISERROR(SEARCH(",",Ausstellungen!G146,1)),ISERROR(SEARCH(".",Ausstellungen!G146,1))),CONCATENATE(Ausstellungen!D146,Ausstellungen!E146,Ausstellungen!F146,Ausstellungen!G146),IF(ISERROR(SEARCH(",",Ausstellungen!G146,1)),CONCATENATE(Ausstellungen!D146,Ausstellungen!E146,Ausstellungen!F146,MID(Ausstellungen!G146,SEARCH(".",Ausstellungen!G146,1)-1,1)),CONCATENATE(Ausstellungen!D146,Ausstellungen!E146,Ausstellungen!F146,MID(Ausstellungen!G146,SEARCH(",",Ausstellungen!G146,1)-1,1)))),"vv",ROW()),"v",ROW()),"Sg",""),"V",""))</f>
        <v xml:space="preserve">   </v>
      </c>
      <c r="B146" s="70" t="str">
        <f>IF(OR(Ausstellungen!C146&lt;"a",Ausstellungen!D146&lt;"a",Ausstellungen!F146&lt;"a"),"",IF(AND(Ausstellungen!D146=Tabelle2!$C$19,Ausstellungen!F146=Tabelle2!$E$19),Ausstellungen!C146&amp;Ausstellungen!D146&amp;"yy",IF(AND(Ausstellungen!D146=Tabelle2!$C$19,Ausstellungen!F146&lt;&gt;Tabelle2!$E$19),Ausstellungen!C146&amp;Ausstellungen!D146&amp;"zz",Ausstellungen!C146&amp;Ausstellungen!D146)))</f>
        <v/>
      </c>
      <c r="C146" s="70" t="str">
        <f>IF(Ausstellungen!H146&lt;"a","",IF(Ausstellungen!F146=Tabelle2!$E$4,Ausstellungen!D146&amp;Ausstellungen!E146&amp;Ausstellungen!F146&amp;Ausstellungen!H146,IF(Ausstellungen!F146=Tabelle2!$E$3,Ausstellungen!D146&amp;Ausstellungen!F146&amp;Ausstellungen!H146,Ausstellungen!D146&amp;Ausstellungen!E146&amp;Ausstellungen!H146)))</f>
        <v/>
      </c>
      <c r="D146" s="70" t="str">
        <f>IF(AND(Ausstellungen!C146&gt;"a",Ausstellungen!D146&gt;"a",Ausstellungen!F146&gt;"a",Ausstellungen!I146&gt;"a"),Ausstellungen!D146&amp;Ausstellungen!E146&amp;MID(Ausstellungen!I146,1,2),"")</f>
        <v/>
      </c>
      <c r="E146" s="70" t="str">
        <f>IF(AND(Ausstellungen!C146&gt;"a",Ausstellungen!D146&gt;"a",Ausstellungen!F146&gt;"a",Ausstellungen!I146&gt;"a"),Ausstellungen!D146&amp;MID(Ausstellungen!I146,1,3),"")</f>
        <v/>
      </c>
      <c r="F146" s="70" t="str">
        <f>IF(Ausstellungen!T146&lt;&gt;"leer",CONCATENATE(Ausstellungen!T146,"P"),"")</f>
        <v/>
      </c>
      <c r="G146" s="71">
        <f ca="1">IF(Ausstellungen!G146&gt;" ",VLOOKUP(Ausstellungen!G146,INDIRECT(F146),2,0),0)</f>
        <v>0</v>
      </c>
      <c r="H146" s="71">
        <f>IF(ISERROR(VLOOKUP(Ausstellungen!H146,Tabelle2!$AG$3:$AH$29,2,0)),0,VLOOKUP(Ausstellungen!H146,Tabelle2!$AG$3:$AH$29,2,0))</f>
        <v>0</v>
      </c>
      <c r="I146" s="71">
        <f>IF(ISERROR(VLOOKUP(Ausstellungen!I146,Tabelle2!$X$3:$Y$8,2,0)),0,VLOOKUP(Ausstellungen!I146,Tabelle2!$X$3:$Y$8,2,0))</f>
        <v>0</v>
      </c>
      <c r="J146" s="71">
        <f t="shared" ca="1" si="22"/>
        <v>0</v>
      </c>
      <c r="N146" s="69" t="str">
        <f>IF(AND(Ausstellungen!$C146&gt;"a",ISERROR(VLOOKUP(Ausstellungen!$C146,Tabelle3!$A$6:$B$300,2,0))),"??",IF(ISERROR(VLOOKUP(Ausstellungen!$C146,Tabelle3!$A$6:$B$300,2,0)),"",VLOOKUP(Ausstellungen!$C146,Tabelle3!$A$6:$B$300,2,0)))</f>
        <v/>
      </c>
      <c r="O146" s="125">
        <f ca="1">IF(AND(Ausstellungen!G146&gt;"a",ISERROR(MATCH(Ausstellungen!G146,INDIRECT(Ausstellungen!T146),0))),0,1)</f>
        <v>1</v>
      </c>
      <c r="P146" s="71" t="str">
        <f>IF(Ausstellungen!$C146="","",IF(ISERROR(MATCH(Ausstellungen!$I146,Tabelle2!$X$4:$X$8,0)),"",MATCH(Ausstellungen!$I146,Tabelle2!$X$4:$X$8,0)))</f>
        <v/>
      </c>
      <c r="Q146" s="71" t="str">
        <f>IF(Ausstellungen!$C146="","",IF(OR(P146="",ISERROR(INDEX(Tabelle2!$X$14:$Y$18,P146,2))),"",INDEX(Tabelle2!$X$14:$Y$18,P146,2)))</f>
        <v/>
      </c>
      <c r="R146" s="71" t="str">
        <f t="shared" si="23"/>
        <v/>
      </c>
      <c r="S146" s="84" t="str">
        <f>IF(Ausstellungen!H146&lt;"a","",IF(AND(Ausstellungen!H146&gt;"a",ISERROR(MATCH(Ausstellungen!D146&amp;Ausstellungen!G146,Tabelle2!$T$2:$T$17,0))),1,IF(AND(Ausstellungen!H146&gt;"a",INDEX(Tabelle2!$V$2:$V$17,MATCH(Ausstellungen!D146&amp;Ausstellungen!G146,Tabelle2!$T$2:$T$17,0))&lt;&gt;Ausstellungen!H146),1,"")))</f>
        <v/>
      </c>
      <c r="T146" s="71" t="str">
        <f>IF(AND(Ausstellungen!I146&gt;"a",ISERROR(MATCH(Ausstellungen!G146,Tabelle2!$Z$2:$Z$7,0))),1,"")</f>
        <v/>
      </c>
      <c r="U146" s="71" t="str">
        <f>IF(AND(A146&gt;"a",Ausstellungen!G146&gt;" "),COUNTIF(A$5:A$500,A146),"")</f>
        <v/>
      </c>
      <c r="V146" s="71" t="str">
        <f t="shared" si="24"/>
        <v/>
      </c>
      <c r="W146" s="71" t="str">
        <f t="shared" si="25"/>
        <v/>
      </c>
      <c r="X146" s="71" t="str">
        <f>IF(AND(Ausstellungen!D146&lt;&gt;Tabelle2!$C$19,Ausstellungen!F146=Tabelle2!$E$19),1,"")</f>
        <v/>
      </c>
      <c r="Y146" s="71" t="str">
        <f ca="1">IF(AND(Ausstellungen!G146&gt;"a",ISERROR(MATCH(Ausstellungen!G146,INDIRECT(Ausstellungen!T146),0))),0,"")</f>
        <v/>
      </c>
      <c r="Z146" s="71" t="str">
        <f>IF(ISERROR(SEARCH(",",Ausstellungen!G146,1)),Ausstellungen!G146,SUBSTITUTE(MID(Ausstellungen!G146,1,SEARCH(",",Ausstellungen!G146,1)-1),"vv","z"))</f>
        <v xml:space="preserve"> </v>
      </c>
      <c r="AA146" s="71">
        <f t="shared" ca="1" si="26"/>
        <v>0</v>
      </c>
      <c r="AB146" s="71">
        <f t="shared" ca="1" si="27"/>
        <v>0</v>
      </c>
      <c r="AC146" s="71">
        <f t="shared" ca="1" si="28"/>
        <v>0</v>
      </c>
      <c r="AD146" s="71">
        <f t="shared" ca="1" si="29"/>
        <v>0</v>
      </c>
      <c r="AE146" s="71">
        <f t="shared" ca="1" si="30"/>
        <v>0</v>
      </c>
      <c r="AF146" s="71">
        <f t="shared" ca="1" si="31"/>
        <v>0</v>
      </c>
      <c r="AG146" s="71">
        <f t="shared" ca="1" si="32"/>
        <v>0</v>
      </c>
    </row>
    <row r="147" spans="1:33" ht="18.600000000000001" customHeight="1" x14ac:dyDescent="0.2">
      <c r="A147" s="70" t="str">
        <f>IF(AND(Ausstellungen!C147&lt;"a",Ausstellungen!D147&lt;"a",Ausstellungen!F147&lt;"a",Ausstellungen!G147&lt;" "),"",SUBSTITUTE(SUBSTITUTE(SUBSTITUTE(SUBSTITUTE(IF(AND(ISERROR(SEARCH(",",Ausstellungen!G147,1)),ISERROR(SEARCH(".",Ausstellungen!G147,1))),CONCATENATE(Ausstellungen!D147,Ausstellungen!E147,Ausstellungen!F147,Ausstellungen!G147),IF(ISERROR(SEARCH(",",Ausstellungen!G147,1)),CONCATENATE(Ausstellungen!D147,Ausstellungen!E147,Ausstellungen!F147,MID(Ausstellungen!G147,SEARCH(".",Ausstellungen!G147,1)-1,1)),CONCATENATE(Ausstellungen!D147,Ausstellungen!E147,Ausstellungen!F147,MID(Ausstellungen!G147,SEARCH(",",Ausstellungen!G147,1)-1,1)))),"vv",ROW()),"v",ROW()),"Sg",""),"V",""))</f>
        <v xml:space="preserve">   </v>
      </c>
      <c r="B147" s="70" t="str">
        <f>IF(OR(Ausstellungen!C147&lt;"a",Ausstellungen!D147&lt;"a",Ausstellungen!F147&lt;"a"),"",IF(AND(Ausstellungen!D147=Tabelle2!$C$19,Ausstellungen!F147=Tabelle2!$E$19),Ausstellungen!C147&amp;Ausstellungen!D147&amp;"yy",IF(AND(Ausstellungen!D147=Tabelle2!$C$19,Ausstellungen!F147&lt;&gt;Tabelle2!$E$19),Ausstellungen!C147&amp;Ausstellungen!D147&amp;"zz",Ausstellungen!C147&amp;Ausstellungen!D147)))</f>
        <v/>
      </c>
      <c r="C147" s="70" t="str">
        <f>IF(Ausstellungen!H147&lt;"a","",IF(Ausstellungen!F147=Tabelle2!$E$4,Ausstellungen!D147&amp;Ausstellungen!E147&amp;Ausstellungen!F147&amp;Ausstellungen!H147,IF(Ausstellungen!F147=Tabelle2!$E$3,Ausstellungen!D147&amp;Ausstellungen!F147&amp;Ausstellungen!H147,Ausstellungen!D147&amp;Ausstellungen!E147&amp;Ausstellungen!H147)))</f>
        <v/>
      </c>
      <c r="D147" s="70" t="str">
        <f>IF(AND(Ausstellungen!C147&gt;"a",Ausstellungen!D147&gt;"a",Ausstellungen!F147&gt;"a",Ausstellungen!I147&gt;"a"),Ausstellungen!D147&amp;Ausstellungen!E147&amp;MID(Ausstellungen!I147,1,2),"")</f>
        <v/>
      </c>
      <c r="E147" s="70" t="str">
        <f>IF(AND(Ausstellungen!C147&gt;"a",Ausstellungen!D147&gt;"a",Ausstellungen!F147&gt;"a",Ausstellungen!I147&gt;"a"),Ausstellungen!D147&amp;MID(Ausstellungen!I147,1,3),"")</f>
        <v/>
      </c>
      <c r="F147" s="70" t="str">
        <f>IF(Ausstellungen!T147&lt;&gt;"leer",CONCATENATE(Ausstellungen!T147,"P"),"")</f>
        <v/>
      </c>
      <c r="G147" s="71">
        <f ca="1">IF(Ausstellungen!G147&gt;" ",VLOOKUP(Ausstellungen!G147,INDIRECT(F147),2,0),0)</f>
        <v>0</v>
      </c>
      <c r="H147" s="71">
        <f>IF(ISERROR(VLOOKUP(Ausstellungen!H147,Tabelle2!$AG$3:$AH$29,2,0)),0,VLOOKUP(Ausstellungen!H147,Tabelle2!$AG$3:$AH$29,2,0))</f>
        <v>0</v>
      </c>
      <c r="I147" s="71">
        <f>IF(ISERROR(VLOOKUP(Ausstellungen!I147,Tabelle2!$X$3:$Y$8,2,0)),0,VLOOKUP(Ausstellungen!I147,Tabelle2!$X$3:$Y$8,2,0))</f>
        <v>0</v>
      </c>
      <c r="J147" s="71">
        <f t="shared" ca="1" si="22"/>
        <v>0</v>
      </c>
      <c r="N147" s="69" t="str">
        <f>IF(AND(Ausstellungen!$C147&gt;"a",ISERROR(VLOOKUP(Ausstellungen!$C147,Tabelle3!$A$6:$B$300,2,0))),"??",IF(ISERROR(VLOOKUP(Ausstellungen!$C147,Tabelle3!$A$6:$B$300,2,0)),"",VLOOKUP(Ausstellungen!$C147,Tabelle3!$A$6:$B$300,2,0)))</f>
        <v/>
      </c>
      <c r="O147" s="125">
        <f ca="1">IF(AND(Ausstellungen!G147&gt;"a",ISERROR(MATCH(Ausstellungen!G147,INDIRECT(Ausstellungen!T147),0))),0,1)</f>
        <v>1</v>
      </c>
      <c r="P147" s="71" t="str">
        <f>IF(Ausstellungen!$C147="","",IF(ISERROR(MATCH(Ausstellungen!$I147,Tabelle2!$X$4:$X$8,0)),"",MATCH(Ausstellungen!$I147,Tabelle2!$X$4:$X$8,0)))</f>
        <v/>
      </c>
      <c r="Q147" s="71" t="str">
        <f>IF(Ausstellungen!$C147="","",IF(OR(P147="",ISERROR(INDEX(Tabelle2!$X$14:$Y$18,P147,2))),"",INDEX(Tabelle2!$X$14:$Y$18,P147,2)))</f>
        <v/>
      </c>
      <c r="R147" s="71" t="str">
        <f t="shared" si="23"/>
        <v/>
      </c>
      <c r="S147" s="84" t="str">
        <f>IF(Ausstellungen!H147&lt;"a","",IF(AND(Ausstellungen!H147&gt;"a",ISERROR(MATCH(Ausstellungen!D147&amp;Ausstellungen!G147,Tabelle2!$T$2:$T$17,0))),1,IF(AND(Ausstellungen!H147&gt;"a",INDEX(Tabelle2!$V$2:$V$17,MATCH(Ausstellungen!D147&amp;Ausstellungen!G147,Tabelle2!$T$2:$T$17,0))&lt;&gt;Ausstellungen!H147),1,"")))</f>
        <v/>
      </c>
      <c r="T147" s="71" t="str">
        <f>IF(AND(Ausstellungen!I147&gt;"a",ISERROR(MATCH(Ausstellungen!G147,Tabelle2!$Z$2:$Z$7,0))),1,"")</f>
        <v/>
      </c>
      <c r="U147" s="71" t="str">
        <f>IF(AND(A147&gt;"a",Ausstellungen!G147&gt;" "),COUNTIF(A$5:A$500,A147),"")</f>
        <v/>
      </c>
      <c r="V147" s="71" t="str">
        <f t="shared" si="24"/>
        <v/>
      </c>
      <c r="W147" s="71" t="str">
        <f t="shared" si="25"/>
        <v/>
      </c>
      <c r="X147" s="71" t="str">
        <f>IF(AND(Ausstellungen!D147&lt;&gt;Tabelle2!$C$19,Ausstellungen!F147=Tabelle2!$E$19),1,"")</f>
        <v/>
      </c>
      <c r="Y147" s="71" t="str">
        <f ca="1">IF(AND(Ausstellungen!G147&gt;"a",ISERROR(MATCH(Ausstellungen!G147,INDIRECT(Ausstellungen!T147),0))),0,"")</f>
        <v/>
      </c>
      <c r="Z147" s="71" t="str">
        <f>IF(ISERROR(SEARCH(",",Ausstellungen!G147,1)),Ausstellungen!G147,SUBSTITUTE(MID(Ausstellungen!G147,1,SEARCH(",",Ausstellungen!G147,1)-1),"vv","z"))</f>
        <v xml:space="preserve"> </v>
      </c>
      <c r="AA147" s="71">
        <f t="shared" ca="1" si="26"/>
        <v>0</v>
      </c>
      <c r="AB147" s="71">
        <f t="shared" ca="1" si="27"/>
        <v>0</v>
      </c>
      <c r="AC147" s="71">
        <f t="shared" ca="1" si="28"/>
        <v>0</v>
      </c>
      <c r="AD147" s="71">
        <f t="shared" ca="1" si="29"/>
        <v>0</v>
      </c>
      <c r="AE147" s="71">
        <f t="shared" ca="1" si="30"/>
        <v>0</v>
      </c>
      <c r="AF147" s="71">
        <f t="shared" ca="1" si="31"/>
        <v>0</v>
      </c>
      <c r="AG147" s="71">
        <f t="shared" ca="1" si="32"/>
        <v>0</v>
      </c>
    </row>
    <row r="148" spans="1:33" ht="18.600000000000001" customHeight="1" x14ac:dyDescent="0.2">
      <c r="A148" s="70" t="str">
        <f>IF(AND(Ausstellungen!C148&lt;"a",Ausstellungen!D148&lt;"a",Ausstellungen!F148&lt;"a",Ausstellungen!G148&lt;" "),"",SUBSTITUTE(SUBSTITUTE(SUBSTITUTE(SUBSTITUTE(IF(AND(ISERROR(SEARCH(",",Ausstellungen!G148,1)),ISERROR(SEARCH(".",Ausstellungen!G148,1))),CONCATENATE(Ausstellungen!D148,Ausstellungen!E148,Ausstellungen!F148,Ausstellungen!G148),IF(ISERROR(SEARCH(",",Ausstellungen!G148,1)),CONCATENATE(Ausstellungen!D148,Ausstellungen!E148,Ausstellungen!F148,MID(Ausstellungen!G148,SEARCH(".",Ausstellungen!G148,1)-1,1)),CONCATENATE(Ausstellungen!D148,Ausstellungen!E148,Ausstellungen!F148,MID(Ausstellungen!G148,SEARCH(",",Ausstellungen!G148,1)-1,1)))),"vv",ROW()),"v",ROW()),"Sg",""),"V",""))</f>
        <v xml:space="preserve">   </v>
      </c>
      <c r="B148" s="70" t="str">
        <f>IF(OR(Ausstellungen!C148&lt;"a",Ausstellungen!D148&lt;"a",Ausstellungen!F148&lt;"a"),"",IF(AND(Ausstellungen!D148=Tabelle2!$C$19,Ausstellungen!F148=Tabelle2!$E$19),Ausstellungen!C148&amp;Ausstellungen!D148&amp;"yy",IF(AND(Ausstellungen!D148=Tabelle2!$C$19,Ausstellungen!F148&lt;&gt;Tabelle2!$E$19),Ausstellungen!C148&amp;Ausstellungen!D148&amp;"zz",Ausstellungen!C148&amp;Ausstellungen!D148)))</f>
        <v/>
      </c>
      <c r="C148" s="70" t="str">
        <f>IF(Ausstellungen!H148&lt;"a","",IF(Ausstellungen!F148=Tabelle2!$E$4,Ausstellungen!D148&amp;Ausstellungen!E148&amp;Ausstellungen!F148&amp;Ausstellungen!H148,IF(Ausstellungen!F148=Tabelle2!$E$3,Ausstellungen!D148&amp;Ausstellungen!F148&amp;Ausstellungen!H148,Ausstellungen!D148&amp;Ausstellungen!E148&amp;Ausstellungen!H148)))</f>
        <v/>
      </c>
      <c r="D148" s="70" t="str">
        <f>IF(AND(Ausstellungen!C148&gt;"a",Ausstellungen!D148&gt;"a",Ausstellungen!F148&gt;"a",Ausstellungen!I148&gt;"a"),Ausstellungen!D148&amp;Ausstellungen!E148&amp;MID(Ausstellungen!I148,1,2),"")</f>
        <v/>
      </c>
      <c r="E148" s="70" t="str">
        <f>IF(AND(Ausstellungen!C148&gt;"a",Ausstellungen!D148&gt;"a",Ausstellungen!F148&gt;"a",Ausstellungen!I148&gt;"a"),Ausstellungen!D148&amp;MID(Ausstellungen!I148,1,3),"")</f>
        <v/>
      </c>
      <c r="F148" s="70" t="str">
        <f>IF(Ausstellungen!T148&lt;&gt;"leer",CONCATENATE(Ausstellungen!T148,"P"),"")</f>
        <v/>
      </c>
      <c r="G148" s="71">
        <f ca="1">IF(Ausstellungen!G148&gt;" ",VLOOKUP(Ausstellungen!G148,INDIRECT(F148),2,0),0)</f>
        <v>0</v>
      </c>
      <c r="H148" s="71">
        <f>IF(ISERROR(VLOOKUP(Ausstellungen!H148,Tabelle2!$AG$3:$AH$29,2,0)),0,VLOOKUP(Ausstellungen!H148,Tabelle2!$AG$3:$AH$29,2,0))</f>
        <v>0</v>
      </c>
      <c r="I148" s="71">
        <f>IF(ISERROR(VLOOKUP(Ausstellungen!I148,Tabelle2!$X$3:$Y$8,2,0)),0,VLOOKUP(Ausstellungen!I148,Tabelle2!$X$3:$Y$8,2,0))</f>
        <v>0</v>
      </c>
      <c r="J148" s="71">
        <f t="shared" ca="1" si="22"/>
        <v>0</v>
      </c>
      <c r="N148" s="69" t="str">
        <f>IF(AND(Ausstellungen!$C148&gt;"a",ISERROR(VLOOKUP(Ausstellungen!$C148,Tabelle3!$A$6:$B$300,2,0))),"??",IF(ISERROR(VLOOKUP(Ausstellungen!$C148,Tabelle3!$A$6:$B$300,2,0)),"",VLOOKUP(Ausstellungen!$C148,Tabelle3!$A$6:$B$300,2,0)))</f>
        <v/>
      </c>
      <c r="O148" s="125">
        <f ca="1">IF(AND(Ausstellungen!G148&gt;"a",ISERROR(MATCH(Ausstellungen!G148,INDIRECT(Ausstellungen!T148),0))),0,1)</f>
        <v>1</v>
      </c>
      <c r="P148" s="71" t="str">
        <f>IF(Ausstellungen!$C148="","",IF(ISERROR(MATCH(Ausstellungen!$I148,Tabelle2!$X$4:$X$8,0)),"",MATCH(Ausstellungen!$I148,Tabelle2!$X$4:$X$8,0)))</f>
        <v/>
      </c>
      <c r="Q148" s="71" t="str">
        <f>IF(Ausstellungen!$C148="","",IF(OR(P148="",ISERROR(INDEX(Tabelle2!$X$14:$Y$18,P148,2))),"",INDEX(Tabelle2!$X$14:$Y$18,P148,2)))</f>
        <v/>
      </c>
      <c r="R148" s="71" t="str">
        <f t="shared" si="23"/>
        <v/>
      </c>
      <c r="S148" s="84" t="str">
        <f>IF(Ausstellungen!H148&lt;"a","",IF(AND(Ausstellungen!H148&gt;"a",ISERROR(MATCH(Ausstellungen!D148&amp;Ausstellungen!G148,Tabelle2!$T$2:$T$17,0))),1,IF(AND(Ausstellungen!H148&gt;"a",INDEX(Tabelle2!$V$2:$V$17,MATCH(Ausstellungen!D148&amp;Ausstellungen!G148,Tabelle2!$T$2:$T$17,0))&lt;&gt;Ausstellungen!H148),1,"")))</f>
        <v/>
      </c>
      <c r="T148" s="71" t="str">
        <f>IF(AND(Ausstellungen!I148&gt;"a",ISERROR(MATCH(Ausstellungen!G148,Tabelle2!$Z$2:$Z$7,0))),1,"")</f>
        <v/>
      </c>
      <c r="U148" s="71" t="str">
        <f>IF(AND(A148&gt;"a",Ausstellungen!G148&gt;" "),COUNTIF(A$5:A$500,A148),"")</f>
        <v/>
      </c>
      <c r="V148" s="71" t="str">
        <f t="shared" si="24"/>
        <v/>
      </c>
      <c r="W148" s="71" t="str">
        <f t="shared" si="25"/>
        <v/>
      </c>
      <c r="X148" s="71" t="str">
        <f>IF(AND(Ausstellungen!D148&lt;&gt;Tabelle2!$C$19,Ausstellungen!F148=Tabelle2!$E$19),1,"")</f>
        <v/>
      </c>
      <c r="Y148" s="71" t="str">
        <f ca="1">IF(AND(Ausstellungen!G148&gt;"a",ISERROR(MATCH(Ausstellungen!G148,INDIRECT(Ausstellungen!T148),0))),0,"")</f>
        <v/>
      </c>
      <c r="Z148" s="71" t="str">
        <f>IF(ISERROR(SEARCH(",",Ausstellungen!G148,1)),Ausstellungen!G148,SUBSTITUTE(MID(Ausstellungen!G148,1,SEARCH(",",Ausstellungen!G148,1)-1),"vv","z"))</f>
        <v xml:space="preserve"> </v>
      </c>
      <c r="AA148" s="71">
        <f t="shared" ca="1" si="26"/>
        <v>0</v>
      </c>
      <c r="AB148" s="71">
        <f t="shared" ca="1" si="27"/>
        <v>0</v>
      </c>
      <c r="AC148" s="71">
        <f t="shared" ca="1" si="28"/>
        <v>0</v>
      </c>
      <c r="AD148" s="71">
        <f t="shared" ca="1" si="29"/>
        <v>0</v>
      </c>
      <c r="AE148" s="71">
        <f t="shared" ca="1" si="30"/>
        <v>0</v>
      </c>
      <c r="AF148" s="71">
        <f t="shared" ca="1" si="31"/>
        <v>0</v>
      </c>
      <c r="AG148" s="71">
        <f t="shared" ca="1" si="32"/>
        <v>0</v>
      </c>
    </row>
    <row r="149" spans="1:33" ht="18.600000000000001" customHeight="1" x14ac:dyDescent="0.2">
      <c r="A149" s="70" t="str">
        <f>IF(AND(Ausstellungen!C149&lt;"a",Ausstellungen!D149&lt;"a",Ausstellungen!F149&lt;"a",Ausstellungen!G149&lt;" "),"",SUBSTITUTE(SUBSTITUTE(SUBSTITUTE(SUBSTITUTE(IF(AND(ISERROR(SEARCH(",",Ausstellungen!G149,1)),ISERROR(SEARCH(".",Ausstellungen!G149,1))),CONCATENATE(Ausstellungen!D149,Ausstellungen!E149,Ausstellungen!F149,Ausstellungen!G149),IF(ISERROR(SEARCH(",",Ausstellungen!G149,1)),CONCATENATE(Ausstellungen!D149,Ausstellungen!E149,Ausstellungen!F149,MID(Ausstellungen!G149,SEARCH(".",Ausstellungen!G149,1)-1,1)),CONCATENATE(Ausstellungen!D149,Ausstellungen!E149,Ausstellungen!F149,MID(Ausstellungen!G149,SEARCH(",",Ausstellungen!G149,1)-1,1)))),"vv",ROW()),"v",ROW()),"Sg",""),"V",""))</f>
        <v xml:space="preserve">   </v>
      </c>
      <c r="B149" s="70" t="str">
        <f>IF(OR(Ausstellungen!C149&lt;"a",Ausstellungen!D149&lt;"a",Ausstellungen!F149&lt;"a"),"",IF(AND(Ausstellungen!D149=Tabelle2!$C$19,Ausstellungen!F149=Tabelle2!$E$19),Ausstellungen!C149&amp;Ausstellungen!D149&amp;"yy",IF(AND(Ausstellungen!D149=Tabelle2!$C$19,Ausstellungen!F149&lt;&gt;Tabelle2!$E$19),Ausstellungen!C149&amp;Ausstellungen!D149&amp;"zz",Ausstellungen!C149&amp;Ausstellungen!D149)))</f>
        <v/>
      </c>
      <c r="C149" s="70" t="str">
        <f>IF(Ausstellungen!H149&lt;"a","",IF(Ausstellungen!F149=Tabelle2!$E$4,Ausstellungen!D149&amp;Ausstellungen!E149&amp;Ausstellungen!F149&amp;Ausstellungen!H149,IF(Ausstellungen!F149=Tabelle2!$E$3,Ausstellungen!D149&amp;Ausstellungen!F149&amp;Ausstellungen!H149,Ausstellungen!D149&amp;Ausstellungen!E149&amp;Ausstellungen!H149)))</f>
        <v/>
      </c>
      <c r="D149" s="70" t="str">
        <f>IF(AND(Ausstellungen!C149&gt;"a",Ausstellungen!D149&gt;"a",Ausstellungen!F149&gt;"a",Ausstellungen!I149&gt;"a"),Ausstellungen!D149&amp;Ausstellungen!E149&amp;MID(Ausstellungen!I149,1,2),"")</f>
        <v/>
      </c>
      <c r="E149" s="70" t="str">
        <f>IF(AND(Ausstellungen!C149&gt;"a",Ausstellungen!D149&gt;"a",Ausstellungen!F149&gt;"a",Ausstellungen!I149&gt;"a"),Ausstellungen!D149&amp;MID(Ausstellungen!I149,1,3),"")</f>
        <v/>
      </c>
      <c r="F149" s="70" t="str">
        <f>IF(Ausstellungen!T149&lt;&gt;"leer",CONCATENATE(Ausstellungen!T149,"P"),"")</f>
        <v/>
      </c>
      <c r="G149" s="71">
        <f ca="1">IF(Ausstellungen!G149&gt;" ",VLOOKUP(Ausstellungen!G149,INDIRECT(F149),2,0),0)</f>
        <v>0</v>
      </c>
      <c r="H149" s="71">
        <f>IF(ISERROR(VLOOKUP(Ausstellungen!H149,Tabelle2!$AG$3:$AH$29,2,0)),0,VLOOKUP(Ausstellungen!H149,Tabelle2!$AG$3:$AH$29,2,0))</f>
        <v>0</v>
      </c>
      <c r="I149" s="71">
        <f>IF(ISERROR(VLOOKUP(Ausstellungen!I149,Tabelle2!$X$3:$Y$8,2,0)),0,VLOOKUP(Ausstellungen!I149,Tabelle2!$X$3:$Y$8,2,0))</f>
        <v>0</v>
      </c>
      <c r="J149" s="71">
        <f t="shared" ca="1" si="22"/>
        <v>0</v>
      </c>
      <c r="N149" s="69" t="str">
        <f>IF(AND(Ausstellungen!$C149&gt;"a",ISERROR(VLOOKUP(Ausstellungen!$C149,Tabelle3!$A$6:$B$300,2,0))),"??",IF(ISERROR(VLOOKUP(Ausstellungen!$C149,Tabelle3!$A$6:$B$300,2,0)),"",VLOOKUP(Ausstellungen!$C149,Tabelle3!$A$6:$B$300,2,0)))</f>
        <v/>
      </c>
      <c r="O149" s="125">
        <f ca="1">IF(AND(Ausstellungen!G149&gt;"a",ISERROR(MATCH(Ausstellungen!G149,INDIRECT(Ausstellungen!T149),0))),0,1)</f>
        <v>1</v>
      </c>
      <c r="P149" s="71" t="str">
        <f>IF(Ausstellungen!$C149="","",IF(ISERROR(MATCH(Ausstellungen!$I149,Tabelle2!$X$4:$X$8,0)),"",MATCH(Ausstellungen!$I149,Tabelle2!$X$4:$X$8,0)))</f>
        <v/>
      </c>
      <c r="Q149" s="71" t="str">
        <f>IF(Ausstellungen!$C149="","",IF(OR(P149="",ISERROR(INDEX(Tabelle2!$X$14:$Y$18,P149,2))),"",INDEX(Tabelle2!$X$14:$Y$18,P149,2)))</f>
        <v/>
      </c>
      <c r="R149" s="71" t="str">
        <f t="shared" si="23"/>
        <v/>
      </c>
      <c r="S149" s="84" t="str">
        <f>IF(Ausstellungen!H149&lt;"a","",IF(AND(Ausstellungen!H149&gt;"a",ISERROR(MATCH(Ausstellungen!D149&amp;Ausstellungen!G149,Tabelle2!$T$2:$T$17,0))),1,IF(AND(Ausstellungen!H149&gt;"a",INDEX(Tabelle2!$V$2:$V$17,MATCH(Ausstellungen!D149&amp;Ausstellungen!G149,Tabelle2!$T$2:$T$17,0))&lt;&gt;Ausstellungen!H149),1,"")))</f>
        <v/>
      </c>
      <c r="T149" s="71" t="str">
        <f>IF(AND(Ausstellungen!I149&gt;"a",ISERROR(MATCH(Ausstellungen!G149,Tabelle2!$Z$2:$Z$7,0))),1,"")</f>
        <v/>
      </c>
      <c r="U149" s="71" t="str">
        <f>IF(AND(A149&gt;"a",Ausstellungen!G149&gt;" "),COUNTIF(A$5:A$500,A149),"")</f>
        <v/>
      </c>
      <c r="V149" s="71" t="str">
        <f t="shared" si="24"/>
        <v/>
      </c>
      <c r="W149" s="71" t="str">
        <f t="shared" si="25"/>
        <v/>
      </c>
      <c r="X149" s="71" t="str">
        <f>IF(AND(Ausstellungen!D149&lt;&gt;Tabelle2!$C$19,Ausstellungen!F149=Tabelle2!$E$19),1,"")</f>
        <v/>
      </c>
      <c r="Y149" s="71" t="str">
        <f ca="1">IF(AND(Ausstellungen!G149&gt;"a",ISERROR(MATCH(Ausstellungen!G149,INDIRECT(Ausstellungen!T149),0))),0,"")</f>
        <v/>
      </c>
      <c r="Z149" s="71" t="str">
        <f>IF(ISERROR(SEARCH(",",Ausstellungen!G149,1)),Ausstellungen!G149,SUBSTITUTE(MID(Ausstellungen!G149,1,SEARCH(",",Ausstellungen!G149,1)-1),"vv","z"))</f>
        <v xml:space="preserve"> </v>
      </c>
      <c r="AA149" s="71">
        <f t="shared" ca="1" si="26"/>
        <v>0</v>
      </c>
      <c r="AB149" s="71">
        <f t="shared" ca="1" si="27"/>
        <v>0</v>
      </c>
      <c r="AC149" s="71">
        <f t="shared" ca="1" si="28"/>
        <v>0</v>
      </c>
      <c r="AD149" s="71">
        <f t="shared" ca="1" si="29"/>
        <v>0</v>
      </c>
      <c r="AE149" s="71">
        <f t="shared" ca="1" si="30"/>
        <v>0</v>
      </c>
      <c r="AF149" s="71">
        <f t="shared" ca="1" si="31"/>
        <v>0</v>
      </c>
      <c r="AG149" s="71">
        <f t="shared" ca="1" si="32"/>
        <v>0</v>
      </c>
    </row>
    <row r="150" spans="1:33" ht="18.600000000000001" customHeight="1" x14ac:dyDescent="0.2">
      <c r="A150" s="70" t="str">
        <f>IF(AND(Ausstellungen!C150&lt;"a",Ausstellungen!D150&lt;"a",Ausstellungen!F150&lt;"a",Ausstellungen!G150&lt;" "),"",SUBSTITUTE(SUBSTITUTE(SUBSTITUTE(SUBSTITUTE(IF(AND(ISERROR(SEARCH(",",Ausstellungen!G150,1)),ISERROR(SEARCH(".",Ausstellungen!G150,1))),CONCATENATE(Ausstellungen!D150,Ausstellungen!E150,Ausstellungen!F150,Ausstellungen!G150),IF(ISERROR(SEARCH(",",Ausstellungen!G150,1)),CONCATENATE(Ausstellungen!D150,Ausstellungen!E150,Ausstellungen!F150,MID(Ausstellungen!G150,SEARCH(".",Ausstellungen!G150,1)-1,1)),CONCATENATE(Ausstellungen!D150,Ausstellungen!E150,Ausstellungen!F150,MID(Ausstellungen!G150,SEARCH(",",Ausstellungen!G150,1)-1,1)))),"vv",ROW()),"v",ROW()),"Sg",""),"V",""))</f>
        <v xml:space="preserve">   </v>
      </c>
      <c r="B150" s="70" t="str">
        <f>IF(OR(Ausstellungen!C150&lt;"a",Ausstellungen!D150&lt;"a",Ausstellungen!F150&lt;"a"),"",IF(AND(Ausstellungen!D150=Tabelle2!$C$19,Ausstellungen!F150=Tabelle2!$E$19),Ausstellungen!C150&amp;Ausstellungen!D150&amp;"yy",IF(AND(Ausstellungen!D150=Tabelle2!$C$19,Ausstellungen!F150&lt;&gt;Tabelle2!$E$19),Ausstellungen!C150&amp;Ausstellungen!D150&amp;"zz",Ausstellungen!C150&amp;Ausstellungen!D150)))</f>
        <v/>
      </c>
      <c r="C150" s="70" t="str">
        <f>IF(Ausstellungen!H150&lt;"a","",IF(Ausstellungen!F150=Tabelle2!$E$4,Ausstellungen!D150&amp;Ausstellungen!E150&amp;Ausstellungen!F150&amp;Ausstellungen!H150,IF(Ausstellungen!F150=Tabelle2!$E$3,Ausstellungen!D150&amp;Ausstellungen!F150&amp;Ausstellungen!H150,Ausstellungen!D150&amp;Ausstellungen!E150&amp;Ausstellungen!H150)))</f>
        <v/>
      </c>
      <c r="D150" s="70" t="str">
        <f>IF(AND(Ausstellungen!C150&gt;"a",Ausstellungen!D150&gt;"a",Ausstellungen!F150&gt;"a",Ausstellungen!I150&gt;"a"),Ausstellungen!D150&amp;Ausstellungen!E150&amp;MID(Ausstellungen!I150,1,2),"")</f>
        <v/>
      </c>
      <c r="E150" s="70" t="str">
        <f>IF(AND(Ausstellungen!C150&gt;"a",Ausstellungen!D150&gt;"a",Ausstellungen!F150&gt;"a",Ausstellungen!I150&gt;"a"),Ausstellungen!D150&amp;MID(Ausstellungen!I150,1,3),"")</f>
        <v/>
      </c>
      <c r="F150" s="70" t="str">
        <f>IF(Ausstellungen!T150&lt;&gt;"leer",CONCATENATE(Ausstellungen!T150,"P"),"")</f>
        <v/>
      </c>
      <c r="G150" s="71">
        <f ca="1">IF(Ausstellungen!G150&gt;" ",VLOOKUP(Ausstellungen!G150,INDIRECT(F150),2,0),0)</f>
        <v>0</v>
      </c>
      <c r="H150" s="71">
        <f>IF(ISERROR(VLOOKUP(Ausstellungen!H150,Tabelle2!$AG$3:$AH$29,2,0)),0,VLOOKUP(Ausstellungen!H150,Tabelle2!$AG$3:$AH$29,2,0))</f>
        <v>0</v>
      </c>
      <c r="I150" s="71">
        <f>IF(ISERROR(VLOOKUP(Ausstellungen!I150,Tabelle2!$X$3:$Y$8,2,0)),0,VLOOKUP(Ausstellungen!I150,Tabelle2!$X$3:$Y$8,2,0))</f>
        <v>0</v>
      </c>
      <c r="J150" s="71">
        <f t="shared" ca="1" si="22"/>
        <v>0</v>
      </c>
      <c r="N150" s="69" t="str">
        <f>IF(AND(Ausstellungen!$C150&gt;"a",ISERROR(VLOOKUP(Ausstellungen!$C150,Tabelle3!$A$6:$B$300,2,0))),"??",IF(ISERROR(VLOOKUP(Ausstellungen!$C150,Tabelle3!$A$6:$B$300,2,0)),"",VLOOKUP(Ausstellungen!$C150,Tabelle3!$A$6:$B$300,2,0)))</f>
        <v/>
      </c>
      <c r="O150" s="125">
        <f ca="1">IF(AND(Ausstellungen!G150&gt;"a",ISERROR(MATCH(Ausstellungen!G150,INDIRECT(Ausstellungen!T150),0))),0,1)</f>
        <v>1</v>
      </c>
      <c r="P150" s="71" t="str">
        <f>IF(Ausstellungen!$C150="","",IF(ISERROR(MATCH(Ausstellungen!$I150,Tabelle2!$X$4:$X$8,0)),"",MATCH(Ausstellungen!$I150,Tabelle2!$X$4:$X$8,0)))</f>
        <v/>
      </c>
      <c r="Q150" s="71" t="str">
        <f>IF(Ausstellungen!$C150="","",IF(OR(P150="",ISERROR(INDEX(Tabelle2!$X$14:$Y$18,P150,2))),"",INDEX(Tabelle2!$X$14:$Y$18,P150,2)))</f>
        <v/>
      </c>
      <c r="R150" s="71" t="str">
        <f t="shared" si="23"/>
        <v/>
      </c>
      <c r="S150" s="84" t="str">
        <f>IF(Ausstellungen!H150&lt;"a","",IF(AND(Ausstellungen!H150&gt;"a",ISERROR(MATCH(Ausstellungen!D150&amp;Ausstellungen!G150,Tabelle2!$T$2:$T$17,0))),1,IF(AND(Ausstellungen!H150&gt;"a",INDEX(Tabelle2!$V$2:$V$17,MATCH(Ausstellungen!D150&amp;Ausstellungen!G150,Tabelle2!$T$2:$T$17,0))&lt;&gt;Ausstellungen!H150),1,"")))</f>
        <v/>
      </c>
      <c r="T150" s="71" t="str">
        <f>IF(AND(Ausstellungen!I150&gt;"a",ISERROR(MATCH(Ausstellungen!G150,Tabelle2!$Z$2:$Z$7,0))),1,"")</f>
        <v/>
      </c>
      <c r="U150" s="71" t="str">
        <f>IF(AND(A150&gt;"a",Ausstellungen!G150&gt;" "),COUNTIF(A$5:A$500,A150),"")</f>
        <v/>
      </c>
      <c r="V150" s="71" t="str">
        <f t="shared" si="24"/>
        <v/>
      </c>
      <c r="W150" s="71" t="str">
        <f t="shared" si="25"/>
        <v/>
      </c>
      <c r="X150" s="71" t="str">
        <f>IF(AND(Ausstellungen!D150&lt;&gt;Tabelle2!$C$19,Ausstellungen!F150=Tabelle2!$E$19),1,"")</f>
        <v/>
      </c>
      <c r="Y150" s="71" t="str">
        <f ca="1">IF(AND(Ausstellungen!G150&gt;"a",ISERROR(MATCH(Ausstellungen!G150,INDIRECT(Ausstellungen!T150),0))),0,"")</f>
        <v/>
      </c>
      <c r="Z150" s="71" t="str">
        <f>IF(ISERROR(SEARCH(",",Ausstellungen!G150,1)),Ausstellungen!G150,SUBSTITUTE(MID(Ausstellungen!G150,1,SEARCH(",",Ausstellungen!G150,1)-1),"vv","z"))</f>
        <v xml:space="preserve"> </v>
      </c>
      <c r="AA150" s="71">
        <f t="shared" ca="1" si="26"/>
        <v>0</v>
      </c>
      <c r="AB150" s="71">
        <f t="shared" ca="1" si="27"/>
        <v>0</v>
      </c>
      <c r="AC150" s="71">
        <f t="shared" ca="1" si="28"/>
        <v>0</v>
      </c>
      <c r="AD150" s="71">
        <f t="shared" ca="1" si="29"/>
        <v>0</v>
      </c>
      <c r="AE150" s="71">
        <f t="shared" ca="1" si="30"/>
        <v>0</v>
      </c>
      <c r="AF150" s="71">
        <f t="shared" ca="1" si="31"/>
        <v>0</v>
      </c>
      <c r="AG150" s="71">
        <f t="shared" ca="1" si="32"/>
        <v>0</v>
      </c>
    </row>
    <row r="151" spans="1:33" ht="18.600000000000001" customHeight="1" x14ac:dyDescent="0.2">
      <c r="A151" s="70" t="str">
        <f>IF(AND(Ausstellungen!C151&lt;"a",Ausstellungen!D151&lt;"a",Ausstellungen!F151&lt;"a",Ausstellungen!G151&lt;" "),"",SUBSTITUTE(SUBSTITUTE(SUBSTITUTE(SUBSTITUTE(IF(AND(ISERROR(SEARCH(",",Ausstellungen!G151,1)),ISERROR(SEARCH(".",Ausstellungen!G151,1))),CONCATENATE(Ausstellungen!D151,Ausstellungen!E151,Ausstellungen!F151,Ausstellungen!G151),IF(ISERROR(SEARCH(",",Ausstellungen!G151,1)),CONCATENATE(Ausstellungen!D151,Ausstellungen!E151,Ausstellungen!F151,MID(Ausstellungen!G151,SEARCH(".",Ausstellungen!G151,1)-1,1)),CONCATENATE(Ausstellungen!D151,Ausstellungen!E151,Ausstellungen!F151,MID(Ausstellungen!G151,SEARCH(",",Ausstellungen!G151,1)-1,1)))),"vv",ROW()),"v",ROW()),"Sg",""),"V",""))</f>
        <v xml:space="preserve">   </v>
      </c>
      <c r="B151" s="70" t="str">
        <f>IF(OR(Ausstellungen!C151&lt;"a",Ausstellungen!D151&lt;"a",Ausstellungen!F151&lt;"a"),"",IF(AND(Ausstellungen!D151=Tabelle2!$C$19,Ausstellungen!F151=Tabelle2!$E$19),Ausstellungen!C151&amp;Ausstellungen!D151&amp;"yy",IF(AND(Ausstellungen!D151=Tabelle2!$C$19,Ausstellungen!F151&lt;&gt;Tabelle2!$E$19),Ausstellungen!C151&amp;Ausstellungen!D151&amp;"zz",Ausstellungen!C151&amp;Ausstellungen!D151)))</f>
        <v/>
      </c>
      <c r="C151" s="70" t="str">
        <f>IF(Ausstellungen!H151&lt;"a","",IF(Ausstellungen!F151=Tabelle2!$E$4,Ausstellungen!D151&amp;Ausstellungen!E151&amp;Ausstellungen!F151&amp;Ausstellungen!H151,IF(Ausstellungen!F151=Tabelle2!$E$3,Ausstellungen!D151&amp;Ausstellungen!F151&amp;Ausstellungen!H151,Ausstellungen!D151&amp;Ausstellungen!E151&amp;Ausstellungen!H151)))</f>
        <v/>
      </c>
      <c r="D151" s="70" t="str">
        <f>IF(AND(Ausstellungen!C151&gt;"a",Ausstellungen!D151&gt;"a",Ausstellungen!F151&gt;"a",Ausstellungen!I151&gt;"a"),Ausstellungen!D151&amp;Ausstellungen!E151&amp;MID(Ausstellungen!I151,1,2),"")</f>
        <v/>
      </c>
      <c r="E151" s="70" t="str">
        <f>IF(AND(Ausstellungen!C151&gt;"a",Ausstellungen!D151&gt;"a",Ausstellungen!F151&gt;"a",Ausstellungen!I151&gt;"a"),Ausstellungen!D151&amp;MID(Ausstellungen!I151,1,3),"")</f>
        <v/>
      </c>
      <c r="F151" s="70" t="str">
        <f>IF(Ausstellungen!T151&lt;&gt;"leer",CONCATENATE(Ausstellungen!T151,"P"),"")</f>
        <v/>
      </c>
      <c r="G151" s="71">
        <f ca="1">IF(Ausstellungen!G151&gt;" ",VLOOKUP(Ausstellungen!G151,INDIRECT(F151),2,0),0)</f>
        <v>0</v>
      </c>
      <c r="H151" s="71">
        <f>IF(ISERROR(VLOOKUP(Ausstellungen!H151,Tabelle2!$AG$3:$AH$29,2,0)),0,VLOOKUP(Ausstellungen!H151,Tabelle2!$AG$3:$AH$29,2,0))</f>
        <v>0</v>
      </c>
      <c r="I151" s="71">
        <f>IF(ISERROR(VLOOKUP(Ausstellungen!I151,Tabelle2!$X$3:$Y$8,2,0)),0,VLOOKUP(Ausstellungen!I151,Tabelle2!$X$3:$Y$8,2,0))</f>
        <v>0</v>
      </c>
      <c r="J151" s="71">
        <f t="shared" ca="1" si="22"/>
        <v>0</v>
      </c>
      <c r="N151" s="69" t="str">
        <f>IF(AND(Ausstellungen!$C151&gt;"a",ISERROR(VLOOKUP(Ausstellungen!$C151,Tabelle3!$A$6:$B$300,2,0))),"??",IF(ISERROR(VLOOKUP(Ausstellungen!$C151,Tabelle3!$A$6:$B$300,2,0)),"",VLOOKUP(Ausstellungen!$C151,Tabelle3!$A$6:$B$300,2,0)))</f>
        <v/>
      </c>
      <c r="O151" s="125">
        <f ca="1">IF(AND(Ausstellungen!G151&gt;"a",ISERROR(MATCH(Ausstellungen!G151,INDIRECT(Ausstellungen!T151),0))),0,1)</f>
        <v>1</v>
      </c>
      <c r="P151" s="71" t="str">
        <f>IF(Ausstellungen!$C151="","",IF(ISERROR(MATCH(Ausstellungen!$I151,Tabelle2!$X$4:$X$8,0)),"",MATCH(Ausstellungen!$I151,Tabelle2!$X$4:$X$8,0)))</f>
        <v/>
      </c>
      <c r="Q151" s="71" t="str">
        <f>IF(Ausstellungen!$C151="","",IF(OR(P151="",ISERROR(INDEX(Tabelle2!$X$14:$Y$18,P151,2))),"",INDEX(Tabelle2!$X$14:$Y$18,P151,2)))</f>
        <v/>
      </c>
      <c r="R151" s="71" t="str">
        <f t="shared" si="23"/>
        <v/>
      </c>
      <c r="S151" s="84" t="str">
        <f>IF(Ausstellungen!H151&lt;"a","",IF(AND(Ausstellungen!H151&gt;"a",ISERROR(MATCH(Ausstellungen!D151&amp;Ausstellungen!G151,Tabelle2!$T$2:$T$17,0))),1,IF(AND(Ausstellungen!H151&gt;"a",INDEX(Tabelle2!$V$2:$V$17,MATCH(Ausstellungen!D151&amp;Ausstellungen!G151,Tabelle2!$T$2:$T$17,0))&lt;&gt;Ausstellungen!H151),1,"")))</f>
        <v/>
      </c>
      <c r="T151" s="71" t="str">
        <f>IF(AND(Ausstellungen!I151&gt;"a",ISERROR(MATCH(Ausstellungen!G151,Tabelle2!$Z$2:$Z$7,0))),1,"")</f>
        <v/>
      </c>
      <c r="U151" s="71" t="str">
        <f>IF(AND(A151&gt;"a",Ausstellungen!G151&gt;" "),COUNTIF(A$5:A$500,A151),"")</f>
        <v/>
      </c>
      <c r="V151" s="71" t="str">
        <f t="shared" si="24"/>
        <v/>
      </c>
      <c r="W151" s="71" t="str">
        <f t="shared" si="25"/>
        <v/>
      </c>
      <c r="X151" s="71" t="str">
        <f>IF(AND(Ausstellungen!D151&lt;&gt;Tabelle2!$C$19,Ausstellungen!F151=Tabelle2!$E$19),1,"")</f>
        <v/>
      </c>
      <c r="Y151" s="71" t="str">
        <f ca="1">IF(AND(Ausstellungen!G151&gt;"a",ISERROR(MATCH(Ausstellungen!G151,INDIRECT(Ausstellungen!T151),0))),0,"")</f>
        <v/>
      </c>
      <c r="Z151" s="71" t="str">
        <f>IF(ISERROR(SEARCH(",",Ausstellungen!G151,1)),Ausstellungen!G151,SUBSTITUTE(MID(Ausstellungen!G151,1,SEARCH(",",Ausstellungen!G151,1)-1),"vv","z"))</f>
        <v xml:space="preserve"> </v>
      </c>
      <c r="AA151" s="71">
        <f t="shared" ca="1" si="26"/>
        <v>0</v>
      </c>
      <c r="AB151" s="71">
        <f t="shared" ca="1" si="27"/>
        <v>0</v>
      </c>
      <c r="AC151" s="71">
        <f t="shared" ca="1" si="28"/>
        <v>0</v>
      </c>
      <c r="AD151" s="71">
        <f t="shared" ca="1" si="29"/>
        <v>0</v>
      </c>
      <c r="AE151" s="71">
        <f t="shared" ca="1" si="30"/>
        <v>0</v>
      </c>
      <c r="AF151" s="71">
        <f t="shared" ca="1" si="31"/>
        <v>0</v>
      </c>
      <c r="AG151" s="71">
        <f t="shared" ca="1" si="32"/>
        <v>0</v>
      </c>
    </row>
    <row r="152" spans="1:33" ht="18.600000000000001" customHeight="1" x14ac:dyDescent="0.2">
      <c r="A152" s="70" t="str">
        <f>IF(AND(Ausstellungen!C152&lt;"a",Ausstellungen!D152&lt;"a",Ausstellungen!F152&lt;"a",Ausstellungen!G152&lt;" "),"",SUBSTITUTE(SUBSTITUTE(SUBSTITUTE(SUBSTITUTE(IF(AND(ISERROR(SEARCH(",",Ausstellungen!G152,1)),ISERROR(SEARCH(".",Ausstellungen!G152,1))),CONCATENATE(Ausstellungen!D152,Ausstellungen!E152,Ausstellungen!F152,Ausstellungen!G152),IF(ISERROR(SEARCH(",",Ausstellungen!G152,1)),CONCATENATE(Ausstellungen!D152,Ausstellungen!E152,Ausstellungen!F152,MID(Ausstellungen!G152,SEARCH(".",Ausstellungen!G152,1)-1,1)),CONCATENATE(Ausstellungen!D152,Ausstellungen!E152,Ausstellungen!F152,MID(Ausstellungen!G152,SEARCH(",",Ausstellungen!G152,1)-1,1)))),"vv",ROW()),"v",ROW()),"Sg",""),"V",""))</f>
        <v xml:space="preserve">   </v>
      </c>
      <c r="B152" s="70" t="str">
        <f>IF(OR(Ausstellungen!C152&lt;"a",Ausstellungen!D152&lt;"a",Ausstellungen!F152&lt;"a"),"",IF(AND(Ausstellungen!D152=Tabelle2!$C$19,Ausstellungen!F152=Tabelle2!$E$19),Ausstellungen!C152&amp;Ausstellungen!D152&amp;"yy",IF(AND(Ausstellungen!D152=Tabelle2!$C$19,Ausstellungen!F152&lt;&gt;Tabelle2!$E$19),Ausstellungen!C152&amp;Ausstellungen!D152&amp;"zz",Ausstellungen!C152&amp;Ausstellungen!D152)))</f>
        <v/>
      </c>
      <c r="C152" s="70" t="str">
        <f>IF(Ausstellungen!H152&lt;"a","",IF(Ausstellungen!F152=Tabelle2!$E$4,Ausstellungen!D152&amp;Ausstellungen!E152&amp;Ausstellungen!F152&amp;Ausstellungen!H152,IF(Ausstellungen!F152=Tabelle2!$E$3,Ausstellungen!D152&amp;Ausstellungen!F152&amp;Ausstellungen!H152,Ausstellungen!D152&amp;Ausstellungen!E152&amp;Ausstellungen!H152)))</f>
        <v/>
      </c>
      <c r="D152" s="70" t="str">
        <f>IF(AND(Ausstellungen!C152&gt;"a",Ausstellungen!D152&gt;"a",Ausstellungen!F152&gt;"a",Ausstellungen!I152&gt;"a"),Ausstellungen!D152&amp;Ausstellungen!E152&amp;MID(Ausstellungen!I152,1,2),"")</f>
        <v/>
      </c>
      <c r="E152" s="70" t="str">
        <f>IF(AND(Ausstellungen!C152&gt;"a",Ausstellungen!D152&gt;"a",Ausstellungen!F152&gt;"a",Ausstellungen!I152&gt;"a"),Ausstellungen!D152&amp;MID(Ausstellungen!I152,1,3),"")</f>
        <v/>
      </c>
      <c r="F152" s="70" t="str">
        <f>IF(Ausstellungen!T152&lt;&gt;"leer",CONCATENATE(Ausstellungen!T152,"P"),"")</f>
        <v/>
      </c>
      <c r="G152" s="71">
        <f ca="1">IF(Ausstellungen!G152&gt;" ",VLOOKUP(Ausstellungen!G152,INDIRECT(F152),2,0),0)</f>
        <v>0</v>
      </c>
      <c r="H152" s="71">
        <f>IF(ISERROR(VLOOKUP(Ausstellungen!H152,Tabelle2!$AG$3:$AH$29,2,0)),0,VLOOKUP(Ausstellungen!H152,Tabelle2!$AG$3:$AH$29,2,0))</f>
        <v>0</v>
      </c>
      <c r="I152" s="71">
        <f>IF(ISERROR(VLOOKUP(Ausstellungen!I152,Tabelle2!$X$3:$Y$8,2,0)),0,VLOOKUP(Ausstellungen!I152,Tabelle2!$X$3:$Y$8,2,0))</f>
        <v>0</v>
      </c>
      <c r="J152" s="71">
        <f t="shared" ca="1" si="22"/>
        <v>0</v>
      </c>
      <c r="N152" s="69" t="str">
        <f>IF(AND(Ausstellungen!$C152&gt;"a",ISERROR(VLOOKUP(Ausstellungen!$C152,Tabelle3!$A$6:$B$300,2,0))),"??",IF(ISERROR(VLOOKUP(Ausstellungen!$C152,Tabelle3!$A$6:$B$300,2,0)),"",VLOOKUP(Ausstellungen!$C152,Tabelle3!$A$6:$B$300,2,0)))</f>
        <v/>
      </c>
      <c r="O152" s="125">
        <f ca="1">IF(AND(Ausstellungen!G152&gt;"a",ISERROR(MATCH(Ausstellungen!G152,INDIRECT(Ausstellungen!T152),0))),0,1)</f>
        <v>1</v>
      </c>
      <c r="P152" s="71" t="str">
        <f>IF(Ausstellungen!$C152="","",IF(ISERROR(MATCH(Ausstellungen!$I152,Tabelle2!$X$4:$X$8,0)),"",MATCH(Ausstellungen!$I152,Tabelle2!$X$4:$X$8,0)))</f>
        <v/>
      </c>
      <c r="Q152" s="71" t="str">
        <f>IF(Ausstellungen!$C152="","",IF(OR(P152="",ISERROR(INDEX(Tabelle2!$X$14:$Y$18,P152,2))),"",INDEX(Tabelle2!$X$14:$Y$18,P152,2)))</f>
        <v/>
      </c>
      <c r="R152" s="71" t="str">
        <f t="shared" si="23"/>
        <v/>
      </c>
      <c r="S152" s="84" t="str">
        <f>IF(Ausstellungen!H152&lt;"a","",IF(AND(Ausstellungen!H152&gt;"a",ISERROR(MATCH(Ausstellungen!D152&amp;Ausstellungen!G152,Tabelle2!$T$2:$T$17,0))),1,IF(AND(Ausstellungen!H152&gt;"a",INDEX(Tabelle2!$V$2:$V$17,MATCH(Ausstellungen!D152&amp;Ausstellungen!G152,Tabelle2!$T$2:$T$17,0))&lt;&gt;Ausstellungen!H152),1,"")))</f>
        <v/>
      </c>
      <c r="T152" s="71" t="str">
        <f>IF(AND(Ausstellungen!I152&gt;"a",ISERROR(MATCH(Ausstellungen!G152,Tabelle2!$Z$2:$Z$7,0))),1,"")</f>
        <v/>
      </c>
      <c r="U152" s="71" t="str">
        <f>IF(AND(A152&gt;"a",Ausstellungen!G152&gt;" "),COUNTIF(A$5:A$500,A152),"")</f>
        <v/>
      </c>
      <c r="V152" s="71" t="str">
        <f t="shared" si="24"/>
        <v/>
      </c>
      <c r="W152" s="71" t="str">
        <f t="shared" si="25"/>
        <v/>
      </c>
      <c r="X152" s="71" t="str">
        <f>IF(AND(Ausstellungen!D152&lt;&gt;Tabelle2!$C$19,Ausstellungen!F152=Tabelle2!$E$19),1,"")</f>
        <v/>
      </c>
      <c r="Y152" s="71" t="str">
        <f ca="1">IF(AND(Ausstellungen!G152&gt;"a",ISERROR(MATCH(Ausstellungen!G152,INDIRECT(Ausstellungen!T152),0))),0,"")</f>
        <v/>
      </c>
      <c r="Z152" s="71" t="str">
        <f>IF(ISERROR(SEARCH(",",Ausstellungen!G152,1)),Ausstellungen!G152,SUBSTITUTE(MID(Ausstellungen!G152,1,SEARCH(",",Ausstellungen!G152,1)-1),"vv","z"))</f>
        <v xml:space="preserve"> </v>
      </c>
      <c r="AA152" s="71">
        <f t="shared" ca="1" si="26"/>
        <v>0</v>
      </c>
      <c r="AB152" s="71">
        <f t="shared" ca="1" si="27"/>
        <v>0</v>
      </c>
      <c r="AC152" s="71">
        <f t="shared" ca="1" si="28"/>
        <v>0</v>
      </c>
      <c r="AD152" s="71">
        <f t="shared" ca="1" si="29"/>
        <v>0</v>
      </c>
      <c r="AE152" s="71">
        <f t="shared" ca="1" si="30"/>
        <v>0</v>
      </c>
      <c r="AF152" s="71">
        <f t="shared" ca="1" si="31"/>
        <v>0</v>
      </c>
      <c r="AG152" s="71">
        <f t="shared" ca="1" si="32"/>
        <v>0</v>
      </c>
    </row>
    <row r="153" spans="1:33" ht="18.600000000000001" customHeight="1" x14ac:dyDescent="0.2">
      <c r="A153" s="70" t="str">
        <f>IF(AND(Ausstellungen!C153&lt;"a",Ausstellungen!D153&lt;"a",Ausstellungen!F153&lt;"a",Ausstellungen!G153&lt;" "),"",SUBSTITUTE(SUBSTITUTE(SUBSTITUTE(SUBSTITUTE(IF(AND(ISERROR(SEARCH(",",Ausstellungen!G153,1)),ISERROR(SEARCH(".",Ausstellungen!G153,1))),CONCATENATE(Ausstellungen!D153,Ausstellungen!E153,Ausstellungen!F153,Ausstellungen!G153),IF(ISERROR(SEARCH(",",Ausstellungen!G153,1)),CONCATENATE(Ausstellungen!D153,Ausstellungen!E153,Ausstellungen!F153,MID(Ausstellungen!G153,SEARCH(".",Ausstellungen!G153,1)-1,1)),CONCATENATE(Ausstellungen!D153,Ausstellungen!E153,Ausstellungen!F153,MID(Ausstellungen!G153,SEARCH(",",Ausstellungen!G153,1)-1,1)))),"vv",ROW()),"v",ROW()),"Sg",""),"V",""))</f>
        <v xml:space="preserve">   </v>
      </c>
      <c r="B153" s="70" t="str">
        <f>IF(OR(Ausstellungen!C153&lt;"a",Ausstellungen!D153&lt;"a",Ausstellungen!F153&lt;"a"),"",IF(AND(Ausstellungen!D153=Tabelle2!$C$19,Ausstellungen!F153=Tabelle2!$E$19),Ausstellungen!C153&amp;Ausstellungen!D153&amp;"yy",IF(AND(Ausstellungen!D153=Tabelle2!$C$19,Ausstellungen!F153&lt;&gt;Tabelle2!$E$19),Ausstellungen!C153&amp;Ausstellungen!D153&amp;"zz",Ausstellungen!C153&amp;Ausstellungen!D153)))</f>
        <v/>
      </c>
      <c r="C153" s="70" t="str">
        <f>IF(Ausstellungen!H153&lt;"a","",IF(Ausstellungen!F153=Tabelle2!$E$4,Ausstellungen!D153&amp;Ausstellungen!E153&amp;Ausstellungen!F153&amp;Ausstellungen!H153,IF(Ausstellungen!F153=Tabelle2!$E$3,Ausstellungen!D153&amp;Ausstellungen!F153&amp;Ausstellungen!H153,Ausstellungen!D153&amp;Ausstellungen!E153&amp;Ausstellungen!H153)))</f>
        <v/>
      </c>
      <c r="D153" s="70" t="str">
        <f>IF(AND(Ausstellungen!C153&gt;"a",Ausstellungen!D153&gt;"a",Ausstellungen!F153&gt;"a",Ausstellungen!I153&gt;"a"),Ausstellungen!D153&amp;Ausstellungen!E153&amp;MID(Ausstellungen!I153,1,2),"")</f>
        <v/>
      </c>
      <c r="E153" s="70" t="str">
        <f>IF(AND(Ausstellungen!C153&gt;"a",Ausstellungen!D153&gt;"a",Ausstellungen!F153&gt;"a",Ausstellungen!I153&gt;"a"),Ausstellungen!D153&amp;MID(Ausstellungen!I153,1,3),"")</f>
        <v/>
      </c>
      <c r="F153" s="70" t="str">
        <f>IF(Ausstellungen!T153&lt;&gt;"leer",CONCATENATE(Ausstellungen!T153,"P"),"")</f>
        <v/>
      </c>
      <c r="G153" s="71">
        <f ca="1">IF(Ausstellungen!G153&gt;" ",VLOOKUP(Ausstellungen!G153,INDIRECT(F153),2,0),0)</f>
        <v>0</v>
      </c>
      <c r="H153" s="71">
        <f>IF(ISERROR(VLOOKUP(Ausstellungen!H153,Tabelle2!$AG$3:$AH$29,2,0)),0,VLOOKUP(Ausstellungen!H153,Tabelle2!$AG$3:$AH$29,2,0))</f>
        <v>0</v>
      </c>
      <c r="I153" s="71">
        <f>IF(ISERROR(VLOOKUP(Ausstellungen!I153,Tabelle2!$X$3:$Y$8,2,0)),0,VLOOKUP(Ausstellungen!I153,Tabelle2!$X$3:$Y$8,2,0))</f>
        <v>0</v>
      </c>
      <c r="J153" s="71">
        <f t="shared" ca="1" si="22"/>
        <v>0</v>
      </c>
      <c r="N153" s="69" t="str">
        <f>IF(AND(Ausstellungen!$C153&gt;"a",ISERROR(VLOOKUP(Ausstellungen!$C153,Tabelle3!$A$6:$B$300,2,0))),"??",IF(ISERROR(VLOOKUP(Ausstellungen!$C153,Tabelle3!$A$6:$B$300,2,0)),"",VLOOKUP(Ausstellungen!$C153,Tabelle3!$A$6:$B$300,2,0)))</f>
        <v/>
      </c>
      <c r="O153" s="125">
        <f ca="1">IF(AND(Ausstellungen!G153&gt;"a",ISERROR(MATCH(Ausstellungen!G153,INDIRECT(Ausstellungen!T153),0))),0,1)</f>
        <v>1</v>
      </c>
      <c r="P153" s="71" t="str">
        <f>IF(Ausstellungen!$C153="","",IF(ISERROR(MATCH(Ausstellungen!$I153,Tabelle2!$X$4:$X$8,0)),"",MATCH(Ausstellungen!$I153,Tabelle2!$X$4:$X$8,0)))</f>
        <v/>
      </c>
      <c r="Q153" s="71" t="str">
        <f>IF(Ausstellungen!$C153="","",IF(OR(P153="",ISERROR(INDEX(Tabelle2!$X$14:$Y$18,P153,2))),"",INDEX(Tabelle2!$X$14:$Y$18,P153,2)))</f>
        <v/>
      </c>
      <c r="R153" s="71" t="str">
        <f t="shared" si="23"/>
        <v/>
      </c>
      <c r="S153" s="84" t="str">
        <f>IF(Ausstellungen!H153&lt;"a","",IF(AND(Ausstellungen!H153&gt;"a",ISERROR(MATCH(Ausstellungen!D153&amp;Ausstellungen!G153,Tabelle2!$T$2:$T$17,0))),1,IF(AND(Ausstellungen!H153&gt;"a",INDEX(Tabelle2!$V$2:$V$17,MATCH(Ausstellungen!D153&amp;Ausstellungen!G153,Tabelle2!$T$2:$T$17,0))&lt;&gt;Ausstellungen!H153),1,"")))</f>
        <v/>
      </c>
      <c r="T153" s="71" t="str">
        <f>IF(AND(Ausstellungen!I153&gt;"a",ISERROR(MATCH(Ausstellungen!G153,Tabelle2!$Z$2:$Z$7,0))),1,"")</f>
        <v/>
      </c>
      <c r="U153" s="71" t="str">
        <f>IF(AND(A153&gt;"a",Ausstellungen!G153&gt;" "),COUNTIF(A$5:A$500,A153),"")</f>
        <v/>
      </c>
      <c r="V153" s="71" t="str">
        <f t="shared" si="24"/>
        <v/>
      </c>
      <c r="W153" s="71" t="str">
        <f t="shared" si="25"/>
        <v/>
      </c>
      <c r="X153" s="71" t="str">
        <f>IF(AND(Ausstellungen!D153&lt;&gt;Tabelle2!$C$19,Ausstellungen!F153=Tabelle2!$E$19),1,"")</f>
        <v/>
      </c>
      <c r="Y153" s="71" t="str">
        <f ca="1">IF(AND(Ausstellungen!G153&gt;"a",ISERROR(MATCH(Ausstellungen!G153,INDIRECT(Ausstellungen!T153),0))),0,"")</f>
        <v/>
      </c>
      <c r="Z153" s="71" t="str">
        <f>IF(ISERROR(SEARCH(",",Ausstellungen!G153,1)),Ausstellungen!G153,SUBSTITUTE(MID(Ausstellungen!G153,1,SEARCH(",",Ausstellungen!G153,1)-1),"vv","z"))</f>
        <v xml:space="preserve"> </v>
      </c>
      <c r="AA153" s="71">
        <f t="shared" ca="1" si="26"/>
        <v>0</v>
      </c>
      <c r="AB153" s="71">
        <f t="shared" ca="1" si="27"/>
        <v>0</v>
      </c>
      <c r="AC153" s="71">
        <f t="shared" ca="1" si="28"/>
        <v>0</v>
      </c>
      <c r="AD153" s="71">
        <f t="shared" ca="1" si="29"/>
        <v>0</v>
      </c>
      <c r="AE153" s="71">
        <f t="shared" ca="1" si="30"/>
        <v>0</v>
      </c>
      <c r="AF153" s="71">
        <f t="shared" ca="1" si="31"/>
        <v>0</v>
      </c>
      <c r="AG153" s="71">
        <f t="shared" ca="1" si="32"/>
        <v>0</v>
      </c>
    </row>
    <row r="154" spans="1:33" ht="18.600000000000001" customHeight="1" x14ac:dyDescent="0.2">
      <c r="A154" s="70" t="str">
        <f>IF(AND(Ausstellungen!C154&lt;"a",Ausstellungen!D154&lt;"a",Ausstellungen!F154&lt;"a",Ausstellungen!G154&lt;" "),"",SUBSTITUTE(SUBSTITUTE(SUBSTITUTE(SUBSTITUTE(IF(AND(ISERROR(SEARCH(",",Ausstellungen!G154,1)),ISERROR(SEARCH(".",Ausstellungen!G154,1))),CONCATENATE(Ausstellungen!D154,Ausstellungen!E154,Ausstellungen!F154,Ausstellungen!G154),IF(ISERROR(SEARCH(",",Ausstellungen!G154,1)),CONCATENATE(Ausstellungen!D154,Ausstellungen!E154,Ausstellungen!F154,MID(Ausstellungen!G154,SEARCH(".",Ausstellungen!G154,1)-1,1)),CONCATENATE(Ausstellungen!D154,Ausstellungen!E154,Ausstellungen!F154,MID(Ausstellungen!G154,SEARCH(",",Ausstellungen!G154,1)-1,1)))),"vv",ROW()),"v",ROW()),"Sg",""),"V",""))</f>
        <v xml:space="preserve">   </v>
      </c>
      <c r="B154" s="70" t="str">
        <f>IF(OR(Ausstellungen!C154&lt;"a",Ausstellungen!D154&lt;"a",Ausstellungen!F154&lt;"a"),"",IF(AND(Ausstellungen!D154=Tabelle2!$C$19,Ausstellungen!F154=Tabelle2!$E$19),Ausstellungen!C154&amp;Ausstellungen!D154&amp;"yy",IF(AND(Ausstellungen!D154=Tabelle2!$C$19,Ausstellungen!F154&lt;&gt;Tabelle2!$E$19),Ausstellungen!C154&amp;Ausstellungen!D154&amp;"zz",Ausstellungen!C154&amp;Ausstellungen!D154)))</f>
        <v/>
      </c>
      <c r="C154" s="70" t="str">
        <f>IF(Ausstellungen!H154&lt;"a","",IF(Ausstellungen!F154=Tabelle2!$E$4,Ausstellungen!D154&amp;Ausstellungen!E154&amp;Ausstellungen!F154&amp;Ausstellungen!H154,IF(Ausstellungen!F154=Tabelle2!$E$3,Ausstellungen!D154&amp;Ausstellungen!F154&amp;Ausstellungen!H154,Ausstellungen!D154&amp;Ausstellungen!E154&amp;Ausstellungen!H154)))</f>
        <v/>
      </c>
      <c r="D154" s="70" t="str">
        <f>IF(AND(Ausstellungen!C154&gt;"a",Ausstellungen!D154&gt;"a",Ausstellungen!F154&gt;"a",Ausstellungen!I154&gt;"a"),Ausstellungen!D154&amp;Ausstellungen!E154&amp;MID(Ausstellungen!I154,1,2),"")</f>
        <v/>
      </c>
      <c r="E154" s="70" t="str">
        <f>IF(AND(Ausstellungen!C154&gt;"a",Ausstellungen!D154&gt;"a",Ausstellungen!F154&gt;"a",Ausstellungen!I154&gt;"a"),Ausstellungen!D154&amp;MID(Ausstellungen!I154,1,3),"")</f>
        <v/>
      </c>
      <c r="F154" s="70" t="str">
        <f>IF(Ausstellungen!T154&lt;&gt;"leer",CONCATENATE(Ausstellungen!T154,"P"),"")</f>
        <v/>
      </c>
      <c r="G154" s="71">
        <f ca="1">IF(Ausstellungen!G154&gt;" ",VLOOKUP(Ausstellungen!G154,INDIRECT(F154),2,0),0)</f>
        <v>0</v>
      </c>
      <c r="H154" s="71">
        <f>IF(ISERROR(VLOOKUP(Ausstellungen!H154,Tabelle2!$AG$3:$AH$29,2,0)),0,VLOOKUP(Ausstellungen!H154,Tabelle2!$AG$3:$AH$29,2,0))</f>
        <v>0</v>
      </c>
      <c r="I154" s="71">
        <f>IF(ISERROR(VLOOKUP(Ausstellungen!I154,Tabelle2!$X$3:$Y$8,2,0)),0,VLOOKUP(Ausstellungen!I154,Tabelle2!$X$3:$Y$8,2,0))</f>
        <v>0</v>
      </c>
      <c r="J154" s="71">
        <f t="shared" ca="1" si="22"/>
        <v>0</v>
      </c>
      <c r="N154" s="69" t="str">
        <f>IF(AND(Ausstellungen!$C154&gt;"a",ISERROR(VLOOKUP(Ausstellungen!$C154,Tabelle3!$A$6:$B$300,2,0))),"??",IF(ISERROR(VLOOKUP(Ausstellungen!$C154,Tabelle3!$A$6:$B$300,2,0)),"",VLOOKUP(Ausstellungen!$C154,Tabelle3!$A$6:$B$300,2,0)))</f>
        <v/>
      </c>
      <c r="O154" s="125">
        <f ca="1">IF(AND(Ausstellungen!G154&gt;"a",ISERROR(MATCH(Ausstellungen!G154,INDIRECT(Ausstellungen!T154),0))),0,1)</f>
        <v>1</v>
      </c>
      <c r="P154" s="71" t="str">
        <f>IF(Ausstellungen!$C154="","",IF(ISERROR(MATCH(Ausstellungen!$I154,Tabelle2!$X$4:$X$8,0)),"",MATCH(Ausstellungen!$I154,Tabelle2!$X$4:$X$8,0)))</f>
        <v/>
      </c>
      <c r="Q154" s="71" t="str">
        <f>IF(Ausstellungen!$C154="","",IF(OR(P154="",ISERROR(INDEX(Tabelle2!$X$14:$Y$18,P154,2))),"",INDEX(Tabelle2!$X$14:$Y$18,P154,2)))</f>
        <v/>
      </c>
      <c r="R154" s="71" t="str">
        <f t="shared" si="23"/>
        <v/>
      </c>
      <c r="S154" s="84" t="str">
        <f>IF(Ausstellungen!H154&lt;"a","",IF(AND(Ausstellungen!H154&gt;"a",ISERROR(MATCH(Ausstellungen!D154&amp;Ausstellungen!G154,Tabelle2!$T$2:$T$17,0))),1,IF(AND(Ausstellungen!H154&gt;"a",INDEX(Tabelle2!$V$2:$V$17,MATCH(Ausstellungen!D154&amp;Ausstellungen!G154,Tabelle2!$T$2:$T$17,0))&lt;&gt;Ausstellungen!H154),1,"")))</f>
        <v/>
      </c>
      <c r="T154" s="71" t="str">
        <f>IF(AND(Ausstellungen!I154&gt;"a",ISERROR(MATCH(Ausstellungen!G154,Tabelle2!$Z$2:$Z$7,0))),1,"")</f>
        <v/>
      </c>
      <c r="U154" s="71" t="str">
        <f>IF(AND(A154&gt;"a",Ausstellungen!G154&gt;" "),COUNTIF(A$5:A$500,A154),"")</f>
        <v/>
      </c>
      <c r="V154" s="71" t="str">
        <f t="shared" si="24"/>
        <v/>
      </c>
      <c r="W154" s="71" t="str">
        <f t="shared" si="25"/>
        <v/>
      </c>
      <c r="X154" s="71" t="str">
        <f>IF(AND(Ausstellungen!D154&lt;&gt;Tabelle2!$C$19,Ausstellungen!F154=Tabelle2!$E$19),1,"")</f>
        <v/>
      </c>
      <c r="Y154" s="71" t="str">
        <f ca="1">IF(AND(Ausstellungen!G154&gt;"a",ISERROR(MATCH(Ausstellungen!G154,INDIRECT(Ausstellungen!T154),0))),0,"")</f>
        <v/>
      </c>
      <c r="Z154" s="71" t="str">
        <f>IF(ISERROR(SEARCH(",",Ausstellungen!G154,1)),Ausstellungen!G154,SUBSTITUTE(MID(Ausstellungen!G154,1,SEARCH(",",Ausstellungen!G154,1)-1),"vv","z"))</f>
        <v xml:space="preserve"> </v>
      </c>
      <c r="AA154" s="71">
        <f t="shared" ca="1" si="26"/>
        <v>0</v>
      </c>
      <c r="AB154" s="71">
        <f t="shared" ca="1" si="27"/>
        <v>0</v>
      </c>
      <c r="AC154" s="71">
        <f t="shared" ca="1" si="28"/>
        <v>0</v>
      </c>
      <c r="AD154" s="71">
        <f t="shared" ca="1" si="29"/>
        <v>0</v>
      </c>
      <c r="AE154" s="71">
        <f t="shared" ca="1" si="30"/>
        <v>0</v>
      </c>
      <c r="AF154" s="71">
        <f t="shared" ca="1" si="31"/>
        <v>0</v>
      </c>
      <c r="AG154" s="71">
        <f t="shared" ca="1" si="32"/>
        <v>0</v>
      </c>
    </row>
    <row r="155" spans="1:33" ht="18.600000000000001" customHeight="1" x14ac:dyDescent="0.2">
      <c r="A155" s="70" t="str">
        <f>IF(AND(Ausstellungen!C155&lt;"a",Ausstellungen!D155&lt;"a",Ausstellungen!F155&lt;"a",Ausstellungen!G155&lt;" "),"",SUBSTITUTE(SUBSTITUTE(SUBSTITUTE(SUBSTITUTE(IF(AND(ISERROR(SEARCH(",",Ausstellungen!G155,1)),ISERROR(SEARCH(".",Ausstellungen!G155,1))),CONCATENATE(Ausstellungen!D155,Ausstellungen!E155,Ausstellungen!F155,Ausstellungen!G155),IF(ISERROR(SEARCH(",",Ausstellungen!G155,1)),CONCATENATE(Ausstellungen!D155,Ausstellungen!E155,Ausstellungen!F155,MID(Ausstellungen!G155,SEARCH(".",Ausstellungen!G155,1)-1,1)),CONCATENATE(Ausstellungen!D155,Ausstellungen!E155,Ausstellungen!F155,MID(Ausstellungen!G155,SEARCH(",",Ausstellungen!G155,1)-1,1)))),"vv",ROW()),"v",ROW()),"Sg",""),"V",""))</f>
        <v xml:space="preserve">   </v>
      </c>
      <c r="B155" s="70" t="str">
        <f>IF(OR(Ausstellungen!C155&lt;"a",Ausstellungen!D155&lt;"a",Ausstellungen!F155&lt;"a"),"",IF(AND(Ausstellungen!D155=Tabelle2!$C$19,Ausstellungen!F155=Tabelle2!$E$19),Ausstellungen!C155&amp;Ausstellungen!D155&amp;"yy",IF(AND(Ausstellungen!D155=Tabelle2!$C$19,Ausstellungen!F155&lt;&gt;Tabelle2!$E$19),Ausstellungen!C155&amp;Ausstellungen!D155&amp;"zz",Ausstellungen!C155&amp;Ausstellungen!D155)))</f>
        <v/>
      </c>
      <c r="C155" s="70" t="str">
        <f>IF(Ausstellungen!H155&lt;"a","",IF(Ausstellungen!F155=Tabelle2!$E$4,Ausstellungen!D155&amp;Ausstellungen!E155&amp;Ausstellungen!F155&amp;Ausstellungen!H155,IF(Ausstellungen!F155=Tabelle2!$E$3,Ausstellungen!D155&amp;Ausstellungen!F155&amp;Ausstellungen!H155,Ausstellungen!D155&amp;Ausstellungen!E155&amp;Ausstellungen!H155)))</f>
        <v/>
      </c>
      <c r="D155" s="70" t="str">
        <f>IF(AND(Ausstellungen!C155&gt;"a",Ausstellungen!D155&gt;"a",Ausstellungen!F155&gt;"a",Ausstellungen!I155&gt;"a"),Ausstellungen!D155&amp;Ausstellungen!E155&amp;MID(Ausstellungen!I155,1,2),"")</f>
        <v/>
      </c>
      <c r="E155" s="70" t="str">
        <f>IF(AND(Ausstellungen!C155&gt;"a",Ausstellungen!D155&gt;"a",Ausstellungen!F155&gt;"a",Ausstellungen!I155&gt;"a"),Ausstellungen!D155&amp;MID(Ausstellungen!I155,1,3),"")</f>
        <v/>
      </c>
      <c r="F155" s="70" t="str">
        <f>IF(Ausstellungen!T155&lt;&gt;"leer",CONCATENATE(Ausstellungen!T155,"P"),"")</f>
        <v/>
      </c>
      <c r="G155" s="71">
        <f ca="1">IF(Ausstellungen!G155&gt;" ",VLOOKUP(Ausstellungen!G155,INDIRECT(F155),2,0),0)</f>
        <v>0</v>
      </c>
      <c r="H155" s="71">
        <f>IF(ISERROR(VLOOKUP(Ausstellungen!H155,Tabelle2!$AG$3:$AH$29,2,0)),0,VLOOKUP(Ausstellungen!H155,Tabelle2!$AG$3:$AH$29,2,0))</f>
        <v>0</v>
      </c>
      <c r="I155" s="71">
        <f>IF(ISERROR(VLOOKUP(Ausstellungen!I155,Tabelle2!$X$3:$Y$8,2,0)),0,VLOOKUP(Ausstellungen!I155,Tabelle2!$X$3:$Y$8,2,0))</f>
        <v>0</v>
      </c>
      <c r="J155" s="71">
        <f t="shared" ca="1" si="22"/>
        <v>0</v>
      </c>
      <c r="N155" s="69" t="str">
        <f>IF(AND(Ausstellungen!$C155&gt;"a",ISERROR(VLOOKUP(Ausstellungen!$C155,Tabelle3!$A$6:$B$300,2,0))),"??",IF(ISERROR(VLOOKUP(Ausstellungen!$C155,Tabelle3!$A$6:$B$300,2,0)),"",VLOOKUP(Ausstellungen!$C155,Tabelle3!$A$6:$B$300,2,0)))</f>
        <v/>
      </c>
      <c r="O155" s="125">
        <f ca="1">IF(AND(Ausstellungen!G155&gt;"a",ISERROR(MATCH(Ausstellungen!G155,INDIRECT(Ausstellungen!T155),0))),0,1)</f>
        <v>1</v>
      </c>
      <c r="P155" s="71" t="str">
        <f>IF(Ausstellungen!$C155="","",IF(ISERROR(MATCH(Ausstellungen!$I155,Tabelle2!$X$4:$X$8,0)),"",MATCH(Ausstellungen!$I155,Tabelle2!$X$4:$X$8,0)))</f>
        <v/>
      </c>
      <c r="Q155" s="71" t="str">
        <f>IF(Ausstellungen!$C155="","",IF(OR(P155="",ISERROR(INDEX(Tabelle2!$X$14:$Y$18,P155,2))),"",INDEX(Tabelle2!$X$14:$Y$18,P155,2)))</f>
        <v/>
      </c>
      <c r="R155" s="71" t="str">
        <f t="shared" si="23"/>
        <v/>
      </c>
      <c r="S155" s="84" t="str">
        <f>IF(Ausstellungen!H155&lt;"a","",IF(AND(Ausstellungen!H155&gt;"a",ISERROR(MATCH(Ausstellungen!D155&amp;Ausstellungen!G155,Tabelle2!$T$2:$T$17,0))),1,IF(AND(Ausstellungen!H155&gt;"a",INDEX(Tabelle2!$V$2:$V$17,MATCH(Ausstellungen!D155&amp;Ausstellungen!G155,Tabelle2!$T$2:$T$17,0))&lt;&gt;Ausstellungen!H155),1,"")))</f>
        <v/>
      </c>
      <c r="T155" s="71" t="str">
        <f>IF(AND(Ausstellungen!I155&gt;"a",ISERROR(MATCH(Ausstellungen!G155,Tabelle2!$Z$2:$Z$7,0))),1,"")</f>
        <v/>
      </c>
      <c r="U155" s="71" t="str">
        <f>IF(AND(A155&gt;"a",Ausstellungen!G155&gt;" "),COUNTIF(A$5:A$500,A155),"")</f>
        <v/>
      </c>
      <c r="V155" s="71" t="str">
        <f t="shared" si="24"/>
        <v/>
      </c>
      <c r="W155" s="71" t="str">
        <f t="shared" si="25"/>
        <v/>
      </c>
      <c r="X155" s="71" t="str">
        <f>IF(AND(Ausstellungen!D155&lt;&gt;Tabelle2!$C$19,Ausstellungen!F155=Tabelle2!$E$19),1,"")</f>
        <v/>
      </c>
      <c r="Y155" s="71" t="str">
        <f ca="1">IF(AND(Ausstellungen!G155&gt;"a",ISERROR(MATCH(Ausstellungen!G155,INDIRECT(Ausstellungen!T155),0))),0,"")</f>
        <v/>
      </c>
      <c r="Z155" s="71" t="str">
        <f>IF(ISERROR(SEARCH(",",Ausstellungen!G155,1)),Ausstellungen!G155,SUBSTITUTE(MID(Ausstellungen!G155,1,SEARCH(",",Ausstellungen!G155,1)-1),"vv","z"))</f>
        <v xml:space="preserve"> </v>
      </c>
      <c r="AA155" s="71">
        <f t="shared" ca="1" si="26"/>
        <v>0</v>
      </c>
      <c r="AB155" s="71">
        <f t="shared" ca="1" si="27"/>
        <v>0</v>
      </c>
      <c r="AC155" s="71">
        <f t="shared" ca="1" si="28"/>
        <v>0</v>
      </c>
      <c r="AD155" s="71">
        <f t="shared" ca="1" si="29"/>
        <v>0</v>
      </c>
      <c r="AE155" s="71">
        <f t="shared" ca="1" si="30"/>
        <v>0</v>
      </c>
      <c r="AF155" s="71">
        <f t="shared" ca="1" si="31"/>
        <v>0</v>
      </c>
      <c r="AG155" s="71">
        <f t="shared" ca="1" si="32"/>
        <v>0</v>
      </c>
    </row>
    <row r="156" spans="1:33" ht="18.600000000000001" customHeight="1" x14ac:dyDescent="0.2">
      <c r="A156" s="70" t="str">
        <f>IF(AND(Ausstellungen!C156&lt;"a",Ausstellungen!D156&lt;"a",Ausstellungen!F156&lt;"a",Ausstellungen!G156&lt;" "),"",SUBSTITUTE(SUBSTITUTE(SUBSTITUTE(SUBSTITUTE(IF(AND(ISERROR(SEARCH(",",Ausstellungen!G156,1)),ISERROR(SEARCH(".",Ausstellungen!G156,1))),CONCATENATE(Ausstellungen!D156,Ausstellungen!E156,Ausstellungen!F156,Ausstellungen!G156),IF(ISERROR(SEARCH(",",Ausstellungen!G156,1)),CONCATENATE(Ausstellungen!D156,Ausstellungen!E156,Ausstellungen!F156,MID(Ausstellungen!G156,SEARCH(".",Ausstellungen!G156,1)-1,1)),CONCATENATE(Ausstellungen!D156,Ausstellungen!E156,Ausstellungen!F156,MID(Ausstellungen!G156,SEARCH(",",Ausstellungen!G156,1)-1,1)))),"vv",ROW()),"v",ROW()),"Sg",""),"V",""))</f>
        <v xml:space="preserve">   </v>
      </c>
      <c r="B156" s="70" t="str">
        <f>IF(OR(Ausstellungen!C156&lt;"a",Ausstellungen!D156&lt;"a",Ausstellungen!F156&lt;"a"),"",IF(AND(Ausstellungen!D156=Tabelle2!$C$19,Ausstellungen!F156=Tabelle2!$E$19),Ausstellungen!C156&amp;Ausstellungen!D156&amp;"yy",IF(AND(Ausstellungen!D156=Tabelle2!$C$19,Ausstellungen!F156&lt;&gt;Tabelle2!$E$19),Ausstellungen!C156&amp;Ausstellungen!D156&amp;"zz",Ausstellungen!C156&amp;Ausstellungen!D156)))</f>
        <v/>
      </c>
      <c r="C156" s="70" t="str">
        <f>IF(Ausstellungen!H156&lt;"a","",IF(Ausstellungen!F156=Tabelle2!$E$4,Ausstellungen!D156&amp;Ausstellungen!E156&amp;Ausstellungen!F156&amp;Ausstellungen!H156,IF(Ausstellungen!F156=Tabelle2!$E$3,Ausstellungen!D156&amp;Ausstellungen!F156&amp;Ausstellungen!H156,Ausstellungen!D156&amp;Ausstellungen!E156&amp;Ausstellungen!H156)))</f>
        <v/>
      </c>
      <c r="D156" s="70" t="str">
        <f>IF(AND(Ausstellungen!C156&gt;"a",Ausstellungen!D156&gt;"a",Ausstellungen!F156&gt;"a",Ausstellungen!I156&gt;"a"),Ausstellungen!D156&amp;Ausstellungen!E156&amp;MID(Ausstellungen!I156,1,2),"")</f>
        <v/>
      </c>
      <c r="E156" s="70" t="str">
        <f>IF(AND(Ausstellungen!C156&gt;"a",Ausstellungen!D156&gt;"a",Ausstellungen!F156&gt;"a",Ausstellungen!I156&gt;"a"),Ausstellungen!D156&amp;MID(Ausstellungen!I156,1,3),"")</f>
        <v/>
      </c>
      <c r="F156" s="70" t="str">
        <f>IF(Ausstellungen!T156&lt;&gt;"leer",CONCATENATE(Ausstellungen!T156,"P"),"")</f>
        <v/>
      </c>
      <c r="G156" s="71">
        <f ca="1">IF(Ausstellungen!G156&gt;" ",VLOOKUP(Ausstellungen!G156,INDIRECT(F156),2,0),0)</f>
        <v>0</v>
      </c>
      <c r="H156" s="71">
        <f>IF(ISERROR(VLOOKUP(Ausstellungen!H156,Tabelle2!$AG$3:$AH$29,2,0)),0,VLOOKUP(Ausstellungen!H156,Tabelle2!$AG$3:$AH$29,2,0))</f>
        <v>0</v>
      </c>
      <c r="I156" s="71">
        <f>IF(ISERROR(VLOOKUP(Ausstellungen!I156,Tabelle2!$X$3:$Y$8,2,0)),0,VLOOKUP(Ausstellungen!I156,Tabelle2!$X$3:$Y$8,2,0))</f>
        <v>0</v>
      </c>
      <c r="J156" s="71">
        <f t="shared" ca="1" si="22"/>
        <v>0</v>
      </c>
      <c r="N156" s="69" t="str">
        <f>IF(AND(Ausstellungen!$C156&gt;"a",ISERROR(VLOOKUP(Ausstellungen!$C156,Tabelle3!$A$6:$B$300,2,0))),"??",IF(ISERROR(VLOOKUP(Ausstellungen!$C156,Tabelle3!$A$6:$B$300,2,0)),"",VLOOKUP(Ausstellungen!$C156,Tabelle3!$A$6:$B$300,2,0)))</f>
        <v/>
      </c>
      <c r="O156" s="125">
        <f ca="1">IF(AND(Ausstellungen!G156&gt;"a",ISERROR(MATCH(Ausstellungen!G156,INDIRECT(Ausstellungen!T156),0))),0,1)</f>
        <v>1</v>
      </c>
      <c r="P156" s="71" t="str">
        <f>IF(Ausstellungen!$C156="","",IF(ISERROR(MATCH(Ausstellungen!$I156,Tabelle2!$X$4:$X$8,0)),"",MATCH(Ausstellungen!$I156,Tabelle2!$X$4:$X$8,0)))</f>
        <v/>
      </c>
      <c r="Q156" s="71" t="str">
        <f>IF(Ausstellungen!$C156="","",IF(OR(P156="",ISERROR(INDEX(Tabelle2!$X$14:$Y$18,P156,2))),"",INDEX(Tabelle2!$X$14:$Y$18,P156,2)))</f>
        <v/>
      </c>
      <c r="R156" s="71" t="str">
        <f t="shared" si="23"/>
        <v/>
      </c>
      <c r="S156" s="84" t="str">
        <f>IF(Ausstellungen!H156&lt;"a","",IF(AND(Ausstellungen!H156&gt;"a",ISERROR(MATCH(Ausstellungen!D156&amp;Ausstellungen!G156,Tabelle2!$T$2:$T$17,0))),1,IF(AND(Ausstellungen!H156&gt;"a",INDEX(Tabelle2!$V$2:$V$17,MATCH(Ausstellungen!D156&amp;Ausstellungen!G156,Tabelle2!$T$2:$T$17,0))&lt;&gt;Ausstellungen!H156),1,"")))</f>
        <v/>
      </c>
      <c r="T156" s="71" t="str">
        <f>IF(AND(Ausstellungen!I156&gt;"a",ISERROR(MATCH(Ausstellungen!G156,Tabelle2!$Z$2:$Z$7,0))),1,"")</f>
        <v/>
      </c>
      <c r="U156" s="71" t="str">
        <f>IF(AND(A156&gt;"a",Ausstellungen!G156&gt;" "),COUNTIF(A$5:A$500,A156),"")</f>
        <v/>
      </c>
      <c r="V156" s="71" t="str">
        <f t="shared" si="24"/>
        <v/>
      </c>
      <c r="W156" s="71" t="str">
        <f t="shared" si="25"/>
        <v/>
      </c>
      <c r="X156" s="71" t="str">
        <f>IF(AND(Ausstellungen!D156&lt;&gt;Tabelle2!$C$19,Ausstellungen!F156=Tabelle2!$E$19),1,"")</f>
        <v/>
      </c>
      <c r="Y156" s="71" t="str">
        <f ca="1">IF(AND(Ausstellungen!G156&gt;"a",ISERROR(MATCH(Ausstellungen!G156,INDIRECT(Ausstellungen!T156),0))),0,"")</f>
        <v/>
      </c>
      <c r="Z156" s="71" t="str">
        <f>IF(ISERROR(SEARCH(",",Ausstellungen!G156,1)),Ausstellungen!G156,SUBSTITUTE(MID(Ausstellungen!G156,1,SEARCH(",",Ausstellungen!G156,1)-1),"vv","z"))</f>
        <v xml:space="preserve"> </v>
      </c>
      <c r="AA156" s="71">
        <f t="shared" ca="1" si="26"/>
        <v>0</v>
      </c>
      <c r="AB156" s="71">
        <f t="shared" ca="1" si="27"/>
        <v>0</v>
      </c>
      <c r="AC156" s="71">
        <f t="shared" ca="1" si="28"/>
        <v>0</v>
      </c>
      <c r="AD156" s="71">
        <f t="shared" ca="1" si="29"/>
        <v>0</v>
      </c>
      <c r="AE156" s="71">
        <f t="shared" ca="1" si="30"/>
        <v>0</v>
      </c>
      <c r="AF156" s="71">
        <f t="shared" ca="1" si="31"/>
        <v>0</v>
      </c>
      <c r="AG156" s="71">
        <f t="shared" ca="1" si="32"/>
        <v>0</v>
      </c>
    </row>
    <row r="157" spans="1:33" ht="18.600000000000001" customHeight="1" x14ac:dyDescent="0.2">
      <c r="A157" s="70" t="str">
        <f>IF(AND(Ausstellungen!C157&lt;"a",Ausstellungen!D157&lt;"a",Ausstellungen!F157&lt;"a",Ausstellungen!G157&lt;" "),"",SUBSTITUTE(SUBSTITUTE(SUBSTITUTE(SUBSTITUTE(IF(AND(ISERROR(SEARCH(",",Ausstellungen!G157,1)),ISERROR(SEARCH(".",Ausstellungen!G157,1))),CONCATENATE(Ausstellungen!D157,Ausstellungen!E157,Ausstellungen!F157,Ausstellungen!G157),IF(ISERROR(SEARCH(",",Ausstellungen!G157,1)),CONCATENATE(Ausstellungen!D157,Ausstellungen!E157,Ausstellungen!F157,MID(Ausstellungen!G157,SEARCH(".",Ausstellungen!G157,1)-1,1)),CONCATENATE(Ausstellungen!D157,Ausstellungen!E157,Ausstellungen!F157,MID(Ausstellungen!G157,SEARCH(",",Ausstellungen!G157,1)-1,1)))),"vv",ROW()),"v",ROW()),"Sg",""),"V",""))</f>
        <v xml:space="preserve">   </v>
      </c>
      <c r="B157" s="70" t="str">
        <f>IF(OR(Ausstellungen!C157&lt;"a",Ausstellungen!D157&lt;"a",Ausstellungen!F157&lt;"a"),"",IF(AND(Ausstellungen!D157=Tabelle2!$C$19,Ausstellungen!F157=Tabelle2!$E$19),Ausstellungen!C157&amp;Ausstellungen!D157&amp;"yy",IF(AND(Ausstellungen!D157=Tabelle2!$C$19,Ausstellungen!F157&lt;&gt;Tabelle2!$E$19),Ausstellungen!C157&amp;Ausstellungen!D157&amp;"zz",Ausstellungen!C157&amp;Ausstellungen!D157)))</f>
        <v/>
      </c>
      <c r="C157" s="70" t="str">
        <f>IF(Ausstellungen!H157&lt;"a","",IF(Ausstellungen!F157=Tabelle2!$E$4,Ausstellungen!D157&amp;Ausstellungen!E157&amp;Ausstellungen!F157&amp;Ausstellungen!H157,IF(Ausstellungen!F157=Tabelle2!$E$3,Ausstellungen!D157&amp;Ausstellungen!F157&amp;Ausstellungen!H157,Ausstellungen!D157&amp;Ausstellungen!E157&amp;Ausstellungen!H157)))</f>
        <v/>
      </c>
      <c r="D157" s="70" t="str">
        <f>IF(AND(Ausstellungen!C157&gt;"a",Ausstellungen!D157&gt;"a",Ausstellungen!F157&gt;"a",Ausstellungen!I157&gt;"a"),Ausstellungen!D157&amp;Ausstellungen!E157&amp;MID(Ausstellungen!I157,1,2),"")</f>
        <v/>
      </c>
      <c r="E157" s="70" t="str">
        <f>IF(AND(Ausstellungen!C157&gt;"a",Ausstellungen!D157&gt;"a",Ausstellungen!F157&gt;"a",Ausstellungen!I157&gt;"a"),Ausstellungen!D157&amp;MID(Ausstellungen!I157,1,3),"")</f>
        <v/>
      </c>
      <c r="F157" s="70" t="str">
        <f>IF(Ausstellungen!T157&lt;&gt;"leer",CONCATENATE(Ausstellungen!T157,"P"),"")</f>
        <v/>
      </c>
      <c r="G157" s="71">
        <f ca="1">IF(Ausstellungen!G157&gt;" ",VLOOKUP(Ausstellungen!G157,INDIRECT(F157),2,0),0)</f>
        <v>0</v>
      </c>
      <c r="H157" s="71">
        <f>IF(ISERROR(VLOOKUP(Ausstellungen!H157,Tabelle2!$AG$3:$AH$29,2,0)),0,VLOOKUP(Ausstellungen!H157,Tabelle2!$AG$3:$AH$29,2,0))</f>
        <v>0</v>
      </c>
      <c r="I157" s="71">
        <f>IF(ISERROR(VLOOKUP(Ausstellungen!I157,Tabelle2!$X$3:$Y$8,2,0)),0,VLOOKUP(Ausstellungen!I157,Tabelle2!$X$3:$Y$8,2,0))</f>
        <v>0</v>
      </c>
      <c r="J157" s="71">
        <f t="shared" ca="1" si="22"/>
        <v>0</v>
      </c>
      <c r="N157" s="69" t="str">
        <f>IF(AND(Ausstellungen!$C157&gt;"a",ISERROR(VLOOKUP(Ausstellungen!$C157,Tabelle3!$A$6:$B$300,2,0))),"??",IF(ISERROR(VLOOKUP(Ausstellungen!$C157,Tabelle3!$A$6:$B$300,2,0)),"",VLOOKUP(Ausstellungen!$C157,Tabelle3!$A$6:$B$300,2,0)))</f>
        <v/>
      </c>
      <c r="O157" s="125">
        <f ca="1">IF(AND(Ausstellungen!G157&gt;"a",ISERROR(MATCH(Ausstellungen!G157,INDIRECT(Ausstellungen!T157),0))),0,1)</f>
        <v>1</v>
      </c>
      <c r="P157" s="71" t="str">
        <f>IF(Ausstellungen!$C157="","",IF(ISERROR(MATCH(Ausstellungen!$I157,Tabelle2!$X$4:$X$8,0)),"",MATCH(Ausstellungen!$I157,Tabelle2!$X$4:$X$8,0)))</f>
        <v/>
      </c>
      <c r="Q157" s="71" t="str">
        <f>IF(Ausstellungen!$C157="","",IF(OR(P157="",ISERROR(INDEX(Tabelle2!$X$14:$Y$18,P157,2))),"",INDEX(Tabelle2!$X$14:$Y$18,P157,2)))</f>
        <v/>
      </c>
      <c r="R157" s="71" t="str">
        <f t="shared" si="23"/>
        <v/>
      </c>
      <c r="S157" s="84" t="str">
        <f>IF(Ausstellungen!H157&lt;"a","",IF(AND(Ausstellungen!H157&gt;"a",ISERROR(MATCH(Ausstellungen!D157&amp;Ausstellungen!G157,Tabelle2!$T$2:$T$17,0))),1,IF(AND(Ausstellungen!H157&gt;"a",INDEX(Tabelle2!$V$2:$V$17,MATCH(Ausstellungen!D157&amp;Ausstellungen!G157,Tabelle2!$T$2:$T$17,0))&lt;&gt;Ausstellungen!H157),1,"")))</f>
        <v/>
      </c>
      <c r="T157" s="71" t="str">
        <f>IF(AND(Ausstellungen!I157&gt;"a",ISERROR(MATCH(Ausstellungen!G157,Tabelle2!$Z$2:$Z$7,0))),1,"")</f>
        <v/>
      </c>
      <c r="U157" s="71" t="str">
        <f>IF(AND(A157&gt;"a",Ausstellungen!G157&gt;" "),COUNTIF(A$5:A$500,A157),"")</f>
        <v/>
      </c>
      <c r="V157" s="71" t="str">
        <f t="shared" si="24"/>
        <v/>
      </c>
      <c r="W157" s="71" t="str">
        <f t="shared" si="25"/>
        <v/>
      </c>
      <c r="X157" s="71" t="str">
        <f>IF(AND(Ausstellungen!D157&lt;&gt;Tabelle2!$C$19,Ausstellungen!F157=Tabelle2!$E$19),1,"")</f>
        <v/>
      </c>
      <c r="Y157" s="71" t="str">
        <f ca="1">IF(AND(Ausstellungen!G157&gt;"a",ISERROR(MATCH(Ausstellungen!G157,INDIRECT(Ausstellungen!T157),0))),0,"")</f>
        <v/>
      </c>
      <c r="Z157" s="71" t="str">
        <f>IF(ISERROR(SEARCH(",",Ausstellungen!G157,1)),Ausstellungen!G157,SUBSTITUTE(MID(Ausstellungen!G157,1,SEARCH(",",Ausstellungen!G157,1)-1),"vv","z"))</f>
        <v xml:space="preserve"> </v>
      </c>
      <c r="AA157" s="71">
        <f t="shared" ca="1" si="26"/>
        <v>0</v>
      </c>
      <c r="AB157" s="71">
        <f t="shared" ca="1" si="27"/>
        <v>0</v>
      </c>
      <c r="AC157" s="71">
        <f t="shared" ca="1" si="28"/>
        <v>0</v>
      </c>
      <c r="AD157" s="71">
        <f t="shared" ca="1" si="29"/>
        <v>0</v>
      </c>
      <c r="AE157" s="71">
        <f t="shared" ca="1" si="30"/>
        <v>0</v>
      </c>
      <c r="AF157" s="71">
        <f t="shared" ca="1" si="31"/>
        <v>0</v>
      </c>
      <c r="AG157" s="71">
        <f t="shared" ca="1" si="32"/>
        <v>0</v>
      </c>
    </row>
    <row r="158" spans="1:33" ht="18.600000000000001" customHeight="1" x14ac:dyDescent="0.2">
      <c r="A158" s="70" t="str">
        <f>IF(AND(Ausstellungen!C158&lt;"a",Ausstellungen!D158&lt;"a",Ausstellungen!F158&lt;"a",Ausstellungen!G158&lt;" "),"",SUBSTITUTE(SUBSTITUTE(SUBSTITUTE(SUBSTITUTE(IF(AND(ISERROR(SEARCH(",",Ausstellungen!G158,1)),ISERROR(SEARCH(".",Ausstellungen!G158,1))),CONCATENATE(Ausstellungen!D158,Ausstellungen!E158,Ausstellungen!F158,Ausstellungen!G158),IF(ISERROR(SEARCH(",",Ausstellungen!G158,1)),CONCATENATE(Ausstellungen!D158,Ausstellungen!E158,Ausstellungen!F158,MID(Ausstellungen!G158,SEARCH(".",Ausstellungen!G158,1)-1,1)),CONCATENATE(Ausstellungen!D158,Ausstellungen!E158,Ausstellungen!F158,MID(Ausstellungen!G158,SEARCH(",",Ausstellungen!G158,1)-1,1)))),"vv",ROW()),"v",ROW()),"Sg",""),"V",""))</f>
        <v xml:space="preserve">   </v>
      </c>
      <c r="B158" s="70" t="str">
        <f>IF(OR(Ausstellungen!C158&lt;"a",Ausstellungen!D158&lt;"a",Ausstellungen!F158&lt;"a"),"",IF(AND(Ausstellungen!D158=Tabelle2!$C$19,Ausstellungen!F158=Tabelle2!$E$19),Ausstellungen!C158&amp;Ausstellungen!D158&amp;"yy",IF(AND(Ausstellungen!D158=Tabelle2!$C$19,Ausstellungen!F158&lt;&gt;Tabelle2!$E$19),Ausstellungen!C158&amp;Ausstellungen!D158&amp;"zz",Ausstellungen!C158&amp;Ausstellungen!D158)))</f>
        <v/>
      </c>
      <c r="C158" s="70" t="str">
        <f>IF(Ausstellungen!H158&lt;"a","",IF(Ausstellungen!F158=Tabelle2!$E$4,Ausstellungen!D158&amp;Ausstellungen!E158&amp;Ausstellungen!F158&amp;Ausstellungen!H158,IF(Ausstellungen!F158=Tabelle2!$E$3,Ausstellungen!D158&amp;Ausstellungen!F158&amp;Ausstellungen!H158,Ausstellungen!D158&amp;Ausstellungen!E158&amp;Ausstellungen!H158)))</f>
        <v/>
      </c>
      <c r="D158" s="70" t="str">
        <f>IF(AND(Ausstellungen!C158&gt;"a",Ausstellungen!D158&gt;"a",Ausstellungen!F158&gt;"a",Ausstellungen!I158&gt;"a"),Ausstellungen!D158&amp;Ausstellungen!E158&amp;MID(Ausstellungen!I158,1,2),"")</f>
        <v/>
      </c>
      <c r="E158" s="70" t="str">
        <f>IF(AND(Ausstellungen!C158&gt;"a",Ausstellungen!D158&gt;"a",Ausstellungen!F158&gt;"a",Ausstellungen!I158&gt;"a"),Ausstellungen!D158&amp;MID(Ausstellungen!I158,1,3),"")</f>
        <v/>
      </c>
      <c r="F158" s="70" t="str">
        <f>IF(Ausstellungen!T158&lt;&gt;"leer",CONCATENATE(Ausstellungen!T158,"P"),"")</f>
        <v/>
      </c>
      <c r="G158" s="71">
        <f ca="1">IF(Ausstellungen!G158&gt;" ",VLOOKUP(Ausstellungen!G158,INDIRECT(F158),2,0),0)</f>
        <v>0</v>
      </c>
      <c r="H158" s="71">
        <f>IF(ISERROR(VLOOKUP(Ausstellungen!H158,Tabelle2!$AG$3:$AH$29,2,0)),0,VLOOKUP(Ausstellungen!H158,Tabelle2!$AG$3:$AH$29,2,0))</f>
        <v>0</v>
      </c>
      <c r="I158" s="71">
        <f>IF(ISERROR(VLOOKUP(Ausstellungen!I158,Tabelle2!$X$3:$Y$8,2,0)),0,VLOOKUP(Ausstellungen!I158,Tabelle2!$X$3:$Y$8,2,0))</f>
        <v>0</v>
      </c>
      <c r="J158" s="71">
        <f t="shared" ca="1" si="22"/>
        <v>0</v>
      </c>
      <c r="N158" s="69" t="str">
        <f>IF(AND(Ausstellungen!$C158&gt;"a",ISERROR(VLOOKUP(Ausstellungen!$C158,Tabelle3!$A$6:$B$300,2,0))),"??",IF(ISERROR(VLOOKUP(Ausstellungen!$C158,Tabelle3!$A$6:$B$300,2,0)),"",VLOOKUP(Ausstellungen!$C158,Tabelle3!$A$6:$B$300,2,0)))</f>
        <v/>
      </c>
      <c r="O158" s="125">
        <f ca="1">IF(AND(Ausstellungen!G158&gt;"a",ISERROR(MATCH(Ausstellungen!G158,INDIRECT(Ausstellungen!T158),0))),0,1)</f>
        <v>1</v>
      </c>
      <c r="P158" s="71" t="str">
        <f>IF(Ausstellungen!$C158="","",IF(ISERROR(MATCH(Ausstellungen!$I158,Tabelle2!$X$4:$X$8,0)),"",MATCH(Ausstellungen!$I158,Tabelle2!$X$4:$X$8,0)))</f>
        <v/>
      </c>
      <c r="Q158" s="71" t="str">
        <f>IF(Ausstellungen!$C158="","",IF(OR(P158="",ISERROR(INDEX(Tabelle2!$X$14:$Y$18,P158,2))),"",INDEX(Tabelle2!$X$14:$Y$18,P158,2)))</f>
        <v/>
      </c>
      <c r="R158" s="71" t="str">
        <f t="shared" si="23"/>
        <v/>
      </c>
      <c r="S158" s="84" t="str">
        <f>IF(Ausstellungen!H158&lt;"a","",IF(AND(Ausstellungen!H158&gt;"a",ISERROR(MATCH(Ausstellungen!D158&amp;Ausstellungen!G158,Tabelle2!$T$2:$T$17,0))),1,IF(AND(Ausstellungen!H158&gt;"a",INDEX(Tabelle2!$V$2:$V$17,MATCH(Ausstellungen!D158&amp;Ausstellungen!G158,Tabelle2!$T$2:$T$17,0))&lt;&gt;Ausstellungen!H158),1,"")))</f>
        <v/>
      </c>
      <c r="T158" s="71" t="str">
        <f>IF(AND(Ausstellungen!I158&gt;"a",ISERROR(MATCH(Ausstellungen!G158,Tabelle2!$Z$2:$Z$7,0))),1,"")</f>
        <v/>
      </c>
      <c r="U158" s="71" t="str">
        <f>IF(AND(A158&gt;"a",Ausstellungen!G158&gt;" "),COUNTIF(A$5:A$500,A158),"")</f>
        <v/>
      </c>
      <c r="V158" s="71" t="str">
        <f t="shared" si="24"/>
        <v/>
      </c>
      <c r="W158" s="71" t="str">
        <f t="shared" si="25"/>
        <v/>
      </c>
      <c r="X158" s="71" t="str">
        <f>IF(AND(Ausstellungen!D158&lt;&gt;Tabelle2!$C$19,Ausstellungen!F158=Tabelle2!$E$19),1,"")</f>
        <v/>
      </c>
      <c r="Y158" s="71" t="str">
        <f ca="1">IF(AND(Ausstellungen!G158&gt;"a",ISERROR(MATCH(Ausstellungen!G158,INDIRECT(Ausstellungen!T158),0))),0,"")</f>
        <v/>
      </c>
      <c r="Z158" s="71" t="str">
        <f>IF(ISERROR(SEARCH(",",Ausstellungen!G158,1)),Ausstellungen!G158,SUBSTITUTE(MID(Ausstellungen!G158,1,SEARCH(",",Ausstellungen!G158,1)-1),"vv","z"))</f>
        <v xml:space="preserve"> </v>
      </c>
      <c r="AA158" s="71">
        <f t="shared" ca="1" si="26"/>
        <v>0</v>
      </c>
      <c r="AB158" s="71">
        <f t="shared" ca="1" si="27"/>
        <v>0</v>
      </c>
      <c r="AC158" s="71">
        <f t="shared" ca="1" si="28"/>
        <v>0</v>
      </c>
      <c r="AD158" s="71">
        <f t="shared" ca="1" si="29"/>
        <v>0</v>
      </c>
      <c r="AE158" s="71">
        <f t="shared" ca="1" si="30"/>
        <v>0</v>
      </c>
      <c r="AF158" s="71">
        <f t="shared" ca="1" si="31"/>
        <v>0</v>
      </c>
      <c r="AG158" s="71">
        <f t="shared" ca="1" si="32"/>
        <v>0</v>
      </c>
    </row>
    <row r="159" spans="1:33" ht="18.600000000000001" customHeight="1" x14ac:dyDescent="0.2">
      <c r="A159" s="70" t="str">
        <f>IF(AND(Ausstellungen!C159&lt;"a",Ausstellungen!D159&lt;"a",Ausstellungen!F159&lt;"a",Ausstellungen!G159&lt;" "),"",SUBSTITUTE(SUBSTITUTE(SUBSTITUTE(SUBSTITUTE(IF(AND(ISERROR(SEARCH(",",Ausstellungen!G159,1)),ISERROR(SEARCH(".",Ausstellungen!G159,1))),CONCATENATE(Ausstellungen!D159,Ausstellungen!E159,Ausstellungen!F159,Ausstellungen!G159),IF(ISERROR(SEARCH(",",Ausstellungen!G159,1)),CONCATENATE(Ausstellungen!D159,Ausstellungen!E159,Ausstellungen!F159,MID(Ausstellungen!G159,SEARCH(".",Ausstellungen!G159,1)-1,1)),CONCATENATE(Ausstellungen!D159,Ausstellungen!E159,Ausstellungen!F159,MID(Ausstellungen!G159,SEARCH(",",Ausstellungen!G159,1)-1,1)))),"vv",ROW()),"v",ROW()),"Sg",""),"V",""))</f>
        <v xml:space="preserve">   </v>
      </c>
      <c r="B159" s="70" t="str">
        <f>IF(OR(Ausstellungen!C159&lt;"a",Ausstellungen!D159&lt;"a",Ausstellungen!F159&lt;"a"),"",IF(AND(Ausstellungen!D159=Tabelle2!$C$19,Ausstellungen!F159=Tabelle2!$E$19),Ausstellungen!C159&amp;Ausstellungen!D159&amp;"yy",IF(AND(Ausstellungen!D159=Tabelle2!$C$19,Ausstellungen!F159&lt;&gt;Tabelle2!$E$19),Ausstellungen!C159&amp;Ausstellungen!D159&amp;"zz",Ausstellungen!C159&amp;Ausstellungen!D159)))</f>
        <v/>
      </c>
      <c r="C159" s="70" t="str">
        <f>IF(Ausstellungen!H159&lt;"a","",IF(Ausstellungen!F159=Tabelle2!$E$4,Ausstellungen!D159&amp;Ausstellungen!E159&amp;Ausstellungen!F159&amp;Ausstellungen!H159,IF(Ausstellungen!F159=Tabelle2!$E$3,Ausstellungen!D159&amp;Ausstellungen!F159&amp;Ausstellungen!H159,Ausstellungen!D159&amp;Ausstellungen!E159&amp;Ausstellungen!H159)))</f>
        <v/>
      </c>
      <c r="D159" s="70" t="str">
        <f>IF(AND(Ausstellungen!C159&gt;"a",Ausstellungen!D159&gt;"a",Ausstellungen!F159&gt;"a",Ausstellungen!I159&gt;"a"),Ausstellungen!D159&amp;Ausstellungen!E159&amp;MID(Ausstellungen!I159,1,2),"")</f>
        <v/>
      </c>
      <c r="E159" s="70" t="str">
        <f>IF(AND(Ausstellungen!C159&gt;"a",Ausstellungen!D159&gt;"a",Ausstellungen!F159&gt;"a",Ausstellungen!I159&gt;"a"),Ausstellungen!D159&amp;MID(Ausstellungen!I159,1,3),"")</f>
        <v/>
      </c>
      <c r="F159" s="70" t="str">
        <f>IF(Ausstellungen!T159&lt;&gt;"leer",CONCATENATE(Ausstellungen!T159,"P"),"")</f>
        <v/>
      </c>
      <c r="G159" s="71">
        <f ca="1">IF(Ausstellungen!G159&gt;" ",VLOOKUP(Ausstellungen!G159,INDIRECT(F159),2,0),0)</f>
        <v>0</v>
      </c>
      <c r="H159" s="71">
        <f>IF(ISERROR(VLOOKUP(Ausstellungen!H159,Tabelle2!$AG$3:$AH$29,2,0)),0,VLOOKUP(Ausstellungen!H159,Tabelle2!$AG$3:$AH$29,2,0))</f>
        <v>0</v>
      </c>
      <c r="I159" s="71">
        <f>IF(ISERROR(VLOOKUP(Ausstellungen!I159,Tabelle2!$X$3:$Y$8,2,0)),0,VLOOKUP(Ausstellungen!I159,Tabelle2!$X$3:$Y$8,2,0))</f>
        <v>0</v>
      </c>
      <c r="J159" s="71">
        <f t="shared" ca="1" si="22"/>
        <v>0</v>
      </c>
      <c r="N159" s="69" t="str">
        <f>IF(AND(Ausstellungen!$C159&gt;"a",ISERROR(VLOOKUP(Ausstellungen!$C159,Tabelle3!$A$6:$B$300,2,0))),"??",IF(ISERROR(VLOOKUP(Ausstellungen!$C159,Tabelle3!$A$6:$B$300,2,0)),"",VLOOKUP(Ausstellungen!$C159,Tabelle3!$A$6:$B$300,2,0)))</f>
        <v/>
      </c>
      <c r="O159" s="125">
        <f ca="1">IF(AND(Ausstellungen!G159&gt;"a",ISERROR(MATCH(Ausstellungen!G159,INDIRECT(Ausstellungen!T159),0))),0,1)</f>
        <v>1</v>
      </c>
      <c r="P159" s="71" t="str">
        <f>IF(Ausstellungen!$C159="","",IF(ISERROR(MATCH(Ausstellungen!$I159,Tabelle2!$X$4:$X$8,0)),"",MATCH(Ausstellungen!$I159,Tabelle2!$X$4:$X$8,0)))</f>
        <v/>
      </c>
      <c r="Q159" s="71" t="str">
        <f>IF(Ausstellungen!$C159="","",IF(OR(P159="",ISERROR(INDEX(Tabelle2!$X$14:$Y$18,P159,2))),"",INDEX(Tabelle2!$X$14:$Y$18,P159,2)))</f>
        <v/>
      </c>
      <c r="R159" s="71" t="str">
        <f t="shared" si="23"/>
        <v/>
      </c>
      <c r="S159" s="84" t="str">
        <f>IF(Ausstellungen!H159&lt;"a","",IF(AND(Ausstellungen!H159&gt;"a",ISERROR(MATCH(Ausstellungen!D159&amp;Ausstellungen!G159,Tabelle2!$T$2:$T$17,0))),1,IF(AND(Ausstellungen!H159&gt;"a",INDEX(Tabelle2!$V$2:$V$17,MATCH(Ausstellungen!D159&amp;Ausstellungen!G159,Tabelle2!$T$2:$T$17,0))&lt;&gt;Ausstellungen!H159),1,"")))</f>
        <v/>
      </c>
      <c r="T159" s="71" t="str">
        <f>IF(AND(Ausstellungen!I159&gt;"a",ISERROR(MATCH(Ausstellungen!G159,Tabelle2!$Z$2:$Z$7,0))),1,"")</f>
        <v/>
      </c>
      <c r="U159" s="71" t="str">
        <f>IF(AND(A159&gt;"a",Ausstellungen!G159&gt;" "),COUNTIF(A$5:A$500,A159),"")</f>
        <v/>
      </c>
      <c r="V159" s="71" t="str">
        <f t="shared" si="24"/>
        <v/>
      </c>
      <c r="W159" s="71" t="str">
        <f t="shared" si="25"/>
        <v/>
      </c>
      <c r="X159" s="71" t="str">
        <f>IF(AND(Ausstellungen!D159&lt;&gt;Tabelle2!$C$19,Ausstellungen!F159=Tabelle2!$E$19),1,"")</f>
        <v/>
      </c>
      <c r="Y159" s="71" t="str">
        <f ca="1">IF(AND(Ausstellungen!G159&gt;"a",ISERROR(MATCH(Ausstellungen!G159,INDIRECT(Ausstellungen!T159),0))),0,"")</f>
        <v/>
      </c>
      <c r="Z159" s="71" t="str">
        <f>IF(ISERROR(SEARCH(",",Ausstellungen!G159,1)),Ausstellungen!G159,SUBSTITUTE(MID(Ausstellungen!G159,1,SEARCH(",",Ausstellungen!G159,1)-1),"vv","z"))</f>
        <v xml:space="preserve"> </v>
      </c>
      <c r="AA159" s="71">
        <f t="shared" ca="1" si="26"/>
        <v>0</v>
      </c>
      <c r="AB159" s="71">
        <f t="shared" ca="1" si="27"/>
        <v>0</v>
      </c>
      <c r="AC159" s="71">
        <f t="shared" ca="1" si="28"/>
        <v>0</v>
      </c>
      <c r="AD159" s="71">
        <f t="shared" ca="1" si="29"/>
        <v>0</v>
      </c>
      <c r="AE159" s="71">
        <f t="shared" ca="1" si="30"/>
        <v>0</v>
      </c>
      <c r="AF159" s="71">
        <f t="shared" ca="1" si="31"/>
        <v>0</v>
      </c>
      <c r="AG159" s="71">
        <f t="shared" ca="1" si="32"/>
        <v>0</v>
      </c>
    </row>
    <row r="160" spans="1:33" ht="18.600000000000001" customHeight="1" x14ac:dyDescent="0.2">
      <c r="A160" s="70" t="str">
        <f>IF(AND(Ausstellungen!C160&lt;"a",Ausstellungen!D160&lt;"a",Ausstellungen!F160&lt;"a",Ausstellungen!G160&lt;" "),"",SUBSTITUTE(SUBSTITUTE(SUBSTITUTE(SUBSTITUTE(IF(AND(ISERROR(SEARCH(",",Ausstellungen!G160,1)),ISERROR(SEARCH(".",Ausstellungen!G160,1))),CONCATENATE(Ausstellungen!D160,Ausstellungen!E160,Ausstellungen!F160,Ausstellungen!G160),IF(ISERROR(SEARCH(",",Ausstellungen!G160,1)),CONCATENATE(Ausstellungen!D160,Ausstellungen!E160,Ausstellungen!F160,MID(Ausstellungen!G160,SEARCH(".",Ausstellungen!G160,1)-1,1)),CONCATENATE(Ausstellungen!D160,Ausstellungen!E160,Ausstellungen!F160,MID(Ausstellungen!G160,SEARCH(",",Ausstellungen!G160,1)-1,1)))),"vv",ROW()),"v",ROW()),"Sg",""),"V",""))</f>
        <v xml:space="preserve">   </v>
      </c>
      <c r="B160" s="70" t="str">
        <f>IF(OR(Ausstellungen!C160&lt;"a",Ausstellungen!D160&lt;"a",Ausstellungen!F160&lt;"a"),"",IF(AND(Ausstellungen!D160=Tabelle2!$C$19,Ausstellungen!F160=Tabelle2!$E$19),Ausstellungen!C160&amp;Ausstellungen!D160&amp;"yy",IF(AND(Ausstellungen!D160=Tabelle2!$C$19,Ausstellungen!F160&lt;&gt;Tabelle2!$E$19),Ausstellungen!C160&amp;Ausstellungen!D160&amp;"zz",Ausstellungen!C160&amp;Ausstellungen!D160)))</f>
        <v/>
      </c>
      <c r="C160" s="70" t="str">
        <f>IF(Ausstellungen!H160&lt;"a","",IF(Ausstellungen!F160=Tabelle2!$E$4,Ausstellungen!D160&amp;Ausstellungen!E160&amp;Ausstellungen!F160&amp;Ausstellungen!H160,IF(Ausstellungen!F160=Tabelle2!$E$3,Ausstellungen!D160&amp;Ausstellungen!F160&amp;Ausstellungen!H160,Ausstellungen!D160&amp;Ausstellungen!E160&amp;Ausstellungen!H160)))</f>
        <v/>
      </c>
      <c r="D160" s="70" t="str">
        <f>IF(AND(Ausstellungen!C160&gt;"a",Ausstellungen!D160&gt;"a",Ausstellungen!F160&gt;"a",Ausstellungen!I160&gt;"a"),Ausstellungen!D160&amp;Ausstellungen!E160&amp;MID(Ausstellungen!I160,1,2),"")</f>
        <v/>
      </c>
      <c r="E160" s="70" t="str">
        <f>IF(AND(Ausstellungen!C160&gt;"a",Ausstellungen!D160&gt;"a",Ausstellungen!F160&gt;"a",Ausstellungen!I160&gt;"a"),Ausstellungen!D160&amp;MID(Ausstellungen!I160,1,3),"")</f>
        <v/>
      </c>
      <c r="F160" s="70" t="str">
        <f>IF(Ausstellungen!T160&lt;&gt;"leer",CONCATENATE(Ausstellungen!T160,"P"),"")</f>
        <v/>
      </c>
      <c r="G160" s="71">
        <f ca="1">IF(Ausstellungen!G160&gt;" ",VLOOKUP(Ausstellungen!G160,INDIRECT(F160),2,0),0)</f>
        <v>0</v>
      </c>
      <c r="H160" s="71">
        <f>IF(ISERROR(VLOOKUP(Ausstellungen!H160,Tabelle2!$AG$3:$AH$29,2,0)),0,VLOOKUP(Ausstellungen!H160,Tabelle2!$AG$3:$AH$29,2,0))</f>
        <v>0</v>
      </c>
      <c r="I160" s="71">
        <f>IF(ISERROR(VLOOKUP(Ausstellungen!I160,Tabelle2!$X$3:$Y$8,2,0)),0,VLOOKUP(Ausstellungen!I160,Tabelle2!$X$3:$Y$8,2,0))</f>
        <v>0</v>
      </c>
      <c r="J160" s="71">
        <f t="shared" ca="1" si="22"/>
        <v>0</v>
      </c>
      <c r="N160" s="69" t="str">
        <f>IF(AND(Ausstellungen!$C160&gt;"a",ISERROR(VLOOKUP(Ausstellungen!$C160,Tabelle3!$A$6:$B$300,2,0))),"??",IF(ISERROR(VLOOKUP(Ausstellungen!$C160,Tabelle3!$A$6:$B$300,2,0)),"",VLOOKUP(Ausstellungen!$C160,Tabelle3!$A$6:$B$300,2,0)))</f>
        <v/>
      </c>
      <c r="O160" s="125">
        <f ca="1">IF(AND(Ausstellungen!G160&gt;"a",ISERROR(MATCH(Ausstellungen!G160,INDIRECT(Ausstellungen!T160),0))),0,1)</f>
        <v>1</v>
      </c>
      <c r="P160" s="71" t="str">
        <f>IF(Ausstellungen!$C160="","",IF(ISERROR(MATCH(Ausstellungen!$I160,Tabelle2!$X$4:$X$8,0)),"",MATCH(Ausstellungen!$I160,Tabelle2!$X$4:$X$8,0)))</f>
        <v/>
      </c>
      <c r="Q160" s="71" t="str">
        <f>IF(Ausstellungen!$C160="","",IF(OR(P160="",ISERROR(INDEX(Tabelle2!$X$14:$Y$18,P160,2))),"",INDEX(Tabelle2!$X$14:$Y$18,P160,2)))</f>
        <v/>
      </c>
      <c r="R160" s="71" t="str">
        <f t="shared" si="23"/>
        <v/>
      </c>
      <c r="S160" s="84" t="str">
        <f>IF(Ausstellungen!H160&lt;"a","",IF(AND(Ausstellungen!H160&gt;"a",ISERROR(MATCH(Ausstellungen!D160&amp;Ausstellungen!G160,Tabelle2!$T$2:$T$17,0))),1,IF(AND(Ausstellungen!H160&gt;"a",INDEX(Tabelle2!$V$2:$V$17,MATCH(Ausstellungen!D160&amp;Ausstellungen!G160,Tabelle2!$T$2:$T$17,0))&lt;&gt;Ausstellungen!H160),1,"")))</f>
        <v/>
      </c>
      <c r="T160" s="71" t="str">
        <f>IF(AND(Ausstellungen!I160&gt;"a",ISERROR(MATCH(Ausstellungen!G160,Tabelle2!$Z$2:$Z$7,0))),1,"")</f>
        <v/>
      </c>
      <c r="U160" s="71" t="str">
        <f>IF(AND(A160&gt;"a",Ausstellungen!G160&gt;" "),COUNTIF(A$5:A$500,A160),"")</f>
        <v/>
      </c>
      <c r="V160" s="71" t="str">
        <f t="shared" si="24"/>
        <v/>
      </c>
      <c r="W160" s="71" t="str">
        <f t="shared" si="25"/>
        <v/>
      </c>
      <c r="X160" s="71" t="str">
        <f>IF(AND(Ausstellungen!D160&lt;&gt;Tabelle2!$C$19,Ausstellungen!F160=Tabelle2!$E$19),1,"")</f>
        <v/>
      </c>
      <c r="Y160" s="71" t="str">
        <f ca="1">IF(AND(Ausstellungen!G160&gt;"a",ISERROR(MATCH(Ausstellungen!G160,INDIRECT(Ausstellungen!T160),0))),0,"")</f>
        <v/>
      </c>
      <c r="Z160" s="71" t="str">
        <f>IF(ISERROR(SEARCH(",",Ausstellungen!G160,1)),Ausstellungen!G160,SUBSTITUTE(MID(Ausstellungen!G160,1,SEARCH(",",Ausstellungen!G160,1)-1),"vv","z"))</f>
        <v xml:space="preserve"> </v>
      </c>
      <c r="AA160" s="71">
        <f t="shared" ca="1" si="26"/>
        <v>0</v>
      </c>
      <c r="AB160" s="71">
        <f t="shared" ca="1" si="27"/>
        <v>0</v>
      </c>
      <c r="AC160" s="71">
        <f t="shared" ca="1" si="28"/>
        <v>0</v>
      </c>
      <c r="AD160" s="71">
        <f t="shared" ca="1" si="29"/>
        <v>0</v>
      </c>
      <c r="AE160" s="71">
        <f t="shared" ca="1" si="30"/>
        <v>0</v>
      </c>
      <c r="AF160" s="71">
        <f t="shared" ca="1" si="31"/>
        <v>0</v>
      </c>
      <c r="AG160" s="71">
        <f t="shared" ca="1" si="32"/>
        <v>0</v>
      </c>
    </row>
    <row r="161" spans="1:33" ht="18.600000000000001" customHeight="1" x14ac:dyDescent="0.2">
      <c r="A161" s="70" t="str">
        <f>IF(AND(Ausstellungen!C161&lt;"a",Ausstellungen!D161&lt;"a",Ausstellungen!F161&lt;"a",Ausstellungen!G161&lt;" "),"",SUBSTITUTE(SUBSTITUTE(SUBSTITUTE(SUBSTITUTE(IF(AND(ISERROR(SEARCH(",",Ausstellungen!G161,1)),ISERROR(SEARCH(".",Ausstellungen!G161,1))),CONCATENATE(Ausstellungen!D161,Ausstellungen!E161,Ausstellungen!F161,Ausstellungen!G161),IF(ISERROR(SEARCH(",",Ausstellungen!G161,1)),CONCATENATE(Ausstellungen!D161,Ausstellungen!E161,Ausstellungen!F161,MID(Ausstellungen!G161,SEARCH(".",Ausstellungen!G161,1)-1,1)),CONCATENATE(Ausstellungen!D161,Ausstellungen!E161,Ausstellungen!F161,MID(Ausstellungen!G161,SEARCH(",",Ausstellungen!G161,1)-1,1)))),"vv",ROW()),"v",ROW()),"Sg",""),"V",""))</f>
        <v xml:space="preserve">   </v>
      </c>
      <c r="B161" s="70" t="str">
        <f>IF(OR(Ausstellungen!C161&lt;"a",Ausstellungen!D161&lt;"a",Ausstellungen!F161&lt;"a"),"",IF(AND(Ausstellungen!D161=Tabelle2!$C$19,Ausstellungen!F161=Tabelle2!$E$19),Ausstellungen!C161&amp;Ausstellungen!D161&amp;"yy",IF(AND(Ausstellungen!D161=Tabelle2!$C$19,Ausstellungen!F161&lt;&gt;Tabelle2!$E$19),Ausstellungen!C161&amp;Ausstellungen!D161&amp;"zz",Ausstellungen!C161&amp;Ausstellungen!D161)))</f>
        <v/>
      </c>
      <c r="C161" s="70" t="str">
        <f>IF(Ausstellungen!H161&lt;"a","",IF(Ausstellungen!F161=Tabelle2!$E$4,Ausstellungen!D161&amp;Ausstellungen!E161&amp;Ausstellungen!F161&amp;Ausstellungen!H161,IF(Ausstellungen!F161=Tabelle2!$E$3,Ausstellungen!D161&amp;Ausstellungen!F161&amp;Ausstellungen!H161,Ausstellungen!D161&amp;Ausstellungen!E161&amp;Ausstellungen!H161)))</f>
        <v/>
      </c>
      <c r="D161" s="70" t="str">
        <f>IF(AND(Ausstellungen!C161&gt;"a",Ausstellungen!D161&gt;"a",Ausstellungen!F161&gt;"a",Ausstellungen!I161&gt;"a"),Ausstellungen!D161&amp;Ausstellungen!E161&amp;MID(Ausstellungen!I161,1,2),"")</f>
        <v/>
      </c>
      <c r="E161" s="70" t="str">
        <f>IF(AND(Ausstellungen!C161&gt;"a",Ausstellungen!D161&gt;"a",Ausstellungen!F161&gt;"a",Ausstellungen!I161&gt;"a"),Ausstellungen!D161&amp;MID(Ausstellungen!I161,1,3),"")</f>
        <v/>
      </c>
      <c r="F161" s="70" t="str">
        <f>IF(Ausstellungen!T161&lt;&gt;"leer",CONCATENATE(Ausstellungen!T161,"P"),"")</f>
        <v/>
      </c>
      <c r="G161" s="71">
        <f ca="1">IF(Ausstellungen!G161&gt;" ",VLOOKUP(Ausstellungen!G161,INDIRECT(F161),2,0),0)</f>
        <v>0</v>
      </c>
      <c r="H161" s="71">
        <f>IF(ISERROR(VLOOKUP(Ausstellungen!H161,Tabelle2!$AG$3:$AH$29,2,0)),0,VLOOKUP(Ausstellungen!H161,Tabelle2!$AG$3:$AH$29,2,0))</f>
        <v>0</v>
      </c>
      <c r="I161" s="71">
        <f>IF(ISERROR(VLOOKUP(Ausstellungen!I161,Tabelle2!$X$3:$Y$8,2,0)),0,VLOOKUP(Ausstellungen!I161,Tabelle2!$X$3:$Y$8,2,0))</f>
        <v>0</v>
      </c>
      <c r="J161" s="71">
        <f t="shared" ca="1" si="22"/>
        <v>0</v>
      </c>
      <c r="N161" s="69" t="str">
        <f>IF(AND(Ausstellungen!$C161&gt;"a",ISERROR(VLOOKUP(Ausstellungen!$C161,Tabelle3!$A$6:$B$300,2,0))),"??",IF(ISERROR(VLOOKUP(Ausstellungen!$C161,Tabelle3!$A$6:$B$300,2,0)),"",VLOOKUP(Ausstellungen!$C161,Tabelle3!$A$6:$B$300,2,0)))</f>
        <v/>
      </c>
      <c r="O161" s="125">
        <f ca="1">IF(AND(Ausstellungen!G161&gt;"a",ISERROR(MATCH(Ausstellungen!G161,INDIRECT(Ausstellungen!T161),0))),0,1)</f>
        <v>1</v>
      </c>
      <c r="P161" s="71" t="str">
        <f>IF(Ausstellungen!$C161="","",IF(ISERROR(MATCH(Ausstellungen!$I161,Tabelle2!$X$4:$X$8,0)),"",MATCH(Ausstellungen!$I161,Tabelle2!$X$4:$X$8,0)))</f>
        <v/>
      </c>
      <c r="Q161" s="71" t="str">
        <f>IF(Ausstellungen!$C161="","",IF(OR(P161="",ISERROR(INDEX(Tabelle2!$X$14:$Y$18,P161,2))),"",INDEX(Tabelle2!$X$14:$Y$18,P161,2)))</f>
        <v/>
      </c>
      <c r="R161" s="71" t="str">
        <f t="shared" si="23"/>
        <v/>
      </c>
      <c r="S161" s="84" t="str">
        <f>IF(Ausstellungen!H161&lt;"a","",IF(AND(Ausstellungen!H161&gt;"a",ISERROR(MATCH(Ausstellungen!D161&amp;Ausstellungen!G161,Tabelle2!$T$2:$T$17,0))),1,IF(AND(Ausstellungen!H161&gt;"a",INDEX(Tabelle2!$V$2:$V$17,MATCH(Ausstellungen!D161&amp;Ausstellungen!G161,Tabelle2!$T$2:$T$17,0))&lt;&gt;Ausstellungen!H161),1,"")))</f>
        <v/>
      </c>
      <c r="T161" s="71" t="str">
        <f>IF(AND(Ausstellungen!I161&gt;"a",ISERROR(MATCH(Ausstellungen!G161,Tabelle2!$Z$2:$Z$7,0))),1,"")</f>
        <v/>
      </c>
      <c r="U161" s="71" t="str">
        <f>IF(AND(A161&gt;"a",Ausstellungen!G161&gt;" "),COUNTIF(A$5:A$500,A161),"")</f>
        <v/>
      </c>
      <c r="V161" s="71" t="str">
        <f t="shared" si="24"/>
        <v/>
      </c>
      <c r="W161" s="71" t="str">
        <f t="shared" si="25"/>
        <v/>
      </c>
      <c r="X161" s="71" t="str">
        <f>IF(AND(Ausstellungen!D161&lt;&gt;Tabelle2!$C$19,Ausstellungen!F161=Tabelle2!$E$19),1,"")</f>
        <v/>
      </c>
      <c r="Y161" s="71" t="str">
        <f ca="1">IF(AND(Ausstellungen!G161&gt;"a",ISERROR(MATCH(Ausstellungen!G161,INDIRECT(Ausstellungen!T161),0))),0,"")</f>
        <v/>
      </c>
      <c r="Z161" s="71" t="str">
        <f>IF(ISERROR(SEARCH(",",Ausstellungen!G161,1)),Ausstellungen!G161,SUBSTITUTE(MID(Ausstellungen!G161,1,SEARCH(",",Ausstellungen!G161,1)-1),"vv","z"))</f>
        <v xml:space="preserve"> </v>
      </c>
      <c r="AA161" s="71">
        <f t="shared" ca="1" si="26"/>
        <v>0</v>
      </c>
      <c r="AB161" s="71">
        <f t="shared" ca="1" si="27"/>
        <v>0</v>
      </c>
      <c r="AC161" s="71">
        <f t="shared" ca="1" si="28"/>
        <v>0</v>
      </c>
      <c r="AD161" s="71">
        <f t="shared" ca="1" si="29"/>
        <v>0</v>
      </c>
      <c r="AE161" s="71">
        <f t="shared" ca="1" si="30"/>
        <v>0</v>
      </c>
      <c r="AF161" s="71">
        <f t="shared" ca="1" si="31"/>
        <v>0</v>
      </c>
      <c r="AG161" s="71">
        <f t="shared" ca="1" si="32"/>
        <v>0</v>
      </c>
    </row>
    <row r="162" spans="1:33" ht="18.600000000000001" customHeight="1" x14ac:dyDescent="0.2">
      <c r="A162" s="70" t="str">
        <f>IF(AND(Ausstellungen!C162&lt;"a",Ausstellungen!D162&lt;"a",Ausstellungen!F162&lt;"a",Ausstellungen!G162&lt;" "),"",SUBSTITUTE(SUBSTITUTE(SUBSTITUTE(SUBSTITUTE(IF(AND(ISERROR(SEARCH(",",Ausstellungen!G162,1)),ISERROR(SEARCH(".",Ausstellungen!G162,1))),CONCATENATE(Ausstellungen!D162,Ausstellungen!E162,Ausstellungen!F162,Ausstellungen!G162),IF(ISERROR(SEARCH(",",Ausstellungen!G162,1)),CONCATENATE(Ausstellungen!D162,Ausstellungen!E162,Ausstellungen!F162,MID(Ausstellungen!G162,SEARCH(".",Ausstellungen!G162,1)-1,1)),CONCATENATE(Ausstellungen!D162,Ausstellungen!E162,Ausstellungen!F162,MID(Ausstellungen!G162,SEARCH(",",Ausstellungen!G162,1)-1,1)))),"vv",ROW()),"v",ROW()),"Sg",""),"V",""))</f>
        <v xml:space="preserve">   </v>
      </c>
      <c r="B162" s="70" t="str">
        <f>IF(OR(Ausstellungen!C162&lt;"a",Ausstellungen!D162&lt;"a",Ausstellungen!F162&lt;"a"),"",IF(AND(Ausstellungen!D162=Tabelle2!$C$19,Ausstellungen!F162=Tabelle2!$E$19),Ausstellungen!C162&amp;Ausstellungen!D162&amp;"yy",IF(AND(Ausstellungen!D162=Tabelle2!$C$19,Ausstellungen!F162&lt;&gt;Tabelle2!$E$19),Ausstellungen!C162&amp;Ausstellungen!D162&amp;"zz",Ausstellungen!C162&amp;Ausstellungen!D162)))</f>
        <v/>
      </c>
      <c r="C162" s="70" t="str">
        <f>IF(Ausstellungen!H162&lt;"a","",IF(Ausstellungen!F162=Tabelle2!$E$4,Ausstellungen!D162&amp;Ausstellungen!E162&amp;Ausstellungen!F162&amp;Ausstellungen!H162,IF(Ausstellungen!F162=Tabelle2!$E$3,Ausstellungen!D162&amp;Ausstellungen!F162&amp;Ausstellungen!H162,Ausstellungen!D162&amp;Ausstellungen!E162&amp;Ausstellungen!H162)))</f>
        <v/>
      </c>
      <c r="D162" s="70" t="str">
        <f>IF(AND(Ausstellungen!C162&gt;"a",Ausstellungen!D162&gt;"a",Ausstellungen!F162&gt;"a",Ausstellungen!I162&gt;"a"),Ausstellungen!D162&amp;Ausstellungen!E162&amp;MID(Ausstellungen!I162,1,2),"")</f>
        <v/>
      </c>
      <c r="E162" s="70" t="str">
        <f>IF(AND(Ausstellungen!C162&gt;"a",Ausstellungen!D162&gt;"a",Ausstellungen!F162&gt;"a",Ausstellungen!I162&gt;"a"),Ausstellungen!D162&amp;MID(Ausstellungen!I162,1,3),"")</f>
        <v/>
      </c>
      <c r="F162" s="70" t="str">
        <f>IF(Ausstellungen!T162&lt;&gt;"leer",CONCATENATE(Ausstellungen!T162,"P"),"")</f>
        <v/>
      </c>
      <c r="G162" s="71">
        <f ca="1">IF(Ausstellungen!G162&gt;" ",VLOOKUP(Ausstellungen!G162,INDIRECT(F162),2,0),0)</f>
        <v>0</v>
      </c>
      <c r="H162" s="71">
        <f>IF(ISERROR(VLOOKUP(Ausstellungen!H162,Tabelle2!$AG$3:$AH$29,2,0)),0,VLOOKUP(Ausstellungen!H162,Tabelle2!$AG$3:$AH$29,2,0))</f>
        <v>0</v>
      </c>
      <c r="I162" s="71">
        <f>IF(ISERROR(VLOOKUP(Ausstellungen!I162,Tabelle2!$X$3:$Y$8,2,0)),0,VLOOKUP(Ausstellungen!I162,Tabelle2!$X$3:$Y$8,2,0))</f>
        <v>0</v>
      </c>
      <c r="J162" s="71">
        <f t="shared" ca="1" si="22"/>
        <v>0</v>
      </c>
      <c r="N162" s="69" t="str">
        <f>IF(AND(Ausstellungen!$C162&gt;"a",ISERROR(VLOOKUP(Ausstellungen!$C162,Tabelle3!$A$6:$B$300,2,0))),"??",IF(ISERROR(VLOOKUP(Ausstellungen!$C162,Tabelle3!$A$6:$B$300,2,0)),"",VLOOKUP(Ausstellungen!$C162,Tabelle3!$A$6:$B$300,2,0)))</f>
        <v/>
      </c>
      <c r="O162" s="125">
        <f ca="1">IF(AND(Ausstellungen!G162&gt;"a",ISERROR(MATCH(Ausstellungen!G162,INDIRECT(Ausstellungen!T162),0))),0,1)</f>
        <v>1</v>
      </c>
      <c r="P162" s="71" t="str">
        <f>IF(Ausstellungen!$C162="","",IF(ISERROR(MATCH(Ausstellungen!$I162,Tabelle2!$X$4:$X$8,0)),"",MATCH(Ausstellungen!$I162,Tabelle2!$X$4:$X$8,0)))</f>
        <v/>
      </c>
      <c r="Q162" s="71" t="str">
        <f>IF(Ausstellungen!$C162="","",IF(OR(P162="",ISERROR(INDEX(Tabelle2!$X$14:$Y$18,P162,2))),"",INDEX(Tabelle2!$X$14:$Y$18,P162,2)))</f>
        <v/>
      </c>
      <c r="R162" s="71" t="str">
        <f t="shared" si="23"/>
        <v/>
      </c>
      <c r="S162" s="84" t="str">
        <f>IF(Ausstellungen!H162&lt;"a","",IF(AND(Ausstellungen!H162&gt;"a",ISERROR(MATCH(Ausstellungen!D162&amp;Ausstellungen!G162,Tabelle2!$T$2:$T$17,0))),1,IF(AND(Ausstellungen!H162&gt;"a",INDEX(Tabelle2!$V$2:$V$17,MATCH(Ausstellungen!D162&amp;Ausstellungen!G162,Tabelle2!$T$2:$T$17,0))&lt;&gt;Ausstellungen!H162),1,"")))</f>
        <v/>
      </c>
      <c r="T162" s="71" t="str">
        <f>IF(AND(Ausstellungen!I162&gt;"a",ISERROR(MATCH(Ausstellungen!G162,Tabelle2!$Z$2:$Z$7,0))),1,"")</f>
        <v/>
      </c>
      <c r="U162" s="71" t="str">
        <f>IF(AND(A162&gt;"a",Ausstellungen!G162&gt;" "),COUNTIF(A$5:A$500,A162),"")</f>
        <v/>
      </c>
      <c r="V162" s="71" t="str">
        <f t="shared" si="24"/>
        <v/>
      </c>
      <c r="W162" s="71" t="str">
        <f t="shared" si="25"/>
        <v/>
      </c>
      <c r="X162" s="71" t="str">
        <f>IF(AND(Ausstellungen!D162&lt;&gt;Tabelle2!$C$19,Ausstellungen!F162=Tabelle2!$E$19),1,"")</f>
        <v/>
      </c>
      <c r="Y162" s="71" t="str">
        <f ca="1">IF(AND(Ausstellungen!G162&gt;"a",ISERROR(MATCH(Ausstellungen!G162,INDIRECT(Ausstellungen!T162),0))),0,"")</f>
        <v/>
      </c>
      <c r="Z162" s="71" t="str">
        <f>IF(ISERROR(SEARCH(",",Ausstellungen!G162,1)),Ausstellungen!G162,SUBSTITUTE(MID(Ausstellungen!G162,1,SEARCH(",",Ausstellungen!G162,1)-1),"vv","z"))</f>
        <v xml:space="preserve"> </v>
      </c>
      <c r="AA162" s="71">
        <f t="shared" ca="1" si="26"/>
        <v>0</v>
      </c>
      <c r="AB162" s="71">
        <f t="shared" ca="1" si="27"/>
        <v>0</v>
      </c>
      <c r="AC162" s="71">
        <f t="shared" ca="1" si="28"/>
        <v>0</v>
      </c>
      <c r="AD162" s="71">
        <f t="shared" ca="1" si="29"/>
        <v>0</v>
      </c>
      <c r="AE162" s="71">
        <f t="shared" ca="1" si="30"/>
        <v>0</v>
      </c>
      <c r="AF162" s="71">
        <f t="shared" ca="1" si="31"/>
        <v>0</v>
      </c>
      <c r="AG162" s="71">
        <f t="shared" ca="1" si="32"/>
        <v>0</v>
      </c>
    </row>
    <row r="163" spans="1:33" ht="18.600000000000001" customHeight="1" x14ac:dyDescent="0.2">
      <c r="A163" s="70" t="str">
        <f>IF(AND(Ausstellungen!C163&lt;"a",Ausstellungen!D163&lt;"a",Ausstellungen!F163&lt;"a",Ausstellungen!G163&lt;" "),"",SUBSTITUTE(SUBSTITUTE(SUBSTITUTE(SUBSTITUTE(IF(AND(ISERROR(SEARCH(",",Ausstellungen!G163,1)),ISERROR(SEARCH(".",Ausstellungen!G163,1))),CONCATENATE(Ausstellungen!D163,Ausstellungen!E163,Ausstellungen!F163,Ausstellungen!G163),IF(ISERROR(SEARCH(",",Ausstellungen!G163,1)),CONCATENATE(Ausstellungen!D163,Ausstellungen!E163,Ausstellungen!F163,MID(Ausstellungen!G163,SEARCH(".",Ausstellungen!G163,1)-1,1)),CONCATENATE(Ausstellungen!D163,Ausstellungen!E163,Ausstellungen!F163,MID(Ausstellungen!G163,SEARCH(",",Ausstellungen!G163,1)-1,1)))),"vv",ROW()),"v",ROW()),"Sg",""),"V",""))</f>
        <v xml:space="preserve">   </v>
      </c>
      <c r="B163" s="70" t="str">
        <f>IF(OR(Ausstellungen!C163&lt;"a",Ausstellungen!D163&lt;"a",Ausstellungen!F163&lt;"a"),"",IF(AND(Ausstellungen!D163=Tabelle2!$C$19,Ausstellungen!F163=Tabelle2!$E$19),Ausstellungen!C163&amp;Ausstellungen!D163&amp;"yy",IF(AND(Ausstellungen!D163=Tabelle2!$C$19,Ausstellungen!F163&lt;&gt;Tabelle2!$E$19),Ausstellungen!C163&amp;Ausstellungen!D163&amp;"zz",Ausstellungen!C163&amp;Ausstellungen!D163)))</f>
        <v/>
      </c>
      <c r="C163" s="70" t="str">
        <f>IF(Ausstellungen!H163&lt;"a","",IF(Ausstellungen!F163=Tabelle2!$E$4,Ausstellungen!D163&amp;Ausstellungen!E163&amp;Ausstellungen!F163&amp;Ausstellungen!H163,IF(Ausstellungen!F163=Tabelle2!$E$3,Ausstellungen!D163&amp;Ausstellungen!F163&amp;Ausstellungen!H163,Ausstellungen!D163&amp;Ausstellungen!E163&amp;Ausstellungen!H163)))</f>
        <v/>
      </c>
      <c r="D163" s="70" t="str">
        <f>IF(AND(Ausstellungen!C163&gt;"a",Ausstellungen!D163&gt;"a",Ausstellungen!F163&gt;"a",Ausstellungen!I163&gt;"a"),Ausstellungen!D163&amp;Ausstellungen!E163&amp;MID(Ausstellungen!I163,1,2),"")</f>
        <v/>
      </c>
      <c r="E163" s="70" t="str">
        <f>IF(AND(Ausstellungen!C163&gt;"a",Ausstellungen!D163&gt;"a",Ausstellungen!F163&gt;"a",Ausstellungen!I163&gt;"a"),Ausstellungen!D163&amp;MID(Ausstellungen!I163,1,3),"")</f>
        <v/>
      </c>
      <c r="F163" s="70" t="str">
        <f>IF(Ausstellungen!T163&lt;&gt;"leer",CONCATENATE(Ausstellungen!T163,"P"),"")</f>
        <v/>
      </c>
      <c r="G163" s="71">
        <f ca="1">IF(Ausstellungen!G163&gt;" ",VLOOKUP(Ausstellungen!G163,INDIRECT(F163),2,0),0)</f>
        <v>0</v>
      </c>
      <c r="H163" s="71">
        <f>IF(ISERROR(VLOOKUP(Ausstellungen!H163,Tabelle2!$AG$3:$AH$29,2,0)),0,VLOOKUP(Ausstellungen!H163,Tabelle2!$AG$3:$AH$29,2,0))</f>
        <v>0</v>
      </c>
      <c r="I163" s="71">
        <f>IF(ISERROR(VLOOKUP(Ausstellungen!I163,Tabelle2!$X$3:$Y$8,2,0)),0,VLOOKUP(Ausstellungen!I163,Tabelle2!$X$3:$Y$8,2,0))</f>
        <v>0</v>
      </c>
      <c r="J163" s="71">
        <f t="shared" ca="1" si="22"/>
        <v>0</v>
      </c>
      <c r="N163" s="69" t="str">
        <f>IF(AND(Ausstellungen!$C163&gt;"a",ISERROR(VLOOKUP(Ausstellungen!$C163,Tabelle3!$A$6:$B$300,2,0))),"??",IF(ISERROR(VLOOKUP(Ausstellungen!$C163,Tabelle3!$A$6:$B$300,2,0)),"",VLOOKUP(Ausstellungen!$C163,Tabelle3!$A$6:$B$300,2,0)))</f>
        <v/>
      </c>
      <c r="O163" s="125">
        <f ca="1">IF(AND(Ausstellungen!G163&gt;"a",ISERROR(MATCH(Ausstellungen!G163,INDIRECT(Ausstellungen!T163),0))),0,1)</f>
        <v>1</v>
      </c>
      <c r="P163" s="71" t="str">
        <f>IF(Ausstellungen!$C163="","",IF(ISERROR(MATCH(Ausstellungen!$I163,Tabelle2!$X$4:$X$8,0)),"",MATCH(Ausstellungen!$I163,Tabelle2!$X$4:$X$8,0)))</f>
        <v/>
      </c>
      <c r="Q163" s="71" t="str">
        <f>IF(Ausstellungen!$C163="","",IF(OR(P163="",ISERROR(INDEX(Tabelle2!$X$14:$Y$18,P163,2))),"",INDEX(Tabelle2!$X$14:$Y$18,P163,2)))</f>
        <v/>
      </c>
      <c r="R163" s="71" t="str">
        <f t="shared" si="23"/>
        <v/>
      </c>
      <c r="S163" s="84" t="str">
        <f>IF(Ausstellungen!H163&lt;"a","",IF(AND(Ausstellungen!H163&gt;"a",ISERROR(MATCH(Ausstellungen!D163&amp;Ausstellungen!G163,Tabelle2!$T$2:$T$17,0))),1,IF(AND(Ausstellungen!H163&gt;"a",INDEX(Tabelle2!$V$2:$V$17,MATCH(Ausstellungen!D163&amp;Ausstellungen!G163,Tabelle2!$T$2:$T$17,0))&lt;&gt;Ausstellungen!H163),1,"")))</f>
        <v/>
      </c>
      <c r="T163" s="71" t="str">
        <f>IF(AND(Ausstellungen!I163&gt;"a",ISERROR(MATCH(Ausstellungen!G163,Tabelle2!$Z$2:$Z$7,0))),1,"")</f>
        <v/>
      </c>
      <c r="U163" s="71" t="str">
        <f>IF(AND(A163&gt;"a",Ausstellungen!G163&gt;" "),COUNTIF(A$5:A$500,A163),"")</f>
        <v/>
      </c>
      <c r="V163" s="71" t="str">
        <f t="shared" si="24"/>
        <v/>
      </c>
      <c r="W163" s="71" t="str">
        <f t="shared" si="25"/>
        <v/>
      </c>
      <c r="X163" s="71" t="str">
        <f>IF(AND(Ausstellungen!D163&lt;&gt;Tabelle2!$C$19,Ausstellungen!F163=Tabelle2!$E$19),1,"")</f>
        <v/>
      </c>
      <c r="Y163" s="71" t="str">
        <f ca="1">IF(AND(Ausstellungen!G163&gt;"a",ISERROR(MATCH(Ausstellungen!G163,INDIRECT(Ausstellungen!T163),0))),0,"")</f>
        <v/>
      </c>
      <c r="Z163" s="71" t="str">
        <f>IF(ISERROR(SEARCH(",",Ausstellungen!G163,1)),Ausstellungen!G163,SUBSTITUTE(MID(Ausstellungen!G163,1,SEARCH(",",Ausstellungen!G163,1)-1),"vv","z"))</f>
        <v xml:space="preserve"> </v>
      </c>
      <c r="AA163" s="71">
        <f t="shared" ca="1" si="26"/>
        <v>0</v>
      </c>
      <c r="AB163" s="71">
        <f t="shared" ca="1" si="27"/>
        <v>0</v>
      </c>
      <c r="AC163" s="71">
        <f t="shared" ca="1" si="28"/>
        <v>0</v>
      </c>
      <c r="AD163" s="71">
        <f t="shared" ca="1" si="29"/>
        <v>0</v>
      </c>
      <c r="AE163" s="71">
        <f t="shared" ca="1" si="30"/>
        <v>0</v>
      </c>
      <c r="AF163" s="71">
        <f t="shared" ca="1" si="31"/>
        <v>0</v>
      </c>
      <c r="AG163" s="71">
        <f t="shared" ca="1" si="32"/>
        <v>0</v>
      </c>
    </row>
    <row r="164" spans="1:33" ht="18.600000000000001" customHeight="1" x14ac:dyDescent="0.2">
      <c r="A164" s="70" t="str">
        <f>IF(AND(Ausstellungen!C164&lt;"a",Ausstellungen!D164&lt;"a",Ausstellungen!F164&lt;"a",Ausstellungen!G164&lt;" "),"",SUBSTITUTE(SUBSTITUTE(SUBSTITUTE(SUBSTITUTE(IF(AND(ISERROR(SEARCH(",",Ausstellungen!G164,1)),ISERROR(SEARCH(".",Ausstellungen!G164,1))),CONCATENATE(Ausstellungen!D164,Ausstellungen!E164,Ausstellungen!F164,Ausstellungen!G164),IF(ISERROR(SEARCH(",",Ausstellungen!G164,1)),CONCATENATE(Ausstellungen!D164,Ausstellungen!E164,Ausstellungen!F164,MID(Ausstellungen!G164,SEARCH(".",Ausstellungen!G164,1)-1,1)),CONCATENATE(Ausstellungen!D164,Ausstellungen!E164,Ausstellungen!F164,MID(Ausstellungen!G164,SEARCH(",",Ausstellungen!G164,1)-1,1)))),"vv",ROW()),"v",ROW()),"Sg",""),"V",""))</f>
        <v xml:space="preserve">   </v>
      </c>
      <c r="B164" s="70" t="str">
        <f>IF(OR(Ausstellungen!C164&lt;"a",Ausstellungen!D164&lt;"a",Ausstellungen!F164&lt;"a"),"",IF(AND(Ausstellungen!D164=Tabelle2!$C$19,Ausstellungen!F164=Tabelle2!$E$19),Ausstellungen!C164&amp;Ausstellungen!D164&amp;"yy",IF(AND(Ausstellungen!D164=Tabelle2!$C$19,Ausstellungen!F164&lt;&gt;Tabelle2!$E$19),Ausstellungen!C164&amp;Ausstellungen!D164&amp;"zz",Ausstellungen!C164&amp;Ausstellungen!D164)))</f>
        <v/>
      </c>
      <c r="C164" s="70" t="str">
        <f>IF(Ausstellungen!H164&lt;"a","",IF(Ausstellungen!F164=Tabelle2!$E$4,Ausstellungen!D164&amp;Ausstellungen!E164&amp;Ausstellungen!F164&amp;Ausstellungen!H164,IF(Ausstellungen!F164=Tabelle2!$E$3,Ausstellungen!D164&amp;Ausstellungen!F164&amp;Ausstellungen!H164,Ausstellungen!D164&amp;Ausstellungen!E164&amp;Ausstellungen!H164)))</f>
        <v/>
      </c>
      <c r="D164" s="70" t="str">
        <f>IF(AND(Ausstellungen!C164&gt;"a",Ausstellungen!D164&gt;"a",Ausstellungen!F164&gt;"a",Ausstellungen!I164&gt;"a"),Ausstellungen!D164&amp;Ausstellungen!E164&amp;MID(Ausstellungen!I164,1,2),"")</f>
        <v/>
      </c>
      <c r="E164" s="70" t="str">
        <f>IF(AND(Ausstellungen!C164&gt;"a",Ausstellungen!D164&gt;"a",Ausstellungen!F164&gt;"a",Ausstellungen!I164&gt;"a"),Ausstellungen!D164&amp;MID(Ausstellungen!I164,1,3),"")</f>
        <v/>
      </c>
      <c r="F164" s="70" t="str">
        <f>IF(Ausstellungen!T164&lt;&gt;"leer",CONCATENATE(Ausstellungen!T164,"P"),"")</f>
        <v/>
      </c>
      <c r="G164" s="71">
        <f ca="1">IF(Ausstellungen!G164&gt;" ",VLOOKUP(Ausstellungen!G164,INDIRECT(F164),2,0),0)</f>
        <v>0</v>
      </c>
      <c r="H164" s="71">
        <f>IF(ISERROR(VLOOKUP(Ausstellungen!H164,Tabelle2!$AG$3:$AH$29,2,0)),0,VLOOKUP(Ausstellungen!H164,Tabelle2!$AG$3:$AH$29,2,0))</f>
        <v>0</v>
      </c>
      <c r="I164" s="71">
        <f>IF(ISERROR(VLOOKUP(Ausstellungen!I164,Tabelle2!$X$3:$Y$8,2,0)),0,VLOOKUP(Ausstellungen!I164,Tabelle2!$X$3:$Y$8,2,0))</f>
        <v>0</v>
      </c>
      <c r="J164" s="71">
        <f t="shared" ca="1" si="22"/>
        <v>0</v>
      </c>
      <c r="N164" s="69" t="str">
        <f>IF(AND(Ausstellungen!$C164&gt;"a",ISERROR(VLOOKUP(Ausstellungen!$C164,Tabelle3!$A$6:$B$300,2,0))),"??",IF(ISERROR(VLOOKUP(Ausstellungen!$C164,Tabelle3!$A$6:$B$300,2,0)),"",VLOOKUP(Ausstellungen!$C164,Tabelle3!$A$6:$B$300,2,0)))</f>
        <v/>
      </c>
      <c r="O164" s="125">
        <f ca="1">IF(AND(Ausstellungen!G164&gt;"a",ISERROR(MATCH(Ausstellungen!G164,INDIRECT(Ausstellungen!T164),0))),0,1)</f>
        <v>1</v>
      </c>
      <c r="P164" s="71" t="str">
        <f>IF(Ausstellungen!$C164="","",IF(ISERROR(MATCH(Ausstellungen!$I164,Tabelle2!$X$4:$X$8,0)),"",MATCH(Ausstellungen!$I164,Tabelle2!$X$4:$X$8,0)))</f>
        <v/>
      </c>
      <c r="Q164" s="71" t="str">
        <f>IF(Ausstellungen!$C164="","",IF(OR(P164="",ISERROR(INDEX(Tabelle2!$X$14:$Y$18,P164,2))),"",INDEX(Tabelle2!$X$14:$Y$18,P164,2)))</f>
        <v/>
      </c>
      <c r="R164" s="71" t="str">
        <f t="shared" si="23"/>
        <v/>
      </c>
      <c r="S164" s="84" t="str">
        <f>IF(Ausstellungen!H164&lt;"a","",IF(AND(Ausstellungen!H164&gt;"a",ISERROR(MATCH(Ausstellungen!D164&amp;Ausstellungen!G164,Tabelle2!$T$2:$T$17,0))),1,IF(AND(Ausstellungen!H164&gt;"a",INDEX(Tabelle2!$V$2:$V$17,MATCH(Ausstellungen!D164&amp;Ausstellungen!G164,Tabelle2!$T$2:$T$17,0))&lt;&gt;Ausstellungen!H164),1,"")))</f>
        <v/>
      </c>
      <c r="T164" s="71" t="str">
        <f>IF(AND(Ausstellungen!I164&gt;"a",ISERROR(MATCH(Ausstellungen!G164,Tabelle2!$Z$2:$Z$7,0))),1,"")</f>
        <v/>
      </c>
      <c r="U164" s="71" t="str">
        <f>IF(AND(A164&gt;"a",Ausstellungen!G164&gt;" "),COUNTIF(A$5:A$500,A164),"")</f>
        <v/>
      </c>
      <c r="V164" s="71" t="str">
        <f t="shared" si="24"/>
        <v/>
      </c>
      <c r="W164" s="71" t="str">
        <f t="shared" si="25"/>
        <v/>
      </c>
      <c r="X164" s="71" t="str">
        <f>IF(AND(Ausstellungen!D164&lt;&gt;Tabelle2!$C$19,Ausstellungen!F164=Tabelle2!$E$19),1,"")</f>
        <v/>
      </c>
      <c r="Y164" s="71" t="str">
        <f ca="1">IF(AND(Ausstellungen!G164&gt;"a",ISERROR(MATCH(Ausstellungen!G164,INDIRECT(Ausstellungen!T164),0))),0,"")</f>
        <v/>
      </c>
      <c r="Z164" s="71" t="str">
        <f>IF(ISERROR(SEARCH(",",Ausstellungen!G164,1)),Ausstellungen!G164,SUBSTITUTE(MID(Ausstellungen!G164,1,SEARCH(",",Ausstellungen!G164,1)-1),"vv","z"))</f>
        <v xml:space="preserve"> </v>
      </c>
      <c r="AA164" s="71">
        <f t="shared" ca="1" si="26"/>
        <v>0</v>
      </c>
      <c r="AB164" s="71">
        <f t="shared" ca="1" si="27"/>
        <v>0</v>
      </c>
      <c r="AC164" s="71">
        <f t="shared" ca="1" si="28"/>
        <v>0</v>
      </c>
      <c r="AD164" s="71">
        <f t="shared" ca="1" si="29"/>
        <v>0</v>
      </c>
      <c r="AE164" s="71">
        <f t="shared" ca="1" si="30"/>
        <v>0</v>
      </c>
      <c r="AF164" s="71">
        <f t="shared" ca="1" si="31"/>
        <v>0</v>
      </c>
      <c r="AG164" s="71">
        <f t="shared" ca="1" si="32"/>
        <v>0</v>
      </c>
    </row>
    <row r="165" spans="1:33" ht="18.600000000000001" customHeight="1" x14ac:dyDescent="0.2">
      <c r="A165" s="70" t="str">
        <f>IF(AND(Ausstellungen!C165&lt;"a",Ausstellungen!D165&lt;"a",Ausstellungen!F165&lt;"a",Ausstellungen!G165&lt;" "),"",SUBSTITUTE(SUBSTITUTE(SUBSTITUTE(SUBSTITUTE(IF(AND(ISERROR(SEARCH(",",Ausstellungen!G165,1)),ISERROR(SEARCH(".",Ausstellungen!G165,1))),CONCATENATE(Ausstellungen!D165,Ausstellungen!E165,Ausstellungen!F165,Ausstellungen!G165),IF(ISERROR(SEARCH(",",Ausstellungen!G165,1)),CONCATENATE(Ausstellungen!D165,Ausstellungen!E165,Ausstellungen!F165,MID(Ausstellungen!G165,SEARCH(".",Ausstellungen!G165,1)-1,1)),CONCATENATE(Ausstellungen!D165,Ausstellungen!E165,Ausstellungen!F165,MID(Ausstellungen!G165,SEARCH(",",Ausstellungen!G165,1)-1,1)))),"vv",ROW()),"v",ROW()),"Sg",""),"V",""))</f>
        <v xml:space="preserve">   </v>
      </c>
      <c r="B165" s="70" t="str">
        <f>IF(OR(Ausstellungen!C165&lt;"a",Ausstellungen!D165&lt;"a",Ausstellungen!F165&lt;"a"),"",IF(AND(Ausstellungen!D165=Tabelle2!$C$19,Ausstellungen!F165=Tabelle2!$E$19),Ausstellungen!C165&amp;Ausstellungen!D165&amp;"yy",IF(AND(Ausstellungen!D165=Tabelle2!$C$19,Ausstellungen!F165&lt;&gt;Tabelle2!$E$19),Ausstellungen!C165&amp;Ausstellungen!D165&amp;"zz",Ausstellungen!C165&amp;Ausstellungen!D165)))</f>
        <v/>
      </c>
      <c r="C165" s="70" t="str">
        <f>IF(Ausstellungen!H165&lt;"a","",IF(Ausstellungen!F165=Tabelle2!$E$4,Ausstellungen!D165&amp;Ausstellungen!E165&amp;Ausstellungen!F165&amp;Ausstellungen!H165,IF(Ausstellungen!F165=Tabelle2!$E$3,Ausstellungen!D165&amp;Ausstellungen!F165&amp;Ausstellungen!H165,Ausstellungen!D165&amp;Ausstellungen!E165&amp;Ausstellungen!H165)))</f>
        <v/>
      </c>
      <c r="D165" s="70" t="str">
        <f>IF(AND(Ausstellungen!C165&gt;"a",Ausstellungen!D165&gt;"a",Ausstellungen!F165&gt;"a",Ausstellungen!I165&gt;"a"),Ausstellungen!D165&amp;Ausstellungen!E165&amp;MID(Ausstellungen!I165,1,2),"")</f>
        <v/>
      </c>
      <c r="E165" s="70" t="str">
        <f>IF(AND(Ausstellungen!C165&gt;"a",Ausstellungen!D165&gt;"a",Ausstellungen!F165&gt;"a",Ausstellungen!I165&gt;"a"),Ausstellungen!D165&amp;MID(Ausstellungen!I165,1,3),"")</f>
        <v/>
      </c>
      <c r="F165" s="70" t="str">
        <f>IF(Ausstellungen!T165&lt;&gt;"leer",CONCATENATE(Ausstellungen!T165,"P"),"")</f>
        <v/>
      </c>
      <c r="G165" s="71">
        <f ca="1">IF(Ausstellungen!G165&gt;" ",VLOOKUP(Ausstellungen!G165,INDIRECT(F165),2,0),0)</f>
        <v>0</v>
      </c>
      <c r="H165" s="71">
        <f>IF(ISERROR(VLOOKUP(Ausstellungen!H165,Tabelle2!$AG$3:$AH$29,2,0)),0,VLOOKUP(Ausstellungen!H165,Tabelle2!$AG$3:$AH$29,2,0))</f>
        <v>0</v>
      </c>
      <c r="I165" s="71">
        <f>IF(ISERROR(VLOOKUP(Ausstellungen!I165,Tabelle2!$X$3:$Y$8,2,0)),0,VLOOKUP(Ausstellungen!I165,Tabelle2!$X$3:$Y$8,2,0))</f>
        <v>0</v>
      </c>
      <c r="J165" s="71">
        <f t="shared" ca="1" si="22"/>
        <v>0</v>
      </c>
      <c r="N165" s="69" t="str">
        <f>IF(AND(Ausstellungen!$C165&gt;"a",ISERROR(VLOOKUP(Ausstellungen!$C165,Tabelle3!$A$6:$B$300,2,0))),"??",IF(ISERROR(VLOOKUP(Ausstellungen!$C165,Tabelle3!$A$6:$B$300,2,0)),"",VLOOKUP(Ausstellungen!$C165,Tabelle3!$A$6:$B$300,2,0)))</f>
        <v/>
      </c>
      <c r="O165" s="125">
        <f ca="1">IF(AND(Ausstellungen!G165&gt;"a",ISERROR(MATCH(Ausstellungen!G165,INDIRECT(Ausstellungen!T165),0))),0,1)</f>
        <v>1</v>
      </c>
      <c r="P165" s="71" t="str">
        <f>IF(Ausstellungen!$C165="","",IF(ISERROR(MATCH(Ausstellungen!$I165,Tabelle2!$X$4:$X$8,0)),"",MATCH(Ausstellungen!$I165,Tabelle2!$X$4:$X$8,0)))</f>
        <v/>
      </c>
      <c r="Q165" s="71" t="str">
        <f>IF(Ausstellungen!$C165="","",IF(OR(P165="",ISERROR(INDEX(Tabelle2!$X$14:$Y$18,P165,2))),"",INDEX(Tabelle2!$X$14:$Y$18,P165,2)))</f>
        <v/>
      </c>
      <c r="R165" s="71" t="str">
        <f t="shared" si="23"/>
        <v/>
      </c>
      <c r="S165" s="84" t="str">
        <f>IF(Ausstellungen!H165&lt;"a","",IF(AND(Ausstellungen!H165&gt;"a",ISERROR(MATCH(Ausstellungen!D165&amp;Ausstellungen!G165,Tabelle2!$T$2:$T$17,0))),1,IF(AND(Ausstellungen!H165&gt;"a",INDEX(Tabelle2!$V$2:$V$17,MATCH(Ausstellungen!D165&amp;Ausstellungen!G165,Tabelle2!$T$2:$T$17,0))&lt;&gt;Ausstellungen!H165),1,"")))</f>
        <v/>
      </c>
      <c r="T165" s="71" t="str">
        <f>IF(AND(Ausstellungen!I165&gt;"a",ISERROR(MATCH(Ausstellungen!G165,Tabelle2!$Z$2:$Z$7,0))),1,"")</f>
        <v/>
      </c>
      <c r="U165" s="71" t="str">
        <f>IF(AND(A165&gt;"a",Ausstellungen!G165&gt;" "),COUNTIF(A$5:A$500,A165),"")</f>
        <v/>
      </c>
      <c r="V165" s="71" t="str">
        <f t="shared" si="24"/>
        <v/>
      </c>
      <c r="W165" s="71" t="str">
        <f t="shared" si="25"/>
        <v/>
      </c>
      <c r="X165" s="71" t="str">
        <f>IF(AND(Ausstellungen!D165&lt;&gt;Tabelle2!$C$19,Ausstellungen!F165=Tabelle2!$E$19),1,"")</f>
        <v/>
      </c>
      <c r="Y165" s="71" t="str">
        <f ca="1">IF(AND(Ausstellungen!G165&gt;"a",ISERROR(MATCH(Ausstellungen!G165,INDIRECT(Ausstellungen!T165),0))),0,"")</f>
        <v/>
      </c>
      <c r="Z165" s="71" t="str">
        <f>IF(ISERROR(SEARCH(",",Ausstellungen!G165,1)),Ausstellungen!G165,SUBSTITUTE(MID(Ausstellungen!G165,1,SEARCH(",",Ausstellungen!G165,1)-1),"vv","z"))</f>
        <v xml:space="preserve"> </v>
      </c>
      <c r="AA165" s="71">
        <f t="shared" ca="1" si="26"/>
        <v>0</v>
      </c>
      <c r="AB165" s="71">
        <f t="shared" ca="1" si="27"/>
        <v>0</v>
      </c>
      <c r="AC165" s="71">
        <f t="shared" ca="1" si="28"/>
        <v>0</v>
      </c>
      <c r="AD165" s="71">
        <f t="shared" ca="1" si="29"/>
        <v>0</v>
      </c>
      <c r="AE165" s="71">
        <f t="shared" ca="1" si="30"/>
        <v>0</v>
      </c>
      <c r="AF165" s="71">
        <f t="shared" ca="1" si="31"/>
        <v>0</v>
      </c>
      <c r="AG165" s="71">
        <f t="shared" ca="1" si="32"/>
        <v>0</v>
      </c>
    </row>
    <row r="166" spans="1:33" ht="18.600000000000001" customHeight="1" x14ac:dyDescent="0.2">
      <c r="A166" s="70" t="str">
        <f>IF(AND(Ausstellungen!C166&lt;"a",Ausstellungen!D166&lt;"a",Ausstellungen!F166&lt;"a",Ausstellungen!G166&lt;" "),"",SUBSTITUTE(SUBSTITUTE(SUBSTITUTE(SUBSTITUTE(IF(AND(ISERROR(SEARCH(",",Ausstellungen!G166,1)),ISERROR(SEARCH(".",Ausstellungen!G166,1))),CONCATENATE(Ausstellungen!D166,Ausstellungen!E166,Ausstellungen!F166,Ausstellungen!G166),IF(ISERROR(SEARCH(",",Ausstellungen!G166,1)),CONCATENATE(Ausstellungen!D166,Ausstellungen!E166,Ausstellungen!F166,MID(Ausstellungen!G166,SEARCH(".",Ausstellungen!G166,1)-1,1)),CONCATENATE(Ausstellungen!D166,Ausstellungen!E166,Ausstellungen!F166,MID(Ausstellungen!G166,SEARCH(",",Ausstellungen!G166,1)-1,1)))),"vv",ROW()),"v",ROW()),"Sg",""),"V",""))</f>
        <v xml:space="preserve">   </v>
      </c>
      <c r="B166" s="70" t="str">
        <f>IF(OR(Ausstellungen!C166&lt;"a",Ausstellungen!D166&lt;"a",Ausstellungen!F166&lt;"a"),"",IF(AND(Ausstellungen!D166=Tabelle2!$C$19,Ausstellungen!F166=Tabelle2!$E$19),Ausstellungen!C166&amp;Ausstellungen!D166&amp;"yy",IF(AND(Ausstellungen!D166=Tabelle2!$C$19,Ausstellungen!F166&lt;&gt;Tabelle2!$E$19),Ausstellungen!C166&amp;Ausstellungen!D166&amp;"zz",Ausstellungen!C166&amp;Ausstellungen!D166)))</f>
        <v/>
      </c>
      <c r="C166" s="70" t="str">
        <f>IF(Ausstellungen!H166&lt;"a","",IF(Ausstellungen!F166=Tabelle2!$E$4,Ausstellungen!D166&amp;Ausstellungen!E166&amp;Ausstellungen!F166&amp;Ausstellungen!H166,IF(Ausstellungen!F166=Tabelle2!$E$3,Ausstellungen!D166&amp;Ausstellungen!F166&amp;Ausstellungen!H166,Ausstellungen!D166&amp;Ausstellungen!E166&amp;Ausstellungen!H166)))</f>
        <v/>
      </c>
      <c r="D166" s="70" t="str">
        <f>IF(AND(Ausstellungen!C166&gt;"a",Ausstellungen!D166&gt;"a",Ausstellungen!F166&gt;"a",Ausstellungen!I166&gt;"a"),Ausstellungen!D166&amp;Ausstellungen!E166&amp;MID(Ausstellungen!I166,1,2),"")</f>
        <v/>
      </c>
      <c r="E166" s="70" t="str">
        <f>IF(AND(Ausstellungen!C166&gt;"a",Ausstellungen!D166&gt;"a",Ausstellungen!F166&gt;"a",Ausstellungen!I166&gt;"a"),Ausstellungen!D166&amp;MID(Ausstellungen!I166,1,3),"")</f>
        <v/>
      </c>
      <c r="F166" s="70" t="str">
        <f>IF(Ausstellungen!T166&lt;&gt;"leer",CONCATENATE(Ausstellungen!T166,"P"),"")</f>
        <v/>
      </c>
      <c r="G166" s="71">
        <f ca="1">IF(Ausstellungen!G166&gt;" ",VLOOKUP(Ausstellungen!G166,INDIRECT(F166),2,0),0)</f>
        <v>0</v>
      </c>
      <c r="H166" s="71">
        <f>IF(ISERROR(VLOOKUP(Ausstellungen!H166,Tabelle2!$AG$3:$AH$29,2,0)),0,VLOOKUP(Ausstellungen!H166,Tabelle2!$AG$3:$AH$29,2,0))</f>
        <v>0</v>
      </c>
      <c r="I166" s="71">
        <f>IF(ISERROR(VLOOKUP(Ausstellungen!I166,Tabelle2!$X$3:$Y$8,2,0)),0,VLOOKUP(Ausstellungen!I166,Tabelle2!$X$3:$Y$8,2,0))</f>
        <v>0</v>
      </c>
      <c r="J166" s="71">
        <f t="shared" ca="1" si="22"/>
        <v>0</v>
      </c>
      <c r="N166" s="69" t="str">
        <f>IF(AND(Ausstellungen!$C166&gt;"a",ISERROR(VLOOKUP(Ausstellungen!$C166,Tabelle3!$A$6:$B$300,2,0))),"??",IF(ISERROR(VLOOKUP(Ausstellungen!$C166,Tabelle3!$A$6:$B$300,2,0)),"",VLOOKUP(Ausstellungen!$C166,Tabelle3!$A$6:$B$300,2,0)))</f>
        <v/>
      </c>
      <c r="O166" s="125">
        <f ca="1">IF(AND(Ausstellungen!G166&gt;"a",ISERROR(MATCH(Ausstellungen!G166,INDIRECT(Ausstellungen!T166),0))),0,1)</f>
        <v>1</v>
      </c>
      <c r="P166" s="71" t="str">
        <f>IF(Ausstellungen!$C166="","",IF(ISERROR(MATCH(Ausstellungen!$I166,Tabelle2!$X$4:$X$8,0)),"",MATCH(Ausstellungen!$I166,Tabelle2!$X$4:$X$8,0)))</f>
        <v/>
      </c>
      <c r="Q166" s="71" t="str">
        <f>IF(Ausstellungen!$C166="","",IF(OR(P166="",ISERROR(INDEX(Tabelle2!$X$14:$Y$18,P166,2))),"",INDEX(Tabelle2!$X$14:$Y$18,P166,2)))</f>
        <v/>
      </c>
      <c r="R166" s="71" t="str">
        <f t="shared" si="23"/>
        <v/>
      </c>
      <c r="S166" s="84" t="str">
        <f>IF(Ausstellungen!H166&lt;"a","",IF(AND(Ausstellungen!H166&gt;"a",ISERROR(MATCH(Ausstellungen!D166&amp;Ausstellungen!G166,Tabelle2!$T$2:$T$17,0))),1,IF(AND(Ausstellungen!H166&gt;"a",INDEX(Tabelle2!$V$2:$V$17,MATCH(Ausstellungen!D166&amp;Ausstellungen!G166,Tabelle2!$T$2:$T$17,0))&lt;&gt;Ausstellungen!H166),1,"")))</f>
        <v/>
      </c>
      <c r="T166" s="71" t="str">
        <f>IF(AND(Ausstellungen!I166&gt;"a",ISERROR(MATCH(Ausstellungen!G166,Tabelle2!$Z$2:$Z$7,0))),1,"")</f>
        <v/>
      </c>
      <c r="U166" s="71" t="str">
        <f>IF(AND(A166&gt;"a",Ausstellungen!G166&gt;" "),COUNTIF(A$5:A$500,A166),"")</f>
        <v/>
      </c>
      <c r="V166" s="71" t="str">
        <f t="shared" si="24"/>
        <v/>
      </c>
      <c r="W166" s="71" t="str">
        <f t="shared" si="25"/>
        <v/>
      </c>
      <c r="X166" s="71" t="str">
        <f>IF(AND(Ausstellungen!D166&lt;&gt;Tabelle2!$C$19,Ausstellungen!F166=Tabelle2!$E$19),1,"")</f>
        <v/>
      </c>
      <c r="Y166" s="71" t="str">
        <f ca="1">IF(AND(Ausstellungen!G166&gt;"a",ISERROR(MATCH(Ausstellungen!G166,INDIRECT(Ausstellungen!T166),0))),0,"")</f>
        <v/>
      </c>
      <c r="Z166" s="71" t="str">
        <f>IF(ISERROR(SEARCH(",",Ausstellungen!G166,1)),Ausstellungen!G166,SUBSTITUTE(MID(Ausstellungen!G166,1,SEARCH(",",Ausstellungen!G166,1)-1),"vv","z"))</f>
        <v xml:space="preserve"> </v>
      </c>
      <c r="AA166" s="71">
        <f t="shared" ca="1" si="26"/>
        <v>0</v>
      </c>
      <c r="AB166" s="71">
        <f t="shared" ca="1" si="27"/>
        <v>0</v>
      </c>
      <c r="AC166" s="71">
        <f t="shared" ca="1" si="28"/>
        <v>0</v>
      </c>
      <c r="AD166" s="71">
        <f t="shared" ca="1" si="29"/>
        <v>0</v>
      </c>
      <c r="AE166" s="71">
        <f t="shared" ca="1" si="30"/>
        <v>0</v>
      </c>
      <c r="AF166" s="71">
        <f t="shared" ca="1" si="31"/>
        <v>0</v>
      </c>
      <c r="AG166" s="71">
        <f t="shared" ca="1" si="32"/>
        <v>0</v>
      </c>
    </row>
    <row r="167" spans="1:33" ht="18.600000000000001" customHeight="1" x14ac:dyDescent="0.2">
      <c r="A167" s="70" t="str">
        <f>IF(AND(Ausstellungen!C167&lt;"a",Ausstellungen!D167&lt;"a",Ausstellungen!F167&lt;"a",Ausstellungen!G167&lt;" "),"",SUBSTITUTE(SUBSTITUTE(SUBSTITUTE(SUBSTITUTE(IF(AND(ISERROR(SEARCH(",",Ausstellungen!G167,1)),ISERROR(SEARCH(".",Ausstellungen!G167,1))),CONCATENATE(Ausstellungen!D167,Ausstellungen!E167,Ausstellungen!F167,Ausstellungen!G167),IF(ISERROR(SEARCH(",",Ausstellungen!G167,1)),CONCATENATE(Ausstellungen!D167,Ausstellungen!E167,Ausstellungen!F167,MID(Ausstellungen!G167,SEARCH(".",Ausstellungen!G167,1)-1,1)),CONCATENATE(Ausstellungen!D167,Ausstellungen!E167,Ausstellungen!F167,MID(Ausstellungen!G167,SEARCH(",",Ausstellungen!G167,1)-1,1)))),"vv",ROW()),"v",ROW()),"Sg",""),"V",""))</f>
        <v xml:space="preserve">   </v>
      </c>
      <c r="B167" s="70" t="str">
        <f>IF(OR(Ausstellungen!C167&lt;"a",Ausstellungen!D167&lt;"a",Ausstellungen!F167&lt;"a"),"",IF(AND(Ausstellungen!D167=Tabelle2!$C$19,Ausstellungen!F167=Tabelle2!$E$19),Ausstellungen!C167&amp;Ausstellungen!D167&amp;"yy",IF(AND(Ausstellungen!D167=Tabelle2!$C$19,Ausstellungen!F167&lt;&gt;Tabelle2!$E$19),Ausstellungen!C167&amp;Ausstellungen!D167&amp;"zz",Ausstellungen!C167&amp;Ausstellungen!D167)))</f>
        <v/>
      </c>
      <c r="C167" s="70" t="str">
        <f>IF(Ausstellungen!H167&lt;"a","",IF(Ausstellungen!F167=Tabelle2!$E$4,Ausstellungen!D167&amp;Ausstellungen!E167&amp;Ausstellungen!F167&amp;Ausstellungen!H167,IF(Ausstellungen!F167=Tabelle2!$E$3,Ausstellungen!D167&amp;Ausstellungen!F167&amp;Ausstellungen!H167,Ausstellungen!D167&amp;Ausstellungen!E167&amp;Ausstellungen!H167)))</f>
        <v/>
      </c>
      <c r="D167" s="70" t="str">
        <f>IF(AND(Ausstellungen!C167&gt;"a",Ausstellungen!D167&gt;"a",Ausstellungen!F167&gt;"a",Ausstellungen!I167&gt;"a"),Ausstellungen!D167&amp;Ausstellungen!E167&amp;MID(Ausstellungen!I167,1,2),"")</f>
        <v/>
      </c>
      <c r="E167" s="70" t="str">
        <f>IF(AND(Ausstellungen!C167&gt;"a",Ausstellungen!D167&gt;"a",Ausstellungen!F167&gt;"a",Ausstellungen!I167&gt;"a"),Ausstellungen!D167&amp;MID(Ausstellungen!I167,1,3),"")</f>
        <v/>
      </c>
      <c r="F167" s="70" t="str">
        <f>IF(Ausstellungen!T167&lt;&gt;"leer",CONCATENATE(Ausstellungen!T167,"P"),"")</f>
        <v/>
      </c>
      <c r="G167" s="71">
        <f ca="1">IF(Ausstellungen!G167&gt;" ",VLOOKUP(Ausstellungen!G167,INDIRECT(F167),2,0),0)</f>
        <v>0</v>
      </c>
      <c r="H167" s="71">
        <f>IF(ISERROR(VLOOKUP(Ausstellungen!H167,Tabelle2!$AG$3:$AH$29,2,0)),0,VLOOKUP(Ausstellungen!H167,Tabelle2!$AG$3:$AH$29,2,0))</f>
        <v>0</v>
      </c>
      <c r="I167" s="71">
        <f>IF(ISERROR(VLOOKUP(Ausstellungen!I167,Tabelle2!$X$3:$Y$8,2,0)),0,VLOOKUP(Ausstellungen!I167,Tabelle2!$X$3:$Y$8,2,0))</f>
        <v>0</v>
      </c>
      <c r="J167" s="71">
        <f t="shared" ca="1" si="22"/>
        <v>0</v>
      </c>
      <c r="N167" s="69" t="str">
        <f>IF(AND(Ausstellungen!$C167&gt;"a",ISERROR(VLOOKUP(Ausstellungen!$C167,Tabelle3!$A$6:$B$300,2,0))),"??",IF(ISERROR(VLOOKUP(Ausstellungen!$C167,Tabelle3!$A$6:$B$300,2,0)),"",VLOOKUP(Ausstellungen!$C167,Tabelle3!$A$6:$B$300,2,0)))</f>
        <v/>
      </c>
      <c r="O167" s="125">
        <f ca="1">IF(AND(Ausstellungen!G167&gt;"a",ISERROR(MATCH(Ausstellungen!G167,INDIRECT(Ausstellungen!T167),0))),0,1)</f>
        <v>1</v>
      </c>
      <c r="P167" s="71" t="str">
        <f>IF(Ausstellungen!$C167="","",IF(ISERROR(MATCH(Ausstellungen!$I167,Tabelle2!$X$4:$X$8,0)),"",MATCH(Ausstellungen!$I167,Tabelle2!$X$4:$X$8,0)))</f>
        <v/>
      </c>
      <c r="Q167" s="71" t="str">
        <f>IF(Ausstellungen!$C167="","",IF(OR(P167="",ISERROR(INDEX(Tabelle2!$X$14:$Y$18,P167,2))),"",INDEX(Tabelle2!$X$14:$Y$18,P167,2)))</f>
        <v/>
      </c>
      <c r="R167" s="71" t="str">
        <f t="shared" si="23"/>
        <v/>
      </c>
      <c r="S167" s="84" t="str">
        <f>IF(Ausstellungen!H167&lt;"a","",IF(AND(Ausstellungen!H167&gt;"a",ISERROR(MATCH(Ausstellungen!D167&amp;Ausstellungen!G167,Tabelle2!$T$2:$T$17,0))),1,IF(AND(Ausstellungen!H167&gt;"a",INDEX(Tabelle2!$V$2:$V$17,MATCH(Ausstellungen!D167&amp;Ausstellungen!G167,Tabelle2!$T$2:$T$17,0))&lt;&gt;Ausstellungen!H167),1,"")))</f>
        <v/>
      </c>
      <c r="T167" s="71" t="str">
        <f>IF(AND(Ausstellungen!I167&gt;"a",ISERROR(MATCH(Ausstellungen!G167,Tabelle2!$Z$2:$Z$7,0))),1,"")</f>
        <v/>
      </c>
      <c r="U167" s="71" t="str">
        <f>IF(AND(A167&gt;"a",Ausstellungen!G167&gt;" "),COUNTIF(A$5:A$500,A167),"")</f>
        <v/>
      </c>
      <c r="V167" s="71" t="str">
        <f t="shared" si="24"/>
        <v/>
      </c>
      <c r="W167" s="71" t="str">
        <f t="shared" si="25"/>
        <v/>
      </c>
      <c r="X167" s="71" t="str">
        <f>IF(AND(Ausstellungen!D167&lt;&gt;Tabelle2!$C$19,Ausstellungen!F167=Tabelle2!$E$19),1,"")</f>
        <v/>
      </c>
      <c r="Y167" s="71" t="str">
        <f ca="1">IF(AND(Ausstellungen!G167&gt;"a",ISERROR(MATCH(Ausstellungen!G167,INDIRECT(Ausstellungen!T167),0))),0,"")</f>
        <v/>
      </c>
      <c r="Z167" s="71" t="str">
        <f>IF(ISERROR(SEARCH(",",Ausstellungen!G167,1)),Ausstellungen!G167,SUBSTITUTE(MID(Ausstellungen!G167,1,SEARCH(",",Ausstellungen!G167,1)-1),"vv","z"))</f>
        <v xml:space="preserve"> </v>
      </c>
      <c r="AA167" s="71">
        <f t="shared" ca="1" si="26"/>
        <v>0</v>
      </c>
      <c r="AB167" s="71">
        <f t="shared" ca="1" si="27"/>
        <v>0</v>
      </c>
      <c r="AC167" s="71">
        <f t="shared" ca="1" si="28"/>
        <v>0</v>
      </c>
      <c r="AD167" s="71">
        <f t="shared" ca="1" si="29"/>
        <v>0</v>
      </c>
      <c r="AE167" s="71">
        <f t="shared" ca="1" si="30"/>
        <v>0</v>
      </c>
      <c r="AF167" s="71">
        <f t="shared" ca="1" si="31"/>
        <v>0</v>
      </c>
      <c r="AG167" s="71">
        <f t="shared" ca="1" si="32"/>
        <v>0</v>
      </c>
    </row>
    <row r="168" spans="1:33" ht="18.600000000000001" customHeight="1" x14ac:dyDescent="0.2">
      <c r="A168" s="70" t="str">
        <f>IF(AND(Ausstellungen!C168&lt;"a",Ausstellungen!D168&lt;"a",Ausstellungen!F168&lt;"a",Ausstellungen!G168&lt;" "),"",SUBSTITUTE(SUBSTITUTE(SUBSTITUTE(SUBSTITUTE(IF(AND(ISERROR(SEARCH(",",Ausstellungen!G168,1)),ISERROR(SEARCH(".",Ausstellungen!G168,1))),CONCATENATE(Ausstellungen!D168,Ausstellungen!E168,Ausstellungen!F168,Ausstellungen!G168),IF(ISERROR(SEARCH(",",Ausstellungen!G168,1)),CONCATENATE(Ausstellungen!D168,Ausstellungen!E168,Ausstellungen!F168,MID(Ausstellungen!G168,SEARCH(".",Ausstellungen!G168,1)-1,1)),CONCATENATE(Ausstellungen!D168,Ausstellungen!E168,Ausstellungen!F168,MID(Ausstellungen!G168,SEARCH(",",Ausstellungen!G168,1)-1,1)))),"vv",ROW()),"v",ROW()),"Sg",""),"V",""))</f>
        <v xml:space="preserve">   </v>
      </c>
      <c r="B168" s="70" t="str">
        <f>IF(OR(Ausstellungen!C168&lt;"a",Ausstellungen!D168&lt;"a",Ausstellungen!F168&lt;"a"),"",IF(AND(Ausstellungen!D168=Tabelle2!$C$19,Ausstellungen!F168=Tabelle2!$E$19),Ausstellungen!C168&amp;Ausstellungen!D168&amp;"yy",IF(AND(Ausstellungen!D168=Tabelle2!$C$19,Ausstellungen!F168&lt;&gt;Tabelle2!$E$19),Ausstellungen!C168&amp;Ausstellungen!D168&amp;"zz",Ausstellungen!C168&amp;Ausstellungen!D168)))</f>
        <v/>
      </c>
      <c r="C168" s="70" t="str">
        <f>IF(Ausstellungen!H168&lt;"a","",IF(Ausstellungen!F168=Tabelle2!$E$4,Ausstellungen!D168&amp;Ausstellungen!E168&amp;Ausstellungen!F168&amp;Ausstellungen!H168,IF(Ausstellungen!F168=Tabelle2!$E$3,Ausstellungen!D168&amp;Ausstellungen!F168&amp;Ausstellungen!H168,Ausstellungen!D168&amp;Ausstellungen!E168&amp;Ausstellungen!H168)))</f>
        <v/>
      </c>
      <c r="D168" s="70" t="str">
        <f>IF(AND(Ausstellungen!C168&gt;"a",Ausstellungen!D168&gt;"a",Ausstellungen!F168&gt;"a",Ausstellungen!I168&gt;"a"),Ausstellungen!D168&amp;Ausstellungen!E168&amp;MID(Ausstellungen!I168,1,2),"")</f>
        <v/>
      </c>
      <c r="E168" s="70" t="str">
        <f>IF(AND(Ausstellungen!C168&gt;"a",Ausstellungen!D168&gt;"a",Ausstellungen!F168&gt;"a",Ausstellungen!I168&gt;"a"),Ausstellungen!D168&amp;MID(Ausstellungen!I168,1,3),"")</f>
        <v/>
      </c>
      <c r="F168" s="70" t="str">
        <f>IF(Ausstellungen!T168&lt;&gt;"leer",CONCATENATE(Ausstellungen!T168,"P"),"")</f>
        <v/>
      </c>
      <c r="G168" s="71">
        <f ca="1">IF(Ausstellungen!G168&gt;" ",VLOOKUP(Ausstellungen!G168,INDIRECT(F168),2,0),0)</f>
        <v>0</v>
      </c>
      <c r="H168" s="71">
        <f>IF(ISERROR(VLOOKUP(Ausstellungen!H168,Tabelle2!$AG$3:$AH$29,2,0)),0,VLOOKUP(Ausstellungen!H168,Tabelle2!$AG$3:$AH$29,2,0))</f>
        <v>0</v>
      </c>
      <c r="I168" s="71">
        <f>IF(ISERROR(VLOOKUP(Ausstellungen!I168,Tabelle2!$X$3:$Y$8,2,0)),0,VLOOKUP(Ausstellungen!I168,Tabelle2!$X$3:$Y$8,2,0))</f>
        <v>0</v>
      </c>
      <c r="J168" s="71">
        <f t="shared" ca="1" si="22"/>
        <v>0</v>
      </c>
      <c r="N168" s="69" t="str">
        <f>IF(AND(Ausstellungen!$C168&gt;"a",ISERROR(VLOOKUP(Ausstellungen!$C168,Tabelle3!$A$6:$B$300,2,0))),"??",IF(ISERROR(VLOOKUP(Ausstellungen!$C168,Tabelle3!$A$6:$B$300,2,0)),"",VLOOKUP(Ausstellungen!$C168,Tabelle3!$A$6:$B$300,2,0)))</f>
        <v/>
      </c>
      <c r="O168" s="125">
        <f ca="1">IF(AND(Ausstellungen!G168&gt;"a",ISERROR(MATCH(Ausstellungen!G168,INDIRECT(Ausstellungen!T168),0))),0,1)</f>
        <v>1</v>
      </c>
      <c r="P168" s="71" t="str">
        <f>IF(Ausstellungen!$C168="","",IF(ISERROR(MATCH(Ausstellungen!$I168,Tabelle2!$X$4:$X$8,0)),"",MATCH(Ausstellungen!$I168,Tabelle2!$X$4:$X$8,0)))</f>
        <v/>
      </c>
      <c r="Q168" s="71" t="str">
        <f>IF(Ausstellungen!$C168="","",IF(OR(P168="",ISERROR(INDEX(Tabelle2!$X$14:$Y$18,P168,2))),"",INDEX(Tabelle2!$X$14:$Y$18,P168,2)))</f>
        <v/>
      </c>
      <c r="R168" s="71" t="str">
        <f t="shared" si="23"/>
        <v/>
      </c>
      <c r="S168" s="84" t="str">
        <f>IF(Ausstellungen!H168&lt;"a","",IF(AND(Ausstellungen!H168&gt;"a",ISERROR(MATCH(Ausstellungen!D168&amp;Ausstellungen!G168,Tabelle2!$T$2:$T$17,0))),1,IF(AND(Ausstellungen!H168&gt;"a",INDEX(Tabelle2!$V$2:$V$17,MATCH(Ausstellungen!D168&amp;Ausstellungen!G168,Tabelle2!$T$2:$T$17,0))&lt;&gt;Ausstellungen!H168),1,"")))</f>
        <v/>
      </c>
      <c r="T168" s="71" t="str">
        <f>IF(AND(Ausstellungen!I168&gt;"a",ISERROR(MATCH(Ausstellungen!G168,Tabelle2!$Z$2:$Z$7,0))),1,"")</f>
        <v/>
      </c>
      <c r="U168" s="71" t="str">
        <f>IF(AND(A168&gt;"a",Ausstellungen!G168&gt;" "),COUNTIF(A$5:A$500,A168),"")</f>
        <v/>
      </c>
      <c r="V168" s="71" t="str">
        <f t="shared" si="24"/>
        <v/>
      </c>
      <c r="W168" s="71" t="str">
        <f t="shared" si="25"/>
        <v/>
      </c>
      <c r="X168" s="71" t="str">
        <f>IF(AND(Ausstellungen!D168&lt;&gt;Tabelle2!$C$19,Ausstellungen!F168=Tabelle2!$E$19),1,"")</f>
        <v/>
      </c>
      <c r="Y168" s="71" t="str">
        <f ca="1">IF(AND(Ausstellungen!G168&gt;"a",ISERROR(MATCH(Ausstellungen!G168,INDIRECT(Ausstellungen!T168),0))),0,"")</f>
        <v/>
      </c>
      <c r="Z168" s="71" t="str">
        <f>IF(ISERROR(SEARCH(",",Ausstellungen!G168,1)),Ausstellungen!G168,SUBSTITUTE(MID(Ausstellungen!G168,1,SEARCH(",",Ausstellungen!G168,1)-1),"vv","z"))</f>
        <v xml:space="preserve"> </v>
      </c>
      <c r="AA168" s="71">
        <f t="shared" ca="1" si="26"/>
        <v>0</v>
      </c>
      <c r="AB168" s="71">
        <f t="shared" ca="1" si="27"/>
        <v>0</v>
      </c>
      <c r="AC168" s="71">
        <f t="shared" ca="1" si="28"/>
        <v>0</v>
      </c>
      <c r="AD168" s="71">
        <f t="shared" ca="1" si="29"/>
        <v>0</v>
      </c>
      <c r="AE168" s="71">
        <f t="shared" ca="1" si="30"/>
        <v>0</v>
      </c>
      <c r="AF168" s="71">
        <f t="shared" ca="1" si="31"/>
        <v>0</v>
      </c>
      <c r="AG168" s="71">
        <f t="shared" ca="1" si="32"/>
        <v>0</v>
      </c>
    </row>
    <row r="169" spans="1:33" ht="18.600000000000001" customHeight="1" x14ac:dyDescent="0.2">
      <c r="A169" s="70" t="str">
        <f>IF(AND(Ausstellungen!C169&lt;"a",Ausstellungen!D169&lt;"a",Ausstellungen!F169&lt;"a",Ausstellungen!G169&lt;" "),"",SUBSTITUTE(SUBSTITUTE(SUBSTITUTE(SUBSTITUTE(IF(AND(ISERROR(SEARCH(",",Ausstellungen!G169,1)),ISERROR(SEARCH(".",Ausstellungen!G169,1))),CONCATENATE(Ausstellungen!D169,Ausstellungen!E169,Ausstellungen!F169,Ausstellungen!G169),IF(ISERROR(SEARCH(",",Ausstellungen!G169,1)),CONCATENATE(Ausstellungen!D169,Ausstellungen!E169,Ausstellungen!F169,MID(Ausstellungen!G169,SEARCH(".",Ausstellungen!G169,1)-1,1)),CONCATENATE(Ausstellungen!D169,Ausstellungen!E169,Ausstellungen!F169,MID(Ausstellungen!G169,SEARCH(",",Ausstellungen!G169,1)-1,1)))),"vv",ROW()),"v",ROW()),"Sg",""),"V",""))</f>
        <v xml:space="preserve">   </v>
      </c>
      <c r="B169" s="70" t="str">
        <f>IF(OR(Ausstellungen!C169&lt;"a",Ausstellungen!D169&lt;"a",Ausstellungen!F169&lt;"a"),"",IF(AND(Ausstellungen!D169=Tabelle2!$C$19,Ausstellungen!F169=Tabelle2!$E$19),Ausstellungen!C169&amp;Ausstellungen!D169&amp;"yy",IF(AND(Ausstellungen!D169=Tabelle2!$C$19,Ausstellungen!F169&lt;&gt;Tabelle2!$E$19),Ausstellungen!C169&amp;Ausstellungen!D169&amp;"zz",Ausstellungen!C169&amp;Ausstellungen!D169)))</f>
        <v/>
      </c>
      <c r="C169" s="70" t="str">
        <f>IF(Ausstellungen!H169&lt;"a","",IF(Ausstellungen!F169=Tabelle2!$E$4,Ausstellungen!D169&amp;Ausstellungen!E169&amp;Ausstellungen!F169&amp;Ausstellungen!H169,IF(Ausstellungen!F169=Tabelle2!$E$3,Ausstellungen!D169&amp;Ausstellungen!F169&amp;Ausstellungen!H169,Ausstellungen!D169&amp;Ausstellungen!E169&amp;Ausstellungen!H169)))</f>
        <v/>
      </c>
      <c r="D169" s="70" t="str">
        <f>IF(AND(Ausstellungen!C169&gt;"a",Ausstellungen!D169&gt;"a",Ausstellungen!F169&gt;"a",Ausstellungen!I169&gt;"a"),Ausstellungen!D169&amp;Ausstellungen!E169&amp;MID(Ausstellungen!I169,1,2),"")</f>
        <v/>
      </c>
      <c r="E169" s="70" t="str">
        <f>IF(AND(Ausstellungen!C169&gt;"a",Ausstellungen!D169&gt;"a",Ausstellungen!F169&gt;"a",Ausstellungen!I169&gt;"a"),Ausstellungen!D169&amp;MID(Ausstellungen!I169,1,3),"")</f>
        <v/>
      </c>
      <c r="F169" s="70" t="str">
        <f>IF(Ausstellungen!T169&lt;&gt;"leer",CONCATENATE(Ausstellungen!T169,"P"),"")</f>
        <v/>
      </c>
      <c r="G169" s="71">
        <f ca="1">IF(Ausstellungen!G169&gt;" ",VLOOKUP(Ausstellungen!G169,INDIRECT(F169),2,0),0)</f>
        <v>0</v>
      </c>
      <c r="H169" s="71">
        <f>IF(ISERROR(VLOOKUP(Ausstellungen!H169,Tabelle2!$AG$3:$AH$29,2,0)),0,VLOOKUP(Ausstellungen!H169,Tabelle2!$AG$3:$AH$29,2,0))</f>
        <v>0</v>
      </c>
      <c r="I169" s="71">
        <f>IF(ISERROR(VLOOKUP(Ausstellungen!I169,Tabelle2!$X$3:$Y$8,2,0)),0,VLOOKUP(Ausstellungen!I169,Tabelle2!$X$3:$Y$8,2,0))</f>
        <v>0</v>
      </c>
      <c r="J169" s="71">
        <f t="shared" ca="1" si="22"/>
        <v>0</v>
      </c>
      <c r="N169" s="69" t="str">
        <f>IF(AND(Ausstellungen!$C169&gt;"a",ISERROR(VLOOKUP(Ausstellungen!$C169,Tabelle3!$A$6:$B$300,2,0))),"??",IF(ISERROR(VLOOKUP(Ausstellungen!$C169,Tabelle3!$A$6:$B$300,2,0)),"",VLOOKUP(Ausstellungen!$C169,Tabelle3!$A$6:$B$300,2,0)))</f>
        <v/>
      </c>
      <c r="O169" s="125">
        <f ca="1">IF(AND(Ausstellungen!G169&gt;"a",ISERROR(MATCH(Ausstellungen!G169,INDIRECT(Ausstellungen!T169),0))),0,1)</f>
        <v>1</v>
      </c>
      <c r="P169" s="71" t="str">
        <f>IF(Ausstellungen!$C169="","",IF(ISERROR(MATCH(Ausstellungen!$I169,Tabelle2!$X$4:$X$8,0)),"",MATCH(Ausstellungen!$I169,Tabelle2!$X$4:$X$8,0)))</f>
        <v/>
      </c>
      <c r="Q169" s="71" t="str">
        <f>IF(Ausstellungen!$C169="","",IF(OR(P169="",ISERROR(INDEX(Tabelle2!$X$14:$Y$18,P169,2))),"",INDEX(Tabelle2!$X$14:$Y$18,P169,2)))</f>
        <v/>
      </c>
      <c r="R169" s="71" t="str">
        <f t="shared" si="23"/>
        <v/>
      </c>
      <c r="S169" s="84" t="str">
        <f>IF(Ausstellungen!H169&lt;"a","",IF(AND(Ausstellungen!H169&gt;"a",ISERROR(MATCH(Ausstellungen!D169&amp;Ausstellungen!G169,Tabelle2!$T$2:$T$17,0))),1,IF(AND(Ausstellungen!H169&gt;"a",INDEX(Tabelle2!$V$2:$V$17,MATCH(Ausstellungen!D169&amp;Ausstellungen!G169,Tabelle2!$T$2:$T$17,0))&lt;&gt;Ausstellungen!H169),1,"")))</f>
        <v/>
      </c>
      <c r="T169" s="71" t="str">
        <f>IF(AND(Ausstellungen!I169&gt;"a",ISERROR(MATCH(Ausstellungen!G169,Tabelle2!$Z$2:$Z$7,0))),1,"")</f>
        <v/>
      </c>
      <c r="U169" s="71" t="str">
        <f>IF(AND(A169&gt;"a",Ausstellungen!G169&gt;" "),COUNTIF(A$5:A$500,A169),"")</f>
        <v/>
      </c>
      <c r="V169" s="71" t="str">
        <f t="shared" si="24"/>
        <v/>
      </c>
      <c r="W169" s="71" t="str">
        <f t="shared" si="25"/>
        <v/>
      </c>
      <c r="X169" s="71" t="str">
        <f>IF(AND(Ausstellungen!D169&lt;&gt;Tabelle2!$C$19,Ausstellungen!F169=Tabelle2!$E$19),1,"")</f>
        <v/>
      </c>
      <c r="Y169" s="71" t="str">
        <f ca="1">IF(AND(Ausstellungen!G169&gt;"a",ISERROR(MATCH(Ausstellungen!G169,INDIRECT(Ausstellungen!T169),0))),0,"")</f>
        <v/>
      </c>
      <c r="Z169" s="71" t="str">
        <f>IF(ISERROR(SEARCH(",",Ausstellungen!G169,1)),Ausstellungen!G169,SUBSTITUTE(MID(Ausstellungen!G169,1,SEARCH(",",Ausstellungen!G169,1)-1),"vv","z"))</f>
        <v xml:space="preserve"> </v>
      </c>
      <c r="AA169" s="71">
        <f t="shared" ca="1" si="26"/>
        <v>0</v>
      </c>
      <c r="AB169" s="71">
        <f t="shared" ca="1" si="27"/>
        <v>0</v>
      </c>
      <c r="AC169" s="71">
        <f t="shared" ca="1" si="28"/>
        <v>0</v>
      </c>
      <c r="AD169" s="71">
        <f t="shared" ca="1" si="29"/>
        <v>0</v>
      </c>
      <c r="AE169" s="71">
        <f t="shared" ca="1" si="30"/>
        <v>0</v>
      </c>
      <c r="AF169" s="71">
        <f t="shared" ca="1" si="31"/>
        <v>0</v>
      </c>
      <c r="AG169" s="71">
        <f t="shared" ca="1" si="32"/>
        <v>0</v>
      </c>
    </row>
    <row r="170" spans="1:33" ht="18.600000000000001" customHeight="1" x14ac:dyDescent="0.2">
      <c r="A170" s="70" t="str">
        <f>IF(AND(Ausstellungen!C170&lt;"a",Ausstellungen!D170&lt;"a",Ausstellungen!F170&lt;"a",Ausstellungen!G170&lt;" "),"",SUBSTITUTE(SUBSTITUTE(SUBSTITUTE(SUBSTITUTE(IF(AND(ISERROR(SEARCH(",",Ausstellungen!G170,1)),ISERROR(SEARCH(".",Ausstellungen!G170,1))),CONCATENATE(Ausstellungen!D170,Ausstellungen!E170,Ausstellungen!F170,Ausstellungen!G170),IF(ISERROR(SEARCH(",",Ausstellungen!G170,1)),CONCATENATE(Ausstellungen!D170,Ausstellungen!E170,Ausstellungen!F170,MID(Ausstellungen!G170,SEARCH(".",Ausstellungen!G170,1)-1,1)),CONCATENATE(Ausstellungen!D170,Ausstellungen!E170,Ausstellungen!F170,MID(Ausstellungen!G170,SEARCH(",",Ausstellungen!G170,1)-1,1)))),"vv",ROW()),"v",ROW()),"Sg",""),"V",""))</f>
        <v xml:space="preserve">   </v>
      </c>
      <c r="B170" s="70" t="str">
        <f>IF(OR(Ausstellungen!C170&lt;"a",Ausstellungen!D170&lt;"a",Ausstellungen!F170&lt;"a"),"",IF(AND(Ausstellungen!D170=Tabelle2!$C$19,Ausstellungen!F170=Tabelle2!$E$19),Ausstellungen!C170&amp;Ausstellungen!D170&amp;"yy",IF(AND(Ausstellungen!D170=Tabelle2!$C$19,Ausstellungen!F170&lt;&gt;Tabelle2!$E$19),Ausstellungen!C170&amp;Ausstellungen!D170&amp;"zz",Ausstellungen!C170&amp;Ausstellungen!D170)))</f>
        <v/>
      </c>
      <c r="C170" s="70" t="str">
        <f>IF(Ausstellungen!H170&lt;"a","",IF(Ausstellungen!F170=Tabelle2!$E$4,Ausstellungen!D170&amp;Ausstellungen!E170&amp;Ausstellungen!F170&amp;Ausstellungen!H170,IF(Ausstellungen!F170=Tabelle2!$E$3,Ausstellungen!D170&amp;Ausstellungen!F170&amp;Ausstellungen!H170,Ausstellungen!D170&amp;Ausstellungen!E170&amp;Ausstellungen!H170)))</f>
        <v/>
      </c>
      <c r="D170" s="70" t="str">
        <f>IF(AND(Ausstellungen!C170&gt;"a",Ausstellungen!D170&gt;"a",Ausstellungen!F170&gt;"a",Ausstellungen!I170&gt;"a"),Ausstellungen!D170&amp;Ausstellungen!E170&amp;MID(Ausstellungen!I170,1,2),"")</f>
        <v/>
      </c>
      <c r="E170" s="70" t="str">
        <f>IF(AND(Ausstellungen!C170&gt;"a",Ausstellungen!D170&gt;"a",Ausstellungen!F170&gt;"a",Ausstellungen!I170&gt;"a"),Ausstellungen!D170&amp;MID(Ausstellungen!I170,1,3),"")</f>
        <v/>
      </c>
      <c r="F170" s="70" t="str">
        <f>IF(Ausstellungen!T170&lt;&gt;"leer",CONCATENATE(Ausstellungen!T170,"P"),"")</f>
        <v/>
      </c>
      <c r="G170" s="71">
        <f ca="1">IF(Ausstellungen!G170&gt;" ",VLOOKUP(Ausstellungen!G170,INDIRECT(F170),2,0),0)</f>
        <v>0</v>
      </c>
      <c r="H170" s="71">
        <f>IF(ISERROR(VLOOKUP(Ausstellungen!H170,Tabelle2!$AG$3:$AH$29,2,0)),0,VLOOKUP(Ausstellungen!H170,Tabelle2!$AG$3:$AH$29,2,0))</f>
        <v>0</v>
      </c>
      <c r="I170" s="71">
        <f>IF(ISERROR(VLOOKUP(Ausstellungen!I170,Tabelle2!$X$3:$Y$8,2,0)),0,VLOOKUP(Ausstellungen!I170,Tabelle2!$X$3:$Y$8,2,0))</f>
        <v>0</v>
      </c>
      <c r="J170" s="71">
        <f t="shared" ca="1" si="22"/>
        <v>0</v>
      </c>
      <c r="N170" s="69" t="str">
        <f>IF(AND(Ausstellungen!$C170&gt;"a",ISERROR(VLOOKUP(Ausstellungen!$C170,Tabelle3!$A$6:$B$300,2,0))),"??",IF(ISERROR(VLOOKUP(Ausstellungen!$C170,Tabelle3!$A$6:$B$300,2,0)),"",VLOOKUP(Ausstellungen!$C170,Tabelle3!$A$6:$B$300,2,0)))</f>
        <v/>
      </c>
      <c r="O170" s="125">
        <f ca="1">IF(AND(Ausstellungen!G170&gt;"a",ISERROR(MATCH(Ausstellungen!G170,INDIRECT(Ausstellungen!T170),0))),0,1)</f>
        <v>1</v>
      </c>
      <c r="P170" s="71" t="str">
        <f>IF(Ausstellungen!$C170="","",IF(ISERROR(MATCH(Ausstellungen!$I170,Tabelle2!$X$4:$X$8,0)),"",MATCH(Ausstellungen!$I170,Tabelle2!$X$4:$X$8,0)))</f>
        <v/>
      </c>
      <c r="Q170" s="71" t="str">
        <f>IF(Ausstellungen!$C170="","",IF(OR(P170="",ISERROR(INDEX(Tabelle2!$X$14:$Y$18,P170,2))),"",INDEX(Tabelle2!$X$14:$Y$18,P170,2)))</f>
        <v/>
      </c>
      <c r="R170" s="71" t="str">
        <f t="shared" si="23"/>
        <v/>
      </c>
      <c r="S170" s="84" t="str">
        <f>IF(Ausstellungen!H170&lt;"a","",IF(AND(Ausstellungen!H170&gt;"a",ISERROR(MATCH(Ausstellungen!D170&amp;Ausstellungen!G170,Tabelle2!$T$2:$T$17,0))),1,IF(AND(Ausstellungen!H170&gt;"a",INDEX(Tabelle2!$V$2:$V$17,MATCH(Ausstellungen!D170&amp;Ausstellungen!G170,Tabelle2!$T$2:$T$17,0))&lt;&gt;Ausstellungen!H170),1,"")))</f>
        <v/>
      </c>
      <c r="T170" s="71" t="str">
        <f>IF(AND(Ausstellungen!I170&gt;"a",ISERROR(MATCH(Ausstellungen!G170,Tabelle2!$Z$2:$Z$7,0))),1,"")</f>
        <v/>
      </c>
      <c r="U170" s="71" t="str">
        <f>IF(AND(A170&gt;"a",Ausstellungen!G170&gt;" "),COUNTIF(A$5:A$500,A170),"")</f>
        <v/>
      </c>
      <c r="V170" s="71" t="str">
        <f t="shared" si="24"/>
        <v/>
      </c>
      <c r="W170" s="71" t="str">
        <f t="shared" si="25"/>
        <v/>
      </c>
      <c r="X170" s="71" t="str">
        <f>IF(AND(Ausstellungen!D170&lt;&gt;Tabelle2!$C$19,Ausstellungen!F170=Tabelle2!$E$19),1,"")</f>
        <v/>
      </c>
      <c r="Y170" s="71" t="str">
        <f ca="1">IF(AND(Ausstellungen!G170&gt;"a",ISERROR(MATCH(Ausstellungen!G170,INDIRECT(Ausstellungen!T170),0))),0,"")</f>
        <v/>
      </c>
      <c r="Z170" s="71" t="str">
        <f>IF(ISERROR(SEARCH(",",Ausstellungen!G170,1)),Ausstellungen!G170,SUBSTITUTE(MID(Ausstellungen!G170,1,SEARCH(",",Ausstellungen!G170,1)-1),"vv","z"))</f>
        <v xml:space="preserve"> </v>
      </c>
      <c r="AA170" s="71">
        <f t="shared" ca="1" si="26"/>
        <v>0</v>
      </c>
      <c r="AB170" s="71">
        <f t="shared" ca="1" si="27"/>
        <v>0</v>
      </c>
      <c r="AC170" s="71">
        <f t="shared" ca="1" si="28"/>
        <v>0</v>
      </c>
      <c r="AD170" s="71">
        <f t="shared" ca="1" si="29"/>
        <v>0</v>
      </c>
      <c r="AE170" s="71">
        <f t="shared" ca="1" si="30"/>
        <v>0</v>
      </c>
      <c r="AF170" s="71">
        <f t="shared" ca="1" si="31"/>
        <v>0</v>
      </c>
      <c r="AG170" s="71">
        <f t="shared" ca="1" si="32"/>
        <v>0</v>
      </c>
    </row>
    <row r="171" spans="1:33" ht="18.600000000000001" customHeight="1" x14ac:dyDescent="0.2">
      <c r="A171" s="70" t="str">
        <f>IF(AND(Ausstellungen!C171&lt;"a",Ausstellungen!D171&lt;"a",Ausstellungen!F171&lt;"a",Ausstellungen!G171&lt;" "),"",SUBSTITUTE(SUBSTITUTE(SUBSTITUTE(SUBSTITUTE(IF(AND(ISERROR(SEARCH(",",Ausstellungen!G171,1)),ISERROR(SEARCH(".",Ausstellungen!G171,1))),CONCATENATE(Ausstellungen!D171,Ausstellungen!E171,Ausstellungen!F171,Ausstellungen!G171),IF(ISERROR(SEARCH(",",Ausstellungen!G171,1)),CONCATENATE(Ausstellungen!D171,Ausstellungen!E171,Ausstellungen!F171,MID(Ausstellungen!G171,SEARCH(".",Ausstellungen!G171,1)-1,1)),CONCATENATE(Ausstellungen!D171,Ausstellungen!E171,Ausstellungen!F171,MID(Ausstellungen!G171,SEARCH(",",Ausstellungen!G171,1)-1,1)))),"vv",ROW()),"v",ROW()),"Sg",""),"V",""))</f>
        <v xml:space="preserve">   </v>
      </c>
      <c r="B171" s="70" t="str">
        <f>IF(OR(Ausstellungen!C171&lt;"a",Ausstellungen!D171&lt;"a",Ausstellungen!F171&lt;"a"),"",IF(AND(Ausstellungen!D171=Tabelle2!$C$19,Ausstellungen!F171=Tabelle2!$E$19),Ausstellungen!C171&amp;Ausstellungen!D171&amp;"yy",IF(AND(Ausstellungen!D171=Tabelle2!$C$19,Ausstellungen!F171&lt;&gt;Tabelle2!$E$19),Ausstellungen!C171&amp;Ausstellungen!D171&amp;"zz",Ausstellungen!C171&amp;Ausstellungen!D171)))</f>
        <v/>
      </c>
      <c r="C171" s="70" t="str">
        <f>IF(Ausstellungen!H171&lt;"a","",IF(Ausstellungen!F171=Tabelle2!$E$4,Ausstellungen!D171&amp;Ausstellungen!E171&amp;Ausstellungen!F171&amp;Ausstellungen!H171,IF(Ausstellungen!F171=Tabelle2!$E$3,Ausstellungen!D171&amp;Ausstellungen!F171&amp;Ausstellungen!H171,Ausstellungen!D171&amp;Ausstellungen!E171&amp;Ausstellungen!H171)))</f>
        <v/>
      </c>
      <c r="D171" s="70" t="str">
        <f>IF(AND(Ausstellungen!C171&gt;"a",Ausstellungen!D171&gt;"a",Ausstellungen!F171&gt;"a",Ausstellungen!I171&gt;"a"),Ausstellungen!D171&amp;Ausstellungen!E171&amp;MID(Ausstellungen!I171,1,2),"")</f>
        <v/>
      </c>
      <c r="E171" s="70" t="str">
        <f>IF(AND(Ausstellungen!C171&gt;"a",Ausstellungen!D171&gt;"a",Ausstellungen!F171&gt;"a",Ausstellungen!I171&gt;"a"),Ausstellungen!D171&amp;MID(Ausstellungen!I171,1,3),"")</f>
        <v/>
      </c>
      <c r="F171" s="70" t="str">
        <f>IF(Ausstellungen!T171&lt;&gt;"leer",CONCATENATE(Ausstellungen!T171,"P"),"")</f>
        <v/>
      </c>
      <c r="G171" s="71">
        <f ca="1">IF(Ausstellungen!G171&gt;" ",VLOOKUP(Ausstellungen!G171,INDIRECT(F171),2,0),0)</f>
        <v>0</v>
      </c>
      <c r="H171" s="71">
        <f>IF(ISERROR(VLOOKUP(Ausstellungen!H171,Tabelle2!$AG$3:$AH$29,2,0)),0,VLOOKUP(Ausstellungen!H171,Tabelle2!$AG$3:$AH$29,2,0))</f>
        <v>0</v>
      </c>
      <c r="I171" s="71">
        <f>IF(ISERROR(VLOOKUP(Ausstellungen!I171,Tabelle2!$X$3:$Y$8,2,0)),0,VLOOKUP(Ausstellungen!I171,Tabelle2!$X$3:$Y$8,2,0))</f>
        <v>0</v>
      </c>
      <c r="J171" s="71">
        <f t="shared" ca="1" si="22"/>
        <v>0</v>
      </c>
      <c r="N171" s="69" t="str">
        <f>IF(AND(Ausstellungen!$C171&gt;"a",ISERROR(VLOOKUP(Ausstellungen!$C171,Tabelle3!$A$6:$B$300,2,0))),"??",IF(ISERROR(VLOOKUP(Ausstellungen!$C171,Tabelle3!$A$6:$B$300,2,0)),"",VLOOKUP(Ausstellungen!$C171,Tabelle3!$A$6:$B$300,2,0)))</f>
        <v/>
      </c>
      <c r="O171" s="125">
        <f ca="1">IF(AND(Ausstellungen!G171&gt;"a",ISERROR(MATCH(Ausstellungen!G171,INDIRECT(Ausstellungen!T171),0))),0,1)</f>
        <v>1</v>
      </c>
      <c r="P171" s="71" t="str">
        <f>IF(Ausstellungen!$C171="","",IF(ISERROR(MATCH(Ausstellungen!$I171,Tabelle2!$X$4:$X$8,0)),"",MATCH(Ausstellungen!$I171,Tabelle2!$X$4:$X$8,0)))</f>
        <v/>
      </c>
      <c r="Q171" s="71" t="str">
        <f>IF(Ausstellungen!$C171="","",IF(OR(P171="",ISERROR(INDEX(Tabelle2!$X$14:$Y$18,P171,2))),"",INDEX(Tabelle2!$X$14:$Y$18,P171,2)))</f>
        <v/>
      </c>
      <c r="R171" s="71" t="str">
        <f t="shared" si="23"/>
        <v/>
      </c>
      <c r="S171" s="84" t="str">
        <f>IF(Ausstellungen!H171&lt;"a","",IF(AND(Ausstellungen!H171&gt;"a",ISERROR(MATCH(Ausstellungen!D171&amp;Ausstellungen!G171,Tabelle2!$T$2:$T$17,0))),1,IF(AND(Ausstellungen!H171&gt;"a",INDEX(Tabelle2!$V$2:$V$17,MATCH(Ausstellungen!D171&amp;Ausstellungen!G171,Tabelle2!$T$2:$T$17,0))&lt;&gt;Ausstellungen!H171),1,"")))</f>
        <v/>
      </c>
      <c r="T171" s="71" t="str">
        <f>IF(AND(Ausstellungen!I171&gt;"a",ISERROR(MATCH(Ausstellungen!G171,Tabelle2!$Z$2:$Z$7,0))),1,"")</f>
        <v/>
      </c>
      <c r="U171" s="71" t="str">
        <f>IF(AND(A171&gt;"a",Ausstellungen!G171&gt;" "),COUNTIF(A$5:A$500,A171),"")</f>
        <v/>
      </c>
      <c r="V171" s="71" t="str">
        <f t="shared" si="24"/>
        <v/>
      </c>
      <c r="W171" s="71" t="str">
        <f t="shared" si="25"/>
        <v/>
      </c>
      <c r="X171" s="71" t="str">
        <f>IF(AND(Ausstellungen!D171&lt;&gt;Tabelle2!$C$19,Ausstellungen!F171=Tabelle2!$E$19),1,"")</f>
        <v/>
      </c>
      <c r="Y171" s="71" t="str">
        <f ca="1">IF(AND(Ausstellungen!G171&gt;"a",ISERROR(MATCH(Ausstellungen!G171,INDIRECT(Ausstellungen!T171),0))),0,"")</f>
        <v/>
      </c>
      <c r="Z171" s="71" t="str">
        <f>IF(ISERROR(SEARCH(",",Ausstellungen!G171,1)),Ausstellungen!G171,SUBSTITUTE(MID(Ausstellungen!G171,1,SEARCH(",",Ausstellungen!G171,1)-1),"vv","z"))</f>
        <v xml:space="preserve"> </v>
      </c>
      <c r="AA171" s="71">
        <f t="shared" ca="1" si="26"/>
        <v>0</v>
      </c>
      <c r="AB171" s="71">
        <f t="shared" ca="1" si="27"/>
        <v>0</v>
      </c>
      <c r="AC171" s="71">
        <f t="shared" ca="1" si="28"/>
        <v>0</v>
      </c>
      <c r="AD171" s="71">
        <f t="shared" ca="1" si="29"/>
        <v>0</v>
      </c>
      <c r="AE171" s="71">
        <f t="shared" ca="1" si="30"/>
        <v>0</v>
      </c>
      <c r="AF171" s="71">
        <f t="shared" ca="1" si="31"/>
        <v>0</v>
      </c>
      <c r="AG171" s="71">
        <f t="shared" ca="1" si="32"/>
        <v>0</v>
      </c>
    </row>
    <row r="172" spans="1:33" ht="18.600000000000001" customHeight="1" x14ac:dyDescent="0.2">
      <c r="A172" s="70" t="str">
        <f>IF(AND(Ausstellungen!C172&lt;"a",Ausstellungen!D172&lt;"a",Ausstellungen!F172&lt;"a",Ausstellungen!G172&lt;" "),"",SUBSTITUTE(SUBSTITUTE(SUBSTITUTE(SUBSTITUTE(IF(AND(ISERROR(SEARCH(",",Ausstellungen!G172,1)),ISERROR(SEARCH(".",Ausstellungen!G172,1))),CONCATENATE(Ausstellungen!D172,Ausstellungen!E172,Ausstellungen!F172,Ausstellungen!G172),IF(ISERROR(SEARCH(",",Ausstellungen!G172,1)),CONCATENATE(Ausstellungen!D172,Ausstellungen!E172,Ausstellungen!F172,MID(Ausstellungen!G172,SEARCH(".",Ausstellungen!G172,1)-1,1)),CONCATENATE(Ausstellungen!D172,Ausstellungen!E172,Ausstellungen!F172,MID(Ausstellungen!G172,SEARCH(",",Ausstellungen!G172,1)-1,1)))),"vv",ROW()),"v",ROW()),"Sg",""),"V",""))</f>
        <v xml:space="preserve">   </v>
      </c>
      <c r="B172" s="70" t="str">
        <f>IF(OR(Ausstellungen!C172&lt;"a",Ausstellungen!D172&lt;"a",Ausstellungen!F172&lt;"a"),"",IF(AND(Ausstellungen!D172=Tabelle2!$C$19,Ausstellungen!F172=Tabelle2!$E$19),Ausstellungen!C172&amp;Ausstellungen!D172&amp;"yy",IF(AND(Ausstellungen!D172=Tabelle2!$C$19,Ausstellungen!F172&lt;&gt;Tabelle2!$E$19),Ausstellungen!C172&amp;Ausstellungen!D172&amp;"zz",Ausstellungen!C172&amp;Ausstellungen!D172)))</f>
        <v/>
      </c>
      <c r="C172" s="70" t="str">
        <f>IF(Ausstellungen!H172&lt;"a","",IF(Ausstellungen!F172=Tabelle2!$E$4,Ausstellungen!D172&amp;Ausstellungen!E172&amp;Ausstellungen!F172&amp;Ausstellungen!H172,IF(Ausstellungen!F172=Tabelle2!$E$3,Ausstellungen!D172&amp;Ausstellungen!F172&amp;Ausstellungen!H172,Ausstellungen!D172&amp;Ausstellungen!E172&amp;Ausstellungen!H172)))</f>
        <v/>
      </c>
      <c r="D172" s="70" t="str">
        <f>IF(AND(Ausstellungen!C172&gt;"a",Ausstellungen!D172&gt;"a",Ausstellungen!F172&gt;"a",Ausstellungen!I172&gt;"a"),Ausstellungen!D172&amp;Ausstellungen!E172&amp;MID(Ausstellungen!I172,1,2),"")</f>
        <v/>
      </c>
      <c r="E172" s="70" t="str">
        <f>IF(AND(Ausstellungen!C172&gt;"a",Ausstellungen!D172&gt;"a",Ausstellungen!F172&gt;"a",Ausstellungen!I172&gt;"a"),Ausstellungen!D172&amp;MID(Ausstellungen!I172,1,3),"")</f>
        <v/>
      </c>
      <c r="F172" s="70" t="str">
        <f>IF(Ausstellungen!T172&lt;&gt;"leer",CONCATENATE(Ausstellungen!T172,"P"),"")</f>
        <v/>
      </c>
      <c r="G172" s="71">
        <f ca="1">IF(Ausstellungen!G172&gt;" ",VLOOKUP(Ausstellungen!G172,INDIRECT(F172),2,0),0)</f>
        <v>0</v>
      </c>
      <c r="H172" s="71">
        <f>IF(ISERROR(VLOOKUP(Ausstellungen!H172,Tabelle2!$AG$3:$AH$29,2,0)),0,VLOOKUP(Ausstellungen!H172,Tabelle2!$AG$3:$AH$29,2,0))</f>
        <v>0</v>
      </c>
      <c r="I172" s="71">
        <f>IF(ISERROR(VLOOKUP(Ausstellungen!I172,Tabelle2!$X$3:$Y$8,2,0)),0,VLOOKUP(Ausstellungen!I172,Tabelle2!$X$3:$Y$8,2,0))</f>
        <v>0</v>
      </c>
      <c r="J172" s="71">
        <f t="shared" ca="1" si="22"/>
        <v>0</v>
      </c>
      <c r="N172" s="69" t="str">
        <f>IF(AND(Ausstellungen!$C172&gt;"a",ISERROR(VLOOKUP(Ausstellungen!$C172,Tabelle3!$A$6:$B$300,2,0))),"??",IF(ISERROR(VLOOKUP(Ausstellungen!$C172,Tabelle3!$A$6:$B$300,2,0)),"",VLOOKUP(Ausstellungen!$C172,Tabelle3!$A$6:$B$300,2,0)))</f>
        <v/>
      </c>
      <c r="O172" s="125">
        <f ca="1">IF(AND(Ausstellungen!G172&gt;"a",ISERROR(MATCH(Ausstellungen!G172,INDIRECT(Ausstellungen!T172),0))),0,1)</f>
        <v>1</v>
      </c>
      <c r="P172" s="71" t="str">
        <f>IF(Ausstellungen!$C172="","",IF(ISERROR(MATCH(Ausstellungen!$I172,Tabelle2!$X$4:$X$8,0)),"",MATCH(Ausstellungen!$I172,Tabelle2!$X$4:$X$8,0)))</f>
        <v/>
      </c>
      <c r="Q172" s="71" t="str">
        <f>IF(Ausstellungen!$C172="","",IF(OR(P172="",ISERROR(INDEX(Tabelle2!$X$14:$Y$18,P172,2))),"",INDEX(Tabelle2!$X$14:$Y$18,P172,2)))</f>
        <v/>
      </c>
      <c r="R172" s="71" t="str">
        <f t="shared" si="23"/>
        <v/>
      </c>
      <c r="S172" s="84" t="str">
        <f>IF(Ausstellungen!H172&lt;"a","",IF(AND(Ausstellungen!H172&gt;"a",ISERROR(MATCH(Ausstellungen!D172&amp;Ausstellungen!G172,Tabelle2!$T$2:$T$17,0))),1,IF(AND(Ausstellungen!H172&gt;"a",INDEX(Tabelle2!$V$2:$V$17,MATCH(Ausstellungen!D172&amp;Ausstellungen!G172,Tabelle2!$T$2:$T$17,0))&lt;&gt;Ausstellungen!H172),1,"")))</f>
        <v/>
      </c>
      <c r="T172" s="71" t="str">
        <f>IF(AND(Ausstellungen!I172&gt;"a",ISERROR(MATCH(Ausstellungen!G172,Tabelle2!$Z$2:$Z$7,0))),1,"")</f>
        <v/>
      </c>
      <c r="U172" s="71" t="str">
        <f>IF(AND(A172&gt;"a",Ausstellungen!G172&gt;" "),COUNTIF(A$5:A$500,A172),"")</f>
        <v/>
      </c>
      <c r="V172" s="71" t="str">
        <f t="shared" si="24"/>
        <v/>
      </c>
      <c r="W172" s="71" t="str">
        <f t="shared" si="25"/>
        <v/>
      </c>
      <c r="X172" s="71" t="str">
        <f>IF(AND(Ausstellungen!D172&lt;&gt;Tabelle2!$C$19,Ausstellungen!F172=Tabelle2!$E$19),1,"")</f>
        <v/>
      </c>
      <c r="Y172" s="71" t="str">
        <f ca="1">IF(AND(Ausstellungen!G172&gt;"a",ISERROR(MATCH(Ausstellungen!G172,INDIRECT(Ausstellungen!T172),0))),0,"")</f>
        <v/>
      </c>
      <c r="Z172" s="71" t="str">
        <f>IF(ISERROR(SEARCH(",",Ausstellungen!G172,1)),Ausstellungen!G172,SUBSTITUTE(MID(Ausstellungen!G172,1,SEARCH(",",Ausstellungen!G172,1)-1),"vv","z"))</f>
        <v xml:space="preserve"> </v>
      </c>
      <c r="AA172" s="71">
        <f t="shared" ca="1" si="26"/>
        <v>0</v>
      </c>
      <c r="AB172" s="71">
        <f t="shared" ca="1" si="27"/>
        <v>0</v>
      </c>
      <c r="AC172" s="71">
        <f t="shared" ca="1" si="28"/>
        <v>0</v>
      </c>
      <c r="AD172" s="71">
        <f t="shared" ca="1" si="29"/>
        <v>0</v>
      </c>
      <c r="AE172" s="71">
        <f t="shared" ca="1" si="30"/>
        <v>0</v>
      </c>
      <c r="AF172" s="71">
        <f t="shared" ca="1" si="31"/>
        <v>0</v>
      </c>
      <c r="AG172" s="71">
        <f t="shared" ca="1" si="32"/>
        <v>0</v>
      </c>
    </row>
    <row r="173" spans="1:33" ht="18.600000000000001" customHeight="1" x14ac:dyDescent="0.2">
      <c r="A173" s="70" t="str">
        <f>IF(AND(Ausstellungen!C173&lt;"a",Ausstellungen!D173&lt;"a",Ausstellungen!F173&lt;"a",Ausstellungen!G173&lt;" "),"",SUBSTITUTE(SUBSTITUTE(SUBSTITUTE(SUBSTITUTE(IF(AND(ISERROR(SEARCH(",",Ausstellungen!G173,1)),ISERROR(SEARCH(".",Ausstellungen!G173,1))),CONCATENATE(Ausstellungen!D173,Ausstellungen!E173,Ausstellungen!F173,Ausstellungen!G173),IF(ISERROR(SEARCH(",",Ausstellungen!G173,1)),CONCATENATE(Ausstellungen!D173,Ausstellungen!E173,Ausstellungen!F173,MID(Ausstellungen!G173,SEARCH(".",Ausstellungen!G173,1)-1,1)),CONCATENATE(Ausstellungen!D173,Ausstellungen!E173,Ausstellungen!F173,MID(Ausstellungen!G173,SEARCH(",",Ausstellungen!G173,1)-1,1)))),"vv",ROW()),"v",ROW()),"Sg",""),"V",""))</f>
        <v xml:space="preserve">   </v>
      </c>
      <c r="B173" s="70" t="str">
        <f>IF(OR(Ausstellungen!C173&lt;"a",Ausstellungen!D173&lt;"a",Ausstellungen!F173&lt;"a"),"",IF(AND(Ausstellungen!D173=Tabelle2!$C$19,Ausstellungen!F173=Tabelle2!$E$19),Ausstellungen!C173&amp;Ausstellungen!D173&amp;"yy",IF(AND(Ausstellungen!D173=Tabelle2!$C$19,Ausstellungen!F173&lt;&gt;Tabelle2!$E$19),Ausstellungen!C173&amp;Ausstellungen!D173&amp;"zz",Ausstellungen!C173&amp;Ausstellungen!D173)))</f>
        <v/>
      </c>
      <c r="C173" s="70" t="str">
        <f>IF(Ausstellungen!H173&lt;"a","",IF(Ausstellungen!F173=Tabelle2!$E$4,Ausstellungen!D173&amp;Ausstellungen!E173&amp;Ausstellungen!F173&amp;Ausstellungen!H173,IF(Ausstellungen!F173=Tabelle2!$E$3,Ausstellungen!D173&amp;Ausstellungen!F173&amp;Ausstellungen!H173,Ausstellungen!D173&amp;Ausstellungen!E173&amp;Ausstellungen!H173)))</f>
        <v/>
      </c>
      <c r="D173" s="70" t="str">
        <f>IF(AND(Ausstellungen!C173&gt;"a",Ausstellungen!D173&gt;"a",Ausstellungen!F173&gt;"a",Ausstellungen!I173&gt;"a"),Ausstellungen!D173&amp;Ausstellungen!E173&amp;MID(Ausstellungen!I173,1,2),"")</f>
        <v/>
      </c>
      <c r="E173" s="70" t="str">
        <f>IF(AND(Ausstellungen!C173&gt;"a",Ausstellungen!D173&gt;"a",Ausstellungen!F173&gt;"a",Ausstellungen!I173&gt;"a"),Ausstellungen!D173&amp;MID(Ausstellungen!I173,1,3),"")</f>
        <v/>
      </c>
      <c r="F173" s="70" t="str">
        <f>IF(Ausstellungen!T173&lt;&gt;"leer",CONCATENATE(Ausstellungen!T173,"P"),"")</f>
        <v/>
      </c>
      <c r="G173" s="71">
        <f ca="1">IF(Ausstellungen!G173&gt;" ",VLOOKUP(Ausstellungen!G173,INDIRECT(F173),2,0),0)</f>
        <v>0</v>
      </c>
      <c r="H173" s="71">
        <f>IF(ISERROR(VLOOKUP(Ausstellungen!H173,Tabelle2!$AG$3:$AH$29,2,0)),0,VLOOKUP(Ausstellungen!H173,Tabelle2!$AG$3:$AH$29,2,0))</f>
        <v>0</v>
      </c>
      <c r="I173" s="71">
        <f>IF(ISERROR(VLOOKUP(Ausstellungen!I173,Tabelle2!$X$3:$Y$8,2,0)),0,VLOOKUP(Ausstellungen!I173,Tabelle2!$X$3:$Y$8,2,0))</f>
        <v>0</v>
      </c>
      <c r="J173" s="71">
        <f t="shared" ca="1" si="22"/>
        <v>0</v>
      </c>
      <c r="N173" s="69" t="str">
        <f>IF(AND(Ausstellungen!$C173&gt;"a",ISERROR(VLOOKUP(Ausstellungen!$C173,Tabelle3!$A$6:$B$300,2,0))),"??",IF(ISERROR(VLOOKUP(Ausstellungen!$C173,Tabelle3!$A$6:$B$300,2,0)),"",VLOOKUP(Ausstellungen!$C173,Tabelle3!$A$6:$B$300,2,0)))</f>
        <v/>
      </c>
      <c r="O173" s="125">
        <f ca="1">IF(AND(Ausstellungen!G173&gt;"a",ISERROR(MATCH(Ausstellungen!G173,INDIRECT(Ausstellungen!T173),0))),0,1)</f>
        <v>1</v>
      </c>
      <c r="P173" s="71" t="str">
        <f>IF(Ausstellungen!$C173="","",IF(ISERROR(MATCH(Ausstellungen!$I173,Tabelle2!$X$4:$X$8,0)),"",MATCH(Ausstellungen!$I173,Tabelle2!$X$4:$X$8,0)))</f>
        <v/>
      </c>
      <c r="Q173" s="71" t="str">
        <f>IF(Ausstellungen!$C173="","",IF(OR(P173="",ISERROR(INDEX(Tabelle2!$X$14:$Y$18,P173,2))),"",INDEX(Tabelle2!$X$14:$Y$18,P173,2)))</f>
        <v/>
      </c>
      <c r="R173" s="71" t="str">
        <f t="shared" si="23"/>
        <v/>
      </c>
      <c r="S173" s="84" t="str">
        <f>IF(Ausstellungen!H173&lt;"a","",IF(AND(Ausstellungen!H173&gt;"a",ISERROR(MATCH(Ausstellungen!D173&amp;Ausstellungen!G173,Tabelle2!$T$2:$T$17,0))),1,IF(AND(Ausstellungen!H173&gt;"a",INDEX(Tabelle2!$V$2:$V$17,MATCH(Ausstellungen!D173&amp;Ausstellungen!G173,Tabelle2!$T$2:$T$17,0))&lt;&gt;Ausstellungen!H173),1,"")))</f>
        <v/>
      </c>
      <c r="T173" s="71" t="str">
        <f>IF(AND(Ausstellungen!I173&gt;"a",ISERROR(MATCH(Ausstellungen!G173,Tabelle2!$Z$2:$Z$7,0))),1,"")</f>
        <v/>
      </c>
      <c r="U173" s="71" t="str">
        <f>IF(AND(A173&gt;"a",Ausstellungen!G173&gt;" "),COUNTIF(A$5:A$500,A173),"")</f>
        <v/>
      </c>
      <c r="V173" s="71" t="str">
        <f t="shared" si="24"/>
        <v/>
      </c>
      <c r="W173" s="71" t="str">
        <f t="shared" si="25"/>
        <v/>
      </c>
      <c r="X173" s="71" t="str">
        <f>IF(AND(Ausstellungen!D173&lt;&gt;Tabelle2!$C$19,Ausstellungen!F173=Tabelle2!$E$19),1,"")</f>
        <v/>
      </c>
      <c r="Y173" s="71" t="str">
        <f ca="1">IF(AND(Ausstellungen!G173&gt;"a",ISERROR(MATCH(Ausstellungen!G173,INDIRECT(Ausstellungen!T173),0))),0,"")</f>
        <v/>
      </c>
      <c r="Z173" s="71" t="str">
        <f>IF(ISERROR(SEARCH(",",Ausstellungen!G173,1)),Ausstellungen!G173,SUBSTITUTE(MID(Ausstellungen!G173,1,SEARCH(",",Ausstellungen!G173,1)-1),"vv","z"))</f>
        <v xml:space="preserve"> </v>
      </c>
      <c r="AA173" s="71">
        <f t="shared" ca="1" si="26"/>
        <v>0</v>
      </c>
      <c r="AB173" s="71">
        <f t="shared" ca="1" si="27"/>
        <v>0</v>
      </c>
      <c r="AC173" s="71">
        <f t="shared" ca="1" si="28"/>
        <v>0</v>
      </c>
      <c r="AD173" s="71">
        <f t="shared" ca="1" si="29"/>
        <v>0</v>
      </c>
      <c r="AE173" s="71">
        <f t="shared" ca="1" si="30"/>
        <v>0</v>
      </c>
      <c r="AF173" s="71">
        <f t="shared" ca="1" si="31"/>
        <v>0</v>
      </c>
      <c r="AG173" s="71">
        <f t="shared" ca="1" si="32"/>
        <v>0</v>
      </c>
    </row>
    <row r="174" spans="1:33" ht="18.600000000000001" customHeight="1" x14ac:dyDescent="0.2">
      <c r="A174" s="70" t="str">
        <f>IF(AND(Ausstellungen!C174&lt;"a",Ausstellungen!D174&lt;"a",Ausstellungen!F174&lt;"a",Ausstellungen!G174&lt;" "),"",SUBSTITUTE(SUBSTITUTE(SUBSTITUTE(SUBSTITUTE(IF(AND(ISERROR(SEARCH(",",Ausstellungen!G174,1)),ISERROR(SEARCH(".",Ausstellungen!G174,1))),CONCATENATE(Ausstellungen!D174,Ausstellungen!E174,Ausstellungen!F174,Ausstellungen!G174),IF(ISERROR(SEARCH(",",Ausstellungen!G174,1)),CONCATENATE(Ausstellungen!D174,Ausstellungen!E174,Ausstellungen!F174,MID(Ausstellungen!G174,SEARCH(".",Ausstellungen!G174,1)-1,1)),CONCATENATE(Ausstellungen!D174,Ausstellungen!E174,Ausstellungen!F174,MID(Ausstellungen!G174,SEARCH(",",Ausstellungen!G174,1)-1,1)))),"vv",ROW()),"v",ROW()),"Sg",""),"V",""))</f>
        <v xml:space="preserve">   </v>
      </c>
      <c r="B174" s="70" t="str">
        <f>IF(OR(Ausstellungen!C174&lt;"a",Ausstellungen!D174&lt;"a",Ausstellungen!F174&lt;"a"),"",IF(AND(Ausstellungen!D174=Tabelle2!$C$19,Ausstellungen!F174=Tabelle2!$E$19),Ausstellungen!C174&amp;Ausstellungen!D174&amp;"yy",IF(AND(Ausstellungen!D174=Tabelle2!$C$19,Ausstellungen!F174&lt;&gt;Tabelle2!$E$19),Ausstellungen!C174&amp;Ausstellungen!D174&amp;"zz",Ausstellungen!C174&amp;Ausstellungen!D174)))</f>
        <v/>
      </c>
      <c r="C174" s="70" t="str">
        <f>IF(Ausstellungen!H174&lt;"a","",IF(Ausstellungen!F174=Tabelle2!$E$4,Ausstellungen!D174&amp;Ausstellungen!E174&amp;Ausstellungen!F174&amp;Ausstellungen!H174,IF(Ausstellungen!F174=Tabelle2!$E$3,Ausstellungen!D174&amp;Ausstellungen!F174&amp;Ausstellungen!H174,Ausstellungen!D174&amp;Ausstellungen!E174&amp;Ausstellungen!H174)))</f>
        <v/>
      </c>
      <c r="D174" s="70" t="str">
        <f>IF(AND(Ausstellungen!C174&gt;"a",Ausstellungen!D174&gt;"a",Ausstellungen!F174&gt;"a",Ausstellungen!I174&gt;"a"),Ausstellungen!D174&amp;Ausstellungen!E174&amp;MID(Ausstellungen!I174,1,2),"")</f>
        <v/>
      </c>
      <c r="E174" s="70" t="str">
        <f>IF(AND(Ausstellungen!C174&gt;"a",Ausstellungen!D174&gt;"a",Ausstellungen!F174&gt;"a",Ausstellungen!I174&gt;"a"),Ausstellungen!D174&amp;MID(Ausstellungen!I174,1,3),"")</f>
        <v/>
      </c>
      <c r="F174" s="70" t="str">
        <f>IF(Ausstellungen!T174&lt;&gt;"leer",CONCATENATE(Ausstellungen!T174,"P"),"")</f>
        <v/>
      </c>
      <c r="G174" s="71">
        <f ca="1">IF(Ausstellungen!G174&gt;" ",VLOOKUP(Ausstellungen!G174,INDIRECT(F174),2,0),0)</f>
        <v>0</v>
      </c>
      <c r="H174" s="71">
        <f>IF(ISERROR(VLOOKUP(Ausstellungen!H174,Tabelle2!$AG$3:$AH$29,2,0)),0,VLOOKUP(Ausstellungen!H174,Tabelle2!$AG$3:$AH$29,2,0))</f>
        <v>0</v>
      </c>
      <c r="I174" s="71">
        <f>IF(ISERROR(VLOOKUP(Ausstellungen!I174,Tabelle2!$X$3:$Y$8,2,0)),0,VLOOKUP(Ausstellungen!I174,Tabelle2!$X$3:$Y$8,2,0))</f>
        <v>0</v>
      </c>
      <c r="J174" s="71">
        <f t="shared" ca="1" si="22"/>
        <v>0</v>
      </c>
      <c r="N174" s="69" t="str">
        <f>IF(AND(Ausstellungen!$C174&gt;"a",ISERROR(VLOOKUP(Ausstellungen!$C174,Tabelle3!$A$6:$B$300,2,0))),"??",IF(ISERROR(VLOOKUP(Ausstellungen!$C174,Tabelle3!$A$6:$B$300,2,0)),"",VLOOKUP(Ausstellungen!$C174,Tabelle3!$A$6:$B$300,2,0)))</f>
        <v/>
      </c>
      <c r="O174" s="125">
        <f ca="1">IF(AND(Ausstellungen!G174&gt;"a",ISERROR(MATCH(Ausstellungen!G174,INDIRECT(Ausstellungen!T174),0))),0,1)</f>
        <v>1</v>
      </c>
      <c r="P174" s="71" t="str">
        <f>IF(Ausstellungen!$C174="","",IF(ISERROR(MATCH(Ausstellungen!$I174,Tabelle2!$X$4:$X$8,0)),"",MATCH(Ausstellungen!$I174,Tabelle2!$X$4:$X$8,0)))</f>
        <v/>
      </c>
      <c r="Q174" s="71" t="str">
        <f>IF(Ausstellungen!$C174="","",IF(OR(P174="",ISERROR(INDEX(Tabelle2!$X$14:$Y$18,P174,2))),"",INDEX(Tabelle2!$X$14:$Y$18,P174,2)))</f>
        <v/>
      </c>
      <c r="R174" s="71" t="str">
        <f t="shared" si="23"/>
        <v/>
      </c>
      <c r="S174" s="84" t="str">
        <f>IF(Ausstellungen!H174&lt;"a","",IF(AND(Ausstellungen!H174&gt;"a",ISERROR(MATCH(Ausstellungen!D174&amp;Ausstellungen!G174,Tabelle2!$T$2:$T$17,0))),1,IF(AND(Ausstellungen!H174&gt;"a",INDEX(Tabelle2!$V$2:$V$17,MATCH(Ausstellungen!D174&amp;Ausstellungen!G174,Tabelle2!$T$2:$T$17,0))&lt;&gt;Ausstellungen!H174),1,"")))</f>
        <v/>
      </c>
      <c r="T174" s="71" t="str">
        <f>IF(AND(Ausstellungen!I174&gt;"a",ISERROR(MATCH(Ausstellungen!G174,Tabelle2!$Z$2:$Z$7,0))),1,"")</f>
        <v/>
      </c>
      <c r="U174" s="71" t="str">
        <f>IF(AND(A174&gt;"a",Ausstellungen!G174&gt;" "),COUNTIF(A$5:A$500,A174),"")</f>
        <v/>
      </c>
      <c r="V174" s="71" t="str">
        <f t="shared" si="24"/>
        <v/>
      </c>
      <c r="W174" s="71" t="str">
        <f t="shared" si="25"/>
        <v/>
      </c>
      <c r="X174" s="71" t="str">
        <f>IF(AND(Ausstellungen!D174&lt;&gt;Tabelle2!$C$19,Ausstellungen!F174=Tabelle2!$E$19),1,"")</f>
        <v/>
      </c>
      <c r="Y174" s="71" t="str">
        <f ca="1">IF(AND(Ausstellungen!G174&gt;"a",ISERROR(MATCH(Ausstellungen!G174,INDIRECT(Ausstellungen!T174),0))),0,"")</f>
        <v/>
      </c>
      <c r="Z174" s="71" t="str">
        <f>IF(ISERROR(SEARCH(",",Ausstellungen!G174,1)),Ausstellungen!G174,SUBSTITUTE(MID(Ausstellungen!G174,1,SEARCH(",",Ausstellungen!G174,1)-1),"vv","z"))</f>
        <v xml:space="preserve"> </v>
      </c>
      <c r="AA174" s="71">
        <f t="shared" ca="1" si="26"/>
        <v>0</v>
      </c>
      <c r="AB174" s="71">
        <f t="shared" ca="1" si="27"/>
        <v>0</v>
      </c>
      <c r="AC174" s="71">
        <f t="shared" ca="1" si="28"/>
        <v>0</v>
      </c>
      <c r="AD174" s="71">
        <f t="shared" ca="1" si="29"/>
        <v>0</v>
      </c>
      <c r="AE174" s="71">
        <f t="shared" ca="1" si="30"/>
        <v>0</v>
      </c>
      <c r="AF174" s="71">
        <f t="shared" ca="1" si="31"/>
        <v>0</v>
      </c>
      <c r="AG174" s="71">
        <f t="shared" ca="1" si="32"/>
        <v>0</v>
      </c>
    </row>
    <row r="175" spans="1:33" ht="18.600000000000001" customHeight="1" x14ac:dyDescent="0.2">
      <c r="A175" s="70" t="str">
        <f>IF(AND(Ausstellungen!C175&lt;"a",Ausstellungen!D175&lt;"a",Ausstellungen!F175&lt;"a",Ausstellungen!G175&lt;" "),"",SUBSTITUTE(SUBSTITUTE(SUBSTITUTE(SUBSTITUTE(IF(AND(ISERROR(SEARCH(",",Ausstellungen!G175,1)),ISERROR(SEARCH(".",Ausstellungen!G175,1))),CONCATENATE(Ausstellungen!D175,Ausstellungen!E175,Ausstellungen!F175,Ausstellungen!G175),IF(ISERROR(SEARCH(",",Ausstellungen!G175,1)),CONCATENATE(Ausstellungen!D175,Ausstellungen!E175,Ausstellungen!F175,MID(Ausstellungen!G175,SEARCH(".",Ausstellungen!G175,1)-1,1)),CONCATENATE(Ausstellungen!D175,Ausstellungen!E175,Ausstellungen!F175,MID(Ausstellungen!G175,SEARCH(",",Ausstellungen!G175,1)-1,1)))),"vv",ROW()),"v",ROW()),"Sg",""),"V",""))</f>
        <v xml:space="preserve">   </v>
      </c>
      <c r="B175" s="70" t="str">
        <f>IF(OR(Ausstellungen!C175&lt;"a",Ausstellungen!D175&lt;"a",Ausstellungen!F175&lt;"a"),"",IF(AND(Ausstellungen!D175=Tabelle2!$C$19,Ausstellungen!F175=Tabelle2!$E$19),Ausstellungen!C175&amp;Ausstellungen!D175&amp;"yy",IF(AND(Ausstellungen!D175=Tabelle2!$C$19,Ausstellungen!F175&lt;&gt;Tabelle2!$E$19),Ausstellungen!C175&amp;Ausstellungen!D175&amp;"zz",Ausstellungen!C175&amp;Ausstellungen!D175)))</f>
        <v/>
      </c>
      <c r="C175" s="70" t="str">
        <f>IF(Ausstellungen!H175&lt;"a","",IF(Ausstellungen!F175=Tabelle2!$E$4,Ausstellungen!D175&amp;Ausstellungen!E175&amp;Ausstellungen!F175&amp;Ausstellungen!H175,IF(Ausstellungen!F175=Tabelle2!$E$3,Ausstellungen!D175&amp;Ausstellungen!F175&amp;Ausstellungen!H175,Ausstellungen!D175&amp;Ausstellungen!E175&amp;Ausstellungen!H175)))</f>
        <v/>
      </c>
      <c r="D175" s="70" t="str">
        <f>IF(AND(Ausstellungen!C175&gt;"a",Ausstellungen!D175&gt;"a",Ausstellungen!F175&gt;"a",Ausstellungen!I175&gt;"a"),Ausstellungen!D175&amp;Ausstellungen!E175&amp;MID(Ausstellungen!I175,1,2),"")</f>
        <v/>
      </c>
      <c r="E175" s="70" t="str">
        <f>IF(AND(Ausstellungen!C175&gt;"a",Ausstellungen!D175&gt;"a",Ausstellungen!F175&gt;"a",Ausstellungen!I175&gt;"a"),Ausstellungen!D175&amp;MID(Ausstellungen!I175,1,3),"")</f>
        <v/>
      </c>
      <c r="F175" s="70" t="str">
        <f>IF(Ausstellungen!T175&lt;&gt;"leer",CONCATENATE(Ausstellungen!T175,"P"),"")</f>
        <v/>
      </c>
      <c r="G175" s="71">
        <f ca="1">IF(Ausstellungen!G175&gt;" ",VLOOKUP(Ausstellungen!G175,INDIRECT(F175),2,0),0)</f>
        <v>0</v>
      </c>
      <c r="H175" s="71">
        <f>IF(ISERROR(VLOOKUP(Ausstellungen!H175,Tabelle2!$AG$3:$AH$29,2,0)),0,VLOOKUP(Ausstellungen!H175,Tabelle2!$AG$3:$AH$29,2,0))</f>
        <v>0</v>
      </c>
      <c r="I175" s="71">
        <f>IF(ISERROR(VLOOKUP(Ausstellungen!I175,Tabelle2!$X$3:$Y$8,2,0)),0,VLOOKUP(Ausstellungen!I175,Tabelle2!$X$3:$Y$8,2,0))</f>
        <v>0</v>
      </c>
      <c r="J175" s="71">
        <f t="shared" ca="1" si="22"/>
        <v>0</v>
      </c>
      <c r="N175" s="69" t="str">
        <f>IF(AND(Ausstellungen!$C175&gt;"a",ISERROR(VLOOKUP(Ausstellungen!$C175,Tabelle3!$A$6:$B$300,2,0))),"??",IF(ISERROR(VLOOKUP(Ausstellungen!$C175,Tabelle3!$A$6:$B$300,2,0)),"",VLOOKUP(Ausstellungen!$C175,Tabelle3!$A$6:$B$300,2,0)))</f>
        <v/>
      </c>
      <c r="O175" s="125">
        <f ca="1">IF(AND(Ausstellungen!G175&gt;"a",ISERROR(MATCH(Ausstellungen!G175,INDIRECT(Ausstellungen!T175),0))),0,1)</f>
        <v>1</v>
      </c>
      <c r="P175" s="71" t="str">
        <f>IF(Ausstellungen!$C175="","",IF(ISERROR(MATCH(Ausstellungen!$I175,Tabelle2!$X$4:$X$8,0)),"",MATCH(Ausstellungen!$I175,Tabelle2!$X$4:$X$8,0)))</f>
        <v/>
      </c>
      <c r="Q175" s="71" t="str">
        <f>IF(Ausstellungen!$C175="","",IF(OR(P175="",ISERROR(INDEX(Tabelle2!$X$14:$Y$18,P175,2))),"",INDEX(Tabelle2!$X$14:$Y$18,P175,2)))</f>
        <v/>
      </c>
      <c r="R175" s="71" t="str">
        <f t="shared" si="23"/>
        <v/>
      </c>
      <c r="S175" s="84" t="str">
        <f>IF(Ausstellungen!H175&lt;"a","",IF(AND(Ausstellungen!H175&gt;"a",ISERROR(MATCH(Ausstellungen!D175&amp;Ausstellungen!G175,Tabelle2!$T$2:$T$17,0))),1,IF(AND(Ausstellungen!H175&gt;"a",INDEX(Tabelle2!$V$2:$V$17,MATCH(Ausstellungen!D175&amp;Ausstellungen!G175,Tabelle2!$T$2:$T$17,0))&lt;&gt;Ausstellungen!H175),1,"")))</f>
        <v/>
      </c>
      <c r="T175" s="71" t="str">
        <f>IF(AND(Ausstellungen!I175&gt;"a",ISERROR(MATCH(Ausstellungen!G175,Tabelle2!$Z$2:$Z$7,0))),1,"")</f>
        <v/>
      </c>
      <c r="U175" s="71" t="str">
        <f>IF(AND(A175&gt;"a",Ausstellungen!G175&gt;" "),COUNTIF(A$5:A$500,A175),"")</f>
        <v/>
      </c>
      <c r="V175" s="71" t="str">
        <f t="shared" si="24"/>
        <v/>
      </c>
      <c r="W175" s="71" t="str">
        <f t="shared" si="25"/>
        <v/>
      </c>
      <c r="X175" s="71" t="str">
        <f>IF(AND(Ausstellungen!D175&lt;&gt;Tabelle2!$C$19,Ausstellungen!F175=Tabelle2!$E$19),1,"")</f>
        <v/>
      </c>
      <c r="Y175" s="71" t="str">
        <f ca="1">IF(AND(Ausstellungen!G175&gt;"a",ISERROR(MATCH(Ausstellungen!G175,INDIRECT(Ausstellungen!T175),0))),0,"")</f>
        <v/>
      </c>
      <c r="Z175" s="71" t="str">
        <f>IF(ISERROR(SEARCH(",",Ausstellungen!G175,1)),Ausstellungen!G175,SUBSTITUTE(MID(Ausstellungen!G175,1,SEARCH(",",Ausstellungen!G175,1)-1),"vv","z"))</f>
        <v xml:space="preserve"> </v>
      </c>
      <c r="AA175" s="71">
        <f t="shared" ca="1" si="26"/>
        <v>0</v>
      </c>
      <c r="AB175" s="71">
        <f t="shared" ca="1" si="27"/>
        <v>0</v>
      </c>
      <c r="AC175" s="71">
        <f t="shared" ca="1" si="28"/>
        <v>0</v>
      </c>
      <c r="AD175" s="71">
        <f t="shared" ca="1" si="29"/>
        <v>0</v>
      </c>
      <c r="AE175" s="71">
        <f t="shared" ca="1" si="30"/>
        <v>0</v>
      </c>
      <c r="AF175" s="71">
        <f t="shared" ca="1" si="31"/>
        <v>0</v>
      </c>
      <c r="AG175" s="71">
        <f t="shared" ca="1" si="32"/>
        <v>0</v>
      </c>
    </row>
    <row r="176" spans="1:33" ht="18.600000000000001" customHeight="1" x14ac:dyDescent="0.2">
      <c r="A176" s="70" t="str">
        <f>IF(AND(Ausstellungen!C176&lt;"a",Ausstellungen!D176&lt;"a",Ausstellungen!F176&lt;"a",Ausstellungen!G176&lt;" "),"",SUBSTITUTE(SUBSTITUTE(SUBSTITUTE(SUBSTITUTE(IF(AND(ISERROR(SEARCH(",",Ausstellungen!G176,1)),ISERROR(SEARCH(".",Ausstellungen!G176,1))),CONCATENATE(Ausstellungen!D176,Ausstellungen!E176,Ausstellungen!F176,Ausstellungen!G176),IF(ISERROR(SEARCH(",",Ausstellungen!G176,1)),CONCATENATE(Ausstellungen!D176,Ausstellungen!E176,Ausstellungen!F176,MID(Ausstellungen!G176,SEARCH(".",Ausstellungen!G176,1)-1,1)),CONCATENATE(Ausstellungen!D176,Ausstellungen!E176,Ausstellungen!F176,MID(Ausstellungen!G176,SEARCH(",",Ausstellungen!G176,1)-1,1)))),"vv",ROW()),"v",ROW()),"Sg",""),"V",""))</f>
        <v xml:space="preserve">   </v>
      </c>
      <c r="B176" s="70" t="str">
        <f>IF(OR(Ausstellungen!C176&lt;"a",Ausstellungen!D176&lt;"a",Ausstellungen!F176&lt;"a"),"",IF(AND(Ausstellungen!D176=Tabelle2!$C$19,Ausstellungen!F176=Tabelle2!$E$19),Ausstellungen!C176&amp;Ausstellungen!D176&amp;"yy",IF(AND(Ausstellungen!D176=Tabelle2!$C$19,Ausstellungen!F176&lt;&gt;Tabelle2!$E$19),Ausstellungen!C176&amp;Ausstellungen!D176&amp;"zz",Ausstellungen!C176&amp;Ausstellungen!D176)))</f>
        <v/>
      </c>
      <c r="C176" s="70" t="str">
        <f>IF(Ausstellungen!H176&lt;"a","",IF(Ausstellungen!F176=Tabelle2!$E$4,Ausstellungen!D176&amp;Ausstellungen!E176&amp;Ausstellungen!F176&amp;Ausstellungen!H176,IF(Ausstellungen!F176=Tabelle2!$E$3,Ausstellungen!D176&amp;Ausstellungen!F176&amp;Ausstellungen!H176,Ausstellungen!D176&amp;Ausstellungen!E176&amp;Ausstellungen!H176)))</f>
        <v/>
      </c>
      <c r="D176" s="70" t="str">
        <f>IF(AND(Ausstellungen!C176&gt;"a",Ausstellungen!D176&gt;"a",Ausstellungen!F176&gt;"a",Ausstellungen!I176&gt;"a"),Ausstellungen!D176&amp;Ausstellungen!E176&amp;MID(Ausstellungen!I176,1,2),"")</f>
        <v/>
      </c>
      <c r="E176" s="70" t="str">
        <f>IF(AND(Ausstellungen!C176&gt;"a",Ausstellungen!D176&gt;"a",Ausstellungen!F176&gt;"a",Ausstellungen!I176&gt;"a"),Ausstellungen!D176&amp;MID(Ausstellungen!I176,1,3),"")</f>
        <v/>
      </c>
      <c r="F176" s="70" t="str">
        <f>IF(Ausstellungen!T176&lt;&gt;"leer",CONCATENATE(Ausstellungen!T176,"P"),"")</f>
        <v/>
      </c>
      <c r="G176" s="71">
        <f ca="1">IF(Ausstellungen!G176&gt;" ",VLOOKUP(Ausstellungen!G176,INDIRECT(F176),2,0),0)</f>
        <v>0</v>
      </c>
      <c r="H176" s="71">
        <f>IF(ISERROR(VLOOKUP(Ausstellungen!H176,Tabelle2!$AG$3:$AH$29,2,0)),0,VLOOKUP(Ausstellungen!H176,Tabelle2!$AG$3:$AH$29,2,0))</f>
        <v>0</v>
      </c>
      <c r="I176" s="71">
        <f>IF(ISERROR(VLOOKUP(Ausstellungen!I176,Tabelle2!$X$3:$Y$8,2,0)),0,VLOOKUP(Ausstellungen!I176,Tabelle2!$X$3:$Y$8,2,0))</f>
        <v>0</v>
      </c>
      <c r="J176" s="71">
        <f t="shared" ca="1" si="22"/>
        <v>0</v>
      </c>
      <c r="N176" s="69" t="str">
        <f>IF(AND(Ausstellungen!$C176&gt;"a",ISERROR(VLOOKUP(Ausstellungen!$C176,Tabelle3!$A$6:$B$300,2,0))),"??",IF(ISERROR(VLOOKUP(Ausstellungen!$C176,Tabelle3!$A$6:$B$300,2,0)),"",VLOOKUP(Ausstellungen!$C176,Tabelle3!$A$6:$B$300,2,0)))</f>
        <v/>
      </c>
      <c r="O176" s="125">
        <f ca="1">IF(AND(Ausstellungen!G176&gt;"a",ISERROR(MATCH(Ausstellungen!G176,INDIRECT(Ausstellungen!T176),0))),0,1)</f>
        <v>1</v>
      </c>
      <c r="P176" s="71" t="str">
        <f>IF(Ausstellungen!$C176="","",IF(ISERROR(MATCH(Ausstellungen!$I176,Tabelle2!$X$4:$X$8,0)),"",MATCH(Ausstellungen!$I176,Tabelle2!$X$4:$X$8,0)))</f>
        <v/>
      </c>
      <c r="Q176" s="71" t="str">
        <f>IF(Ausstellungen!$C176="","",IF(OR(P176="",ISERROR(INDEX(Tabelle2!$X$14:$Y$18,P176,2))),"",INDEX(Tabelle2!$X$14:$Y$18,P176,2)))</f>
        <v/>
      </c>
      <c r="R176" s="71" t="str">
        <f t="shared" si="23"/>
        <v/>
      </c>
      <c r="S176" s="84" t="str">
        <f>IF(Ausstellungen!H176&lt;"a","",IF(AND(Ausstellungen!H176&gt;"a",ISERROR(MATCH(Ausstellungen!D176&amp;Ausstellungen!G176,Tabelle2!$T$2:$T$17,0))),1,IF(AND(Ausstellungen!H176&gt;"a",INDEX(Tabelle2!$V$2:$V$17,MATCH(Ausstellungen!D176&amp;Ausstellungen!G176,Tabelle2!$T$2:$T$17,0))&lt;&gt;Ausstellungen!H176),1,"")))</f>
        <v/>
      </c>
      <c r="T176" s="71" t="str">
        <f>IF(AND(Ausstellungen!I176&gt;"a",ISERROR(MATCH(Ausstellungen!G176,Tabelle2!$Z$2:$Z$7,0))),1,"")</f>
        <v/>
      </c>
      <c r="U176" s="71" t="str">
        <f>IF(AND(A176&gt;"a",Ausstellungen!G176&gt;" "),COUNTIF(A$5:A$500,A176),"")</f>
        <v/>
      </c>
      <c r="V176" s="71" t="str">
        <f t="shared" si="24"/>
        <v/>
      </c>
      <c r="W176" s="71" t="str">
        <f t="shared" si="25"/>
        <v/>
      </c>
      <c r="X176" s="71" t="str">
        <f>IF(AND(Ausstellungen!D176&lt;&gt;Tabelle2!$C$19,Ausstellungen!F176=Tabelle2!$E$19),1,"")</f>
        <v/>
      </c>
      <c r="Y176" s="71" t="str">
        <f ca="1">IF(AND(Ausstellungen!G176&gt;"a",ISERROR(MATCH(Ausstellungen!G176,INDIRECT(Ausstellungen!T176),0))),0,"")</f>
        <v/>
      </c>
      <c r="Z176" s="71" t="str">
        <f>IF(ISERROR(SEARCH(",",Ausstellungen!G176,1)),Ausstellungen!G176,SUBSTITUTE(MID(Ausstellungen!G176,1,SEARCH(",",Ausstellungen!G176,1)-1),"vv","z"))</f>
        <v xml:space="preserve"> </v>
      </c>
      <c r="AA176" s="71">
        <f t="shared" ca="1" si="26"/>
        <v>0</v>
      </c>
      <c r="AB176" s="71">
        <f t="shared" ca="1" si="27"/>
        <v>0</v>
      </c>
      <c r="AC176" s="71">
        <f t="shared" ca="1" si="28"/>
        <v>0</v>
      </c>
      <c r="AD176" s="71">
        <f t="shared" ca="1" si="29"/>
        <v>0</v>
      </c>
      <c r="AE176" s="71">
        <f t="shared" ca="1" si="30"/>
        <v>0</v>
      </c>
      <c r="AF176" s="71">
        <f t="shared" ca="1" si="31"/>
        <v>0</v>
      </c>
      <c r="AG176" s="71">
        <f t="shared" ca="1" si="32"/>
        <v>0</v>
      </c>
    </row>
    <row r="177" spans="1:33" ht="18.600000000000001" customHeight="1" x14ac:dyDescent="0.2">
      <c r="A177" s="70" t="str">
        <f>IF(AND(Ausstellungen!C177&lt;"a",Ausstellungen!D177&lt;"a",Ausstellungen!F177&lt;"a",Ausstellungen!G177&lt;" "),"",SUBSTITUTE(SUBSTITUTE(SUBSTITUTE(SUBSTITUTE(IF(AND(ISERROR(SEARCH(",",Ausstellungen!G177,1)),ISERROR(SEARCH(".",Ausstellungen!G177,1))),CONCATENATE(Ausstellungen!D177,Ausstellungen!E177,Ausstellungen!F177,Ausstellungen!G177),IF(ISERROR(SEARCH(",",Ausstellungen!G177,1)),CONCATENATE(Ausstellungen!D177,Ausstellungen!E177,Ausstellungen!F177,MID(Ausstellungen!G177,SEARCH(".",Ausstellungen!G177,1)-1,1)),CONCATENATE(Ausstellungen!D177,Ausstellungen!E177,Ausstellungen!F177,MID(Ausstellungen!G177,SEARCH(",",Ausstellungen!G177,1)-1,1)))),"vv",ROW()),"v",ROW()),"Sg",""),"V",""))</f>
        <v xml:space="preserve">   </v>
      </c>
      <c r="B177" s="70" t="str">
        <f>IF(OR(Ausstellungen!C177&lt;"a",Ausstellungen!D177&lt;"a",Ausstellungen!F177&lt;"a"),"",IF(AND(Ausstellungen!D177=Tabelle2!$C$19,Ausstellungen!F177=Tabelle2!$E$19),Ausstellungen!C177&amp;Ausstellungen!D177&amp;"yy",IF(AND(Ausstellungen!D177=Tabelle2!$C$19,Ausstellungen!F177&lt;&gt;Tabelle2!$E$19),Ausstellungen!C177&amp;Ausstellungen!D177&amp;"zz",Ausstellungen!C177&amp;Ausstellungen!D177)))</f>
        <v/>
      </c>
      <c r="C177" s="70" t="str">
        <f>IF(Ausstellungen!H177&lt;"a","",IF(Ausstellungen!F177=Tabelle2!$E$4,Ausstellungen!D177&amp;Ausstellungen!E177&amp;Ausstellungen!F177&amp;Ausstellungen!H177,IF(Ausstellungen!F177=Tabelle2!$E$3,Ausstellungen!D177&amp;Ausstellungen!F177&amp;Ausstellungen!H177,Ausstellungen!D177&amp;Ausstellungen!E177&amp;Ausstellungen!H177)))</f>
        <v/>
      </c>
      <c r="D177" s="70" t="str">
        <f>IF(AND(Ausstellungen!C177&gt;"a",Ausstellungen!D177&gt;"a",Ausstellungen!F177&gt;"a",Ausstellungen!I177&gt;"a"),Ausstellungen!D177&amp;Ausstellungen!E177&amp;MID(Ausstellungen!I177,1,2),"")</f>
        <v/>
      </c>
      <c r="E177" s="70" t="str">
        <f>IF(AND(Ausstellungen!C177&gt;"a",Ausstellungen!D177&gt;"a",Ausstellungen!F177&gt;"a",Ausstellungen!I177&gt;"a"),Ausstellungen!D177&amp;MID(Ausstellungen!I177,1,3),"")</f>
        <v/>
      </c>
      <c r="F177" s="70" t="str">
        <f>IF(Ausstellungen!T177&lt;&gt;"leer",CONCATENATE(Ausstellungen!T177,"P"),"")</f>
        <v/>
      </c>
      <c r="G177" s="71">
        <f ca="1">IF(Ausstellungen!G177&gt;" ",VLOOKUP(Ausstellungen!G177,INDIRECT(F177),2,0),0)</f>
        <v>0</v>
      </c>
      <c r="H177" s="71">
        <f>IF(ISERROR(VLOOKUP(Ausstellungen!H177,Tabelle2!$AG$3:$AH$29,2,0)),0,VLOOKUP(Ausstellungen!H177,Tabelle2!$AG$3:$AH$29,2,0))</f>
        <v>0</v>
      </c>
      <c r="I177" s="71">
        <f>IF(ISERROR(VLOOKUP(Ausstellungen!I177,Tabelle2!$X$3:$Y$8,2,0)),0,VLOOKUP(Ausstellungen!I177,Tabelle2!$X$3:$Y$8,2,0))</f>
        <v>0</v>
      </c>
      <c r="J177" s="71">
        <f t="shared" ca="1" si="22"/>
        <v>0</v>
      </c>
      <c r="N177" s="69" t="str">
        <f>IF(AND(Ausstellungen!$C177&gt;"a",ISERROR(VLOOKUP(Ausstellungen!$C177,Tabelle3!$A$6:$B$300,2,0))),"??",IF(ISERROR(VLOOKUP(Ausstellungen!$C177,Tabelle3!$A$6:$B$300,2,0)),"",VLOOKUP(Ausstellungen!$C177,Tabelle3!$A$6:$B$300,2,0)))</f>
        <v/>
      </c>
      <c r="O177" s="125">
        <f ca="1">IF(AND(Ausstellungen!G177&gt;"a",ISERROR(MATCH(Ausstellungen!G177,INDIRECT(Ausstellungen!T177),0))),0,1)</f>
        <v>1</v>
      </c>
      <c r="P177" s="71" t="str">
        <f>IF(Ausstellungen!$C177="","",IF(ISERROR(MATCH(Ausstellungen!$I177,Tabelle2!$X$4:$X$8,0)),"",MATCH(Ausstellungen!$I177,Tabelle2!$X$4:$X$8,0)))</f>
        <v/>
      </c>
      <c r="Q177" s="71" t="str">
        <f>IF(Ausstellungen!$C177="","",IF(OR(P177="",ISERROR(INDEX(Tabelle2!$X$14:$Y$18,P177,2))),"",INDEX(Tabelle2!$X$14:$Y$18,P177,2)))</f>
        <v/>
      </c>
      <c r="R177" s="71" t="str">
        <f t="shared" si="23"/>
        <v/>
      </c>
      <c r="S177" s="84" t="str">
        <f>IF(Ausstellungen!H177&lt;"a","",IF(AND(Ausstellungen!H177&gt;"a",ISERROR(MATCH(Ausstellungen!D177&amp;Ausstellungen!G177,Tabelle2!$T$2:$T$17,0))),1,IF(AND(Ausstellungen!H177&gt;"a",INDEX(Tabelle2!$V$2:$V$17,MATCH(Ausstellungen!D177&amp;Ausstellungen!G177,Tabelle2!$T$2:$T$17,0))&lt;&gt;Ausstellungen!H177),1,"")))</f>
        <v/>
      </c>
      <c r="T177" s="71" t="str">
        <f>IF(AND(Ausstellungen!I177&gt;"a",ISERROR(MATCH(Ausstellungen!G177,Tabelle2!$Z$2:$Z$7,0))),1,"")</f>
        <v/>
      </c>
      <c r="U177" s="71" t="str">
        <f>IF(AND(A177&gt;"a",Ausstellungen!G177&gt;" "),COUNTIF(A$5:A$500,A177),"")</f>
        <v/>
      </c>
      <c r="V177" s="71" t="str">
        <f t="shared" si="24"/>
        <v/>
      </c>
      <c r="W177" s="71" t="str">
        <f t="shared" si="25"/>
        <v/>
      </c>
      <c r="X177" s="71" t="str">
        <f>IF(AND(Ausstellungen!D177&lt;&gt;Tabelle2!$C$19,Ausstellungen!F177=Tabelle2!$E$19),1,"")</f>
        <v/>
      </c>
      <c r="Y177" s="71" t="str">
        <f ca="1">IF(AND(Ausstellungen!G177&gt;"a",ISERROR(MATCH(Ausstellungen!G177,INDIRECT(Ausstellungen!T177),0))),0,"")</f>
        <v/>
      </c>
      <c r="Z177" s="71" t="str">
        <f>IF(ISERROR(SEARCH(",",Ausstellungen!G177,1)),Ausstellungen!G177,SUBSTITUTE(MID(Ausstellungen!G177,1,SEARCH(",",Ausstellungen!G177,1)-1),"vv","z"))</f>
        <v xml:space="preserve"> </v>
      </c>
      <c r="AA177" s="71">
        <f t="shared" ca="1" si="26"/>
        <v>0</v>
      </c>
      <c r="AB177" s="71">
        <f t="shared" ca="1" si="27"/>
        <v>0</v>
      </c>
      <c r="AC177" s="71">
        <f t="shared" ca="1" si="28"/>
        <v>0</v>
      </c>
      <c r="AD177" s="71">
        <f t="shared" ca="1" si="29"/>
        <v>0</v>
      </c>
      <c r="AE177" s="71">
        <f t="shared" ca="1" si="30"/>
        <v>0</v>
      </c>
      <c r="AF177" s="71">
        <f t="shared" ca="1" si="31"/>
        <v>0</v>
      </c>
      <c r="AG177" s="71">
        <f t="shared" ca="1" si="32"/>
        <v>0</v>
      </c>
    </row>
    <row r="178" spans="1:33" ht="18.600000000000001" customHeight="1" x14ac:dyDescent="0.2">
      <c r="A178" s="70" t="str">
        <f>IF(AND(Ausstellungen!C178&lt;"a",Ausstellungen!D178&lt;"a",Ausstellungen!F178&lt;"a",Ausstellungen!G178&lt;" "),"",SUBSTITUTE(SUBSTITUTE(SUBSTITUTE(SUBSTITUTE(IF(AND(ISERROR(SEARCH(",",Ausstellungen!G178,1)),ISERROR(SEARCH(".",Ausstellungen!G178,1))),CONCATENATE(Ausstellungen!D178,Ausstellungen!E178,Ausstellungen!F178,Ausstellungen!G178),IF(ISERROR(SEARCH(",",Ausstellungen!G178,1)),CONCATENATE(Ausstellungen!D178,Ausstellungen!E178,Ausstellungen!F178,MID(Ausstellungen!G178,SEARCH(".",Ausstellungen!G178,1)-1,1)),CONCATENATE(Ausstellungen!D178,Ausstellungen!E178,Ausstellungen!F178,MID(Ausstellungen!G178,SEARCH(",",Ausstellungen!G178,1)-1,1)))),"vv",ROW()),"v",ROW()),"Sg",""),"V",""))</f>
        <v xml:space="preserve">   </v>
      </c>
      <c r="B178" s="70" t="str">
        <f>IF(OR(Ausstellungen!C178&lt;"a",Ausstellungen!D178&lt;"a",Ausstellungen!F178&lt;"a"),"",IF(AND(Ausstellungen!D178=Tabelle2!$C$19,Ausstellungen!F178=Tabelle2!$E$19),Ausstellungen!C178&amp;Ausstellungen!D178&amp;"yy",IF(AND(Ausstellungen!D178=Tabelle2!$C$19,Ausstellungen!F178&lt;&gt;Tabelle2!$E$19),Ausstellungen!C178&amp;Ausstellungen!D178&amp;"zz",Ausstellungen!C178&amp;Ausstellungen!D178)))</f>
        <v/>
      </c>
      <c r="C178" s="70" t="str">
        <f>IF(Ausstellungen!H178&lt;"a","",IF(Ausstellungen!F178=Tabelle2!$E$4,Ausstellungen!D178&amp;Ausstellungen!E178&amp;Ausstellungen!F178&amp;Ausstellungen!H178,IF(Ausstellungen!F178=Tabelle2!$E$3,Ausstellungen!D178&amp;Ausstellungen!F178&amp;Ausstellungen!H178,Ausstellungen!D178&amp;Ausstellungen!E178&amp;Ausstellungen!H178)))</f>
        <v/>
      </c>
      <c r="D178" s="70" t="str">
        <f>IF(AND(Ausstellungen!C178&gt;"a",Ausstellungen!D178&gt;"a",Ausstellungen!F178&gt;"a",Ausstellungen!I178&gt;"a"),Ausstellungen!D178&amp;Ausstellungen!E178&amp;MID(Ausstellungen!I178,1,2),"")</f>
        <v/>
      </c>
      <c r="E178" s="70" t="str">
        <f>IF(AND(Ausstellungen!C178&gt;"a",Ausstellungen!D178&gt;"a",Ausstellungen!F178&gt;"a",Ausstellungen!I178&gt;"a"),Ausstellungen!D178&amp;MID(Ausstellungen!I178,1,3),"")</f>
        <v/>
      </c>
      <c r="F178" s="70" t="str">
        <f>IF(Ausstellungen!T178&lt;&gt;"leer",CONCATENATE(Ausstellungen!T178,"P"),"")</f>
        <v/>
      </c>
      <c r="G178" s="71">
        <f ca="1">IF(Ausstellungen!G178&gt;" ",VLOOKUP(Ausstellungen!G178,INDIRECT(F178),2,0),0)</f>
        <v>0</v>
      </c>
      <c r="H178" s="71">
        <f>IF(ISERROR(VLOOKUP(Ausstellungen!H178,Tabelle2!$AG$3:$AH$29,2,0)),0,VLOOKUP(Ausstellungen!H178,Tabelle2!$AG$3:$AH$29,2,0))</f>
        <v>0</v>
      </c>
      <c r="I178" s="71">
        <f>IF(ISERROR(VLOOKUP(Ausstellungen!I178,Tabelle2!$X$3:$Y$8,2,0)),0,VLOOKUP(Ausstellungen!I178,Tabelle2!$X$3:$Y$8,2,0))</f>
        <v>0</v>
      </c>
      <c r="J178" s="71">
        <f t="shared" ca="1" si="22"/>
        <v>0</v>
      </c>
      <c r="N178" s="69" t="str">
        <f>IF(AND(Ausstellungen!$C178&gt;"a",ISERROR(VLOOKUP(Ausstellungen!$C178,Tabelle3!$A$6:$B$300,2,0))),"??",IF(ISERROR(VLOOKUP(Ausstellungen!$C178,Tabelle3!$A$6:$B$300,2,0)),"",VLOOKUP(Ausstellungen!$C178,Tabelle3!$A$6:$B$300,2,0)))</f>
        <v/>
      </c>
      <c r="O178" s="125">
        <f ca="1">IF(AND(Ausstellungen!G178&gt;"a",ISERROR(MATCH(Ausstellungen!G178,INDIRECT(Ausstellungen!T178),0))),0,1)</f>
        <v>1</v>
      </c>
      <c r="P178" s="71" t="str">
        <f>IF(Ausstellungen!$C178="","",IF(ISERROR(MATCH(Ausstellungen!$I178,Tabelle2!$X$4:$X$8,0)),"",MATCH(Ausstellungen!$I178,Tabelle2!$X$4:$X$8,0)))</f>
        <v/>
      </c>
      <c r="Q178" s="71" t="str">
        <f>IF(Ausstellungen!$C178="","",IF(OR(P178="",ISERROR(INDEX(Tabelle2!$X$14:$Y$18,P178,2))),"",INDEX(Tabelle2!$X$14:$Y$18,P178,2)))</f>
        <v/>
      </c>
      <c r="R178" s="71" t="str">
        <f t="shared" si="23"/>
        <v/>
      </c>
      <c r="S178" s="84" t="str">
        <f>IF(Ausstellungen!H178&lt;"a","",IF(AND(Ausstellungen!H178&gt;"a",ISERROR(MATCH(Ausstellungen!D178&amp;Ausstellungen!G178,Tabelle2!$T$2:$T$17,0))),1,IF(AND(Ausstellungen!H178&gt;"a",INDEX(Tabelle2!$V$2:$V$17,MATCH(Ausstellungen!D178&amp;Ausstellungen!G178,Tabelle2!$T$2:$T$17,0))&lt;&gt;Ausstellungen!H178),1,"")))</f>
        <v/>
      </c>
      <c r="T178" s="71" t="str">
        <f>IF(AND(Ausstellungen!I178&gt;"a",ISERROR(MATCH(Ausstellungen!G178,Tabelle2!$Z$2:$Z$7,0))),1,"")</f>
        <v/>
      </c>
      <c r="U178" s="71" t="str">
        <f>IF(AND(A178&gt;"a",Ausstellungen!G178&gt;" "),COUNTIF(A$5:A$500,A178),"")</f>
        <v/>
      </c>
      <c r="V178" s="71" t="str">
        <f t="shared" si="24"/>
        <v/>
      </c>
      <c r="W178" s="71" t="str">
        <f t="shared" si="25"/>
        <v/>
      </c>
      <c r="X178" s="71" t="str">
        <f>IF(AND(Ausstellungen!D178&lt;&gt;Tabelle2!$C$19,Ausstellungen!F178=Tabelle2!$E$19),1,"")</f>
        <v/>
      </c>
      <c r="Y178" s="71" t="str">
        <f ca="1">IF(AND(Ausstellungen!G178&gt;"a",ISERROR(MATCH(Ausstellungen!G178,INDIRECT(Ausstellungen!T178),0))),0,"")</f>
        <v/>
      </c>
      <c r="Z178" s="71" t="str">
        <f>IF(ISERROR(SEARCH(",",Ausstellungen!G178,1)),Ausstellungen!G178,SUBSTITUTE(MID(Ausstellungen!G178,1,SEARCH(",",Ausstellungen!G178,1)-1),"vv","z"))</f>
        <v xml:space="preserve"> </v>
      </c>
      <c r="AA178" s="71">
        <f t="shared" ca="1" si="26"/>
        <v>0</v>
      </c>
      <c r="AB178" s="71">
        <f t="shared" ca="1" si="27"/>
        <v>0</v>
      </c>
      <c r="AC178" s="71">
        <f t="shared" ca="1" si="28"/>
        <v>0</v>
      </c>
      <c r="AD178" s="71">
        <f t="shared" ca="1" si="29"/>
        <v>0</v>
      </c>
      <c r="AE178" s="71">
        <f t="shared" ca="1" si="30"/>
        <v>0</v>
      </c>
      <c r="AF178" s="71">
        <f t="shared" ca="1" si="31"/>
        <v>0</v>
      </c>
      <c r="AG178" s="71">
        <f t="shared" ca="1" si="32"/>
        <v>0</v>
      </c>
    </row>
    <row r="179" spans="1:33" ht="18.600000000000001" customHeight="1" x14ac:dyDescent="0.2">
      <c r="A179" s="70" t="str">
        <f>IF(AND(Ausstellungen!C179&lt;"a",Ausstellungen!D179&lt;"a",Ausstellungen!F179&lt;"a",Ausstellungen!G179&lt;" "),"",SUBSTITUTE(SUBSTITUTE(SUBSTITUTE(SUBSTITUTE(IF(AND(ISERROR(SEARCH(",",Ausstellungen!G179,1)),ISERROR(SEARCH(".",Ausstellungen!G179,1))),CONCATENATE(Ausstellungen!D179,Ausstellungen!E179,Ausstellungen!F179,Ausstellungen!G179),IF(ISERROR(SEARCH(",",Ausstellungen!G179,1)),CONCATENATE(Ausstellungen!D179,Ausstellungen!E179,Ausstellungen!F179,MID(Ausstellungen!G179,SEARCH(".",Ausstellungen!G179,1)-1,1)),CONCATENATE(Ausstellungen!D179,Ausstellungen!E179,Ausstellungen!F179,MID(Ausstellungen!G179,SEARCH(",",Ausstellungen!G179,1)-1,1)))),"vv",ROW()),"v",ROW()),"Sg",""),"V",""))</f>
        <v xml:space="preserve">   </v>
      </c>
      <c r="B179" s="70" t="str">
        <f>IF(OR(Ausstellungen!C179&lt;"a",Ausstellungen!D179&lt;"a",Ausstellungen!F179&lt;"a"),"",IF(AND(Ausstellungen!D179=Tabelle2!$C$19,Ausstellungen!F179=Tabelle2!$E$19),Ausstellungen!C179&amp;Ausstellungen!D179&amp;"yy",IF(AND(Ausstellungen!D179=Tabelle2!$C$19,Ausstellungen!F179&lt;&gt;Tabelle2!$E$19),Ausstellungen!C179&amp;Ausstellungen!D179&amp;"zz",Ausstellungen!C179&amp;Ausstellungen!D179)))</f>
        <v/>
      </c>
      <c r="C179" s="70" t="str">
        <f>IF(Ausstellungen!H179&lt;"a","",IF(Ausstellungen!F179=Tabelle2!$E$4,Ausstellungen!D179&amp;Ausstellungen!E179&amp;Ausstellungen!F179&amp;Ausstellungen!H179,IF(Ausstellungen!F179=Tabelle2!$E$3,Ausstellungen!D179&amp;Ausstellungen!F179&amp;Ausstellungen!H179,Ausstellungen!D179&amp;Ausstellungen!E179&amp;Ausstellungen!H179)))</f>
        <v/>
      </c>
      <c r="D179" s="70" t="str">
        <f>IF(AND(Ausstellungen!C179&gt;"a",Ausstellungen!D179&gt;"a",Ausstellungen!F179&gt;"a",Ausstellungen!I179&gt;"a"),Ausstellungen!D179&amp;Ausstellungen!E179&amp;MID(Ausstellungen!I179,1,2),"")</f>
        <v/>
      </c>
      <c r="E179" s="70" t="str">
        <f>IF(AND(Ausstellungen!C179&gt;"a",Ausstellungen!D179&gt;"a",Ausstellungen!F179&gt;"a",Ausstellungen!I179&gt;"a"),Ausstellungen!D179&amp;MID(Ausstellungen!I179,1,3),"")</f>
        <v/>
      </c>
      <c r="F179" s="70" t="str">
        <f>IF(Ausstellungen!T179&lt;&gt;"leer",CONCATENATE(Ausstellungen!T179,"P"),"")</f>
        <v/>
      </c>
      <c r="G179" s="71">
        <f ca="1">IF(Ausstellungen!G179&gt;" ",VLOOKUP(Ausstellungen!G179,INDIRECT(F179),2,0),0)</f>
        <v>0</v>
      </c>
      <c r="H179" s="71">
        <f>IF(ISERROR(VLOOKUP(Ausstellungen!H179,Tabelle2!$AG$3:$AH$29,2,0)),0,VLOOKUP(Ausstellungen!H179,Tabelle2!$AG$3:$AH$29,2,0))</f>
        <v>0</v>
      </c>
      <c r="I179" s="71">
        <f>IF(ISERROR(VLOOKUP(Ausstellungen!I179,Tabelle2!$X$3:$Y$8,2,0)),0,VLOOKUP(Ausstellungen!I179,Tabelle2!$X$3:$Y$8,2,0))</f>
        <v>0</v>
      </c>
      <c r="J179" s="71">
        <f t="shared" ca="1" si="22"/>
        <v>0</v>
      </c>
      <c r="N179" s="69" t="str">
        <f>IF(AND(Ausstellungen!$C179&gt;"a",ISERROR(VLOOKUP(Ausstellungen!$C179,Tabelle3!$A$6:$B$300,2,0))),"??",IF(ISERROR(VLOOKUP(Ausstellungen!$C179,Tabelle3!$A$6:$B$300,2,0)),"",VLOOKUP(Ausstellungen!$C179,Tabelle3!$A$6:$B$300,2,0)))</f>
        <v/>
      </c>
      <c r="O179" s="125">
        <f ca="1">IF(AND(Ausstellungen!G179&gt;"a",ISERROR(MATCH(Ausstellungen!G179,INDIRECT(Ausstellungen!T179),0))),0,1)</f>
        <v>1</v>
      </c>
      <c r="P179" s="71" t="str">
        <f>IF(Ausstellungen!$C179="","",IF(ISERROR(MATCH(Ausstellungen!$I179,Tabelle2!$X$4:$X$8,0)),"",MATCH(Ausstellungen!$I179,Tabelle2!$X$4:$X$8,0)))</f>
        <v/>
      </c>
      <c r="Q179" s="71" t="str">
        <f>IF(Ausstellungen!$C179="","",IF(OR(P179="",ISERROR(INDEX(Tabelle2!$X$14:$Y$18,P179,2))),"",INDEX(Tabelle2!$X$14:$Y$18,P179,2)))</f>
        <v/>
      </c>
      <c r="R179" s="71" t="str">
        <f t="shared" si="23"/>
        <v/>
      </c>
      <c r="S179" s="84" t="str">
        <f>IF(Ausstellungen!H179&lt;"a","",IF(AND(Ausstellungen!H179&gt;"a",ISERROR(MATCH(Ausstellungen!D179&amp;Ausstellungen!G179,Tabelle2!$T$2:$T$17,0))),1,IF(AND(Ausstellungen!H179&gt;"a",INDEX(Tabelle2!$V$2:$V$17,MATCH(Ausstellungen!D179&amp;Ausstellungen!G179,Tabelle2!$T$2:$T$17,0))&lt;&gt;Ausstellungen!H179),1,"")))</f>
        <v/>
      </c>
      <c r="T179" s="71" t="str">
        <f>IF(AND(Ausstellungen!I179&gt;"a",ISERROR(MATCH(Ausstellungen!G179,Tabelle2!$Z$2:$Z$7,0))),1,"")</f>
        <v/>
      </c>
      <c r="U179" s="71" t="str">
        <f>IF(AND(A179&gt;"a",Ausstellungen!G179&gt;" "),COUNTIF(A$5:A$500,A179),"")</f>
        <v/>
      </c>
      <c r="V179" s="71" t="str">
        <f t="shared" si="24"/>
        <v/>
      </c>
      <c r="W179" s="71" t="str">
        <f t="shared" si="25"/>
        <v/>
      </c>
      <c r="X179" s="71" t="str">
        <f>IF(AND(Ausstellungen!D179&lt;&gt;Tabelle2!$C$19,Ausstellungen!F179=Tabelle2!$E$19),1,"")</f>
        <v/>
      </c>
      <c r="Y179" s="71" t="str">
        <f ca="1">IF(AND(Ausstellungen!G179&gt;"a",ISERROR(MATCH(Ausstellungen!G179,INDIRECT(Ausstellungen!T179),0))),0,"")</f>
        <v/>
      </c>
      <c r="Z179" s="71" t="str">
        <f>IF(ISERROR(SEARCH(",",Ausstellungen!G179,1)),Ausstellungen!G179,SUBSTITUTE(MID(Ausstellungen!G179,1,SEARCH(",",Ausstellungen!G179,1)-1),"vv","z"))</f>
        <v xml:space="preserve"> </v>
      </c>
      <c r="AA179" s="71">
        <f t="shared" ca="1" si="26"/>
        <v>0</v>
      </c>
      <c r="AB179" s="71">
        <f t="shared" ca="1" si="27"/>
        <v>0</v>
      </c>
      <c r="AC179" s="71">
        <f t="shared" ca="1" si="28"/>
        <v>0</v>
      </c>
      <c r="AD179" s="71">
        <f t="shared" ca="1" si="29"/>
        <v>0</v>
      </c>
      <c r="AE179" s="71">
        <f t="shared" ca="1" si="30"/>
        <v>0</v>
      </c>
      <c r="AF179" s="71">
        <f t="shared" ca="1" si="31"/>
        <v>0</v>
      </c>
      <c r="AG179" s="71">
        <f t="shared" ca="1" si="32"/>
        <v>0</v>
      </c>
    </row>
    <row r="180" spans="1:33" ht="18.600000000000001" customHeight="1" x14ac:dyDescent="0.2">
      <c r="A180" s="70" t="str">
        <f>IF(AND(Ausstellungen!C180&lt;"a",Ausstellungen!D180&lt;"a",Ausstellungen!F180&lt;"a",Ausstellungen!G180&lt;" "),"",SUBSTITUTE(SUBSTITUTE(SUBSTITUTE(SUBSTITUTE(IF(AND(ISERROR(SEARCH(",",Ausstellungen!G180,1)),ISERROR(SEARCH(".",Ausstellungen!G180,1))),CONCATENATE(Ausstellungen!D180,Ausstellungen!E180,Ausstellungen!F180,Ausstellungen!G180),IF(ISERROR(SEARCH(",",Ausstellungen!G180,1)),CONCATENATE(Ausstellungen!D180,Ausstellungen!E180,Ausstellungen!F180,MID(Ausstellungen!G180,SEARCH(".",Ausstellungen!G180,1)-1,1)),CONCATENATE(Ausstellungen!D180,Ausstellungen!E180,Ausstellungen!F180,MID(Ausstellungen!G180,SEARCH(",",Ausstellungen!G180,1)-1,1)))),"vv",ROW()),"v",ROW()),"Sg",""),"V",""))</f>
        <v xml:space="preserve">   </v>
      </c>
      <c r="B180" s="70" t="str">
        <f>IF(OR(Ausstellungen!C180&lt;"a",Ausstellungen!D180&lt;"a",Ausstellungen!F180&lt;"a"),"",IF(AND(Ausstellungen!D180=Tabelle2!$C$19,Ausstellungen!F180=Tabelle2!$E$19),Ausstellungen!C180&amp;Ausstellungen!D180&amp;"yy",IF(AND(Ausstellungen!D180=Tabelle2!$C$19,Ausstellungen!F180&lt;&gt;Tabelle2!$E$19),Ausstellungen!C180&amp;Ausstellungen!D180&amp;"zz",Ausstellungen!C180&amp;Ausstellungen!D180)))</f>
        <v/>
      </c>
      <c r="C180" s="70" t="str">
        <f>IF(Ausstellungen!H180&lt;"a","",IF(Ausstellungen!F180=Tabelle2!$E$4,Ausstellungen!D180&amp;Ausstellungen!E180&amp;Ausstellungen!F180&amp;Ausstellungen!H180,IF(Ausstellungen!F180=Tabelle2!$E$3,Ausstellungen!D180&amp;Ausstellungen!F180&amp;Ausstellungen!H180,Ausstellungen!D180&amp;Ausstellungen!E180&amp;Ausstellungen!H180)))</f>
        <v/>
      </c>
      <c r="D180" s="70" t="str">
        <f>IF(AND(Ausstellungen!C180&gt;"a",Ausstellungen!D180&gt;"a",Ausstellungen!F180&gt;"a",Ausstellungen!I180&gt;"a"),Ausstellungen!D180&amp;Ausstellungen!E180&amp;MID(Ausstellungen!I180,1,2),"")</f>
        <v/>
      </c>
      <c r="E180" s="70" t="str">
        <f>IF(AND(Ausstellungen!C180&gt;"a",Ausstellungen!D180&gt;"a",Ausstellungen!F180&gt;"a",Ausstellungen!I180&gt;"a"),Ausstellungen!D180&amp;MID(Ausstellungen!I180,1,3),"")</f>
        <v/>
      </c>
      <c r="F180" s="70" t="str">
        <f>IF(Ausstellungen!T180&lt;&gt;"leer",CONCATENATE(Ausstellungen!T180,"P"),"")</f>
        <v/>
      </c>
      <c r="G180" s="71">
        <f ca="1">IF(Ausstellungen!G180&gt;" ",VLOOKUP(Ausstellungen!G180,INDIRECT(F180),2,0),0)</f>
        <v>0</v>
      </c>
      <c r="H180" s="71">
        <f>IF(ISERROR(VLOOKUP(Ausstellungen!H180,Tabelle2!$AG$3:$AH$29,2,0)),0,VLOOKUP(Ausstellungen!H180,Tabelle2!$AG$3:$AH$29,2,0))</f>
        <v>0</v>
      </c>
      <c r="I180" s="71">
        <f>IF(ISERROR(VLOOKUP(Ausstellungen!I180,Tabelle2!$X$3:$Y$8,2,0)),0,VLOOKUP(Ausstellungen!I180,Tabelle2!$X$3:$Y$8,2,0))</f>
        <v>0</v>
      </c>
      <c r="J180" s="71">
        <f t="shared" ca="1" si="22"/>
        <v>0</v>
      </c>
      <c r="N180" s="69" t="str">
        <f>IF(AND(Ausstellungen!$C180&gt;"a",ISERROR(VLOOKUP(Ausstellungen!$C180,Tabelle3!$A$6:$B$300,2,0))),"??",IF(ISERROR(VLOOKUP(Ausstellungen!$C180,Tabelle3!$A$6:$B$300,2,0)),"",VLOOKUP(Ausstellungen!$C180,Tabelle3!$A$6:$B$300,2,0)))</f>
        <v/>
      </c>
      <c r="O180" s="125">
        <f ca="1">IF(AND(Ausstellungen!G180&gt;"a",ISERROR(MATCH(Ausstellungen!G180,INDIRECT(Ausstellungen!T180),0))),0,1)</f>
        <v>1</v>
      </c>
      <c r="P180" s="71" t="str">
        <f>IF(Ausstellungen!$C180="","",IF(ISERROR(MATCH(Ausstellungen!$I180,Tabelle2!$X$4:$X$8,0)),"",MATCH(Ausstellungen!$I180,Tabelle2!$X$4:$X$8,0)))</f>
        <v/>
      </c>
      <c r="Q180" s="71" t="str">
        <f>IF(Ausstellungen!$C180="","",IF(OR(P180="",ISERROR(INDEX(Tabelle2!$X$14:$Y$18,P180,2))),"",INDEX(Tabelle2!$X$14:$Y$18,P180,2)))</f>
        <v/>
      </c>
      <c r="R180" s="71" t="str">
        <f t="shared" si="23"/>
        <v/>
      </c>
      <c r="S180" s="84" t="str">
        <f>IF(Ausstellungen!H180&lt;"a","",IF(AND(Ausstellungen!H180&gt;"a",ISERROR(MATCH(Ausstellungen!D180&amp;Ausstellungen!G180,Tabelle2!$T$2:$T$17,0))),1,IF(AND(Ausstellungen!H180&gt;"a",INDEX(Tabelle2!$V$2:$V$17,MATCH(Ausstellungen!D180&amp;Ausstellungen!G180,Tabelle2!$T$2:$T$17,0))&lt;&gt;Ausstellungen!H180),1,"")))</f>
        <v/>
      </c>
      <c r="T180" s="71" t="str">
        <f>IF(AND(Ausstellungen!I180&gt;"a",ISERROR(MATCH(Ausstellungen!G180,Tabelle2!$Z$2:$Z$7,0))),1,"")</f>
        <v/>
      </c>
      <c r="U180" s="71" t="str">
        <f>IF(AND(A180&gt;"a",Ausstellungen!G180&gt;" "),COUNTIF(A$5:A$500,A180),"")</f>
        <v/>
      </c>
      <c r="V180" s="71" t="str">
        <f t="shared" si="24"/>
        <v/>
      </c>
      <c r="W180" s="71" t="str">
        <f t="shared" si="25"/>
        <v/>
      </c>
      <c r="X180" s="71" t="str">
        <f>IF(AND(Ausstellungen!D180&lt;&gt;Tabelle2!$C$19,Ausstellungen!F180=Tabelle2!$E$19),1,"")</f>
        <v/>
      </c>
      <c r="Y180" s="71" t="str">
        <f ca="1">IF(AND(Ausstellungen!G180&gt;"a",ISERROR(MATCH(Ausstellungen!G180,INDIRECT(Ausstellungen!T180),0))),0,"")</f>
        <v/>
      </c>
      <c r="Z180" s="71" t="str">
        <f>IF(ISERROR(SEARCH(",",Ausstellungen!G180,1)),Ausstellungen!G180,SUBSTITUTE(MID(Ausstellungen!G180,1,SEARCH(",",Ausstellungen!G180,1)-1),"vv","z"))</f>
        <v xml:space="preserve"> </v>
      </c>
      <c r="AA180" s="71">
        <f t="shared" ca="1" si="26"/>
        <v>0</v>
      </c>
      <c r="AB180" s="71">
        <f t="shared" ca="1" si="27"/>
        <v>0</v>
      </c>
      <c r="AC180" s="71">
        <f t="shared" ca="1" si="28"/>
        <v>0</v>
      </c>
      <c r="AD180" s="71">
        <f t="shared" ca="1" si="29"/>
        <v>0</v>
      </c>
      <c r="AE180" s="71">
        <f t="shared" ca="1" si="30"/>
        <v>0</v>
      </c>
      <c r="AF180" s="71">
        <f t="shared" ca="1" si="31"/>
        <v>0</v>
      </c>
      <c r="AG180" s="71">
        <f t="shared" ca="1" si="32"/>
        <v>0</v>
      </c>
    </row>
    <row r="181" spans="1:33" ht="18.600000000000001" customHeight="1" x14ac:dyDescent="0.2">
      <c r="A181" s="70" t="str">
        <f>IF(AND(Ausstellungen!C181&lt;"a",Ausstellungen!D181&lt;"a",Ausstellungen!F181&lt;"a",Ausstellungen!G181&lt;" "),"",SUBSTITUTE(SUBSTITUTE(SUBSTITUTE(SUBSTITUTE(IF(AND(ISERROR(SEARCH(",",Ausstellungen!G181,1)),ISERROR(SEARCH(".",Ausstellungen!G181,1))),CONCATENATE(Ausstellungen!D181,Ausstellungen!E181,Ausstellungen!F181,Ausstellungen!G181),IF(ISERROR(SEARCH(",",Ausstellungen!G181,1)),CONCATENATE(Ausstellungen!D181,Ausstellungen!E181,Ausstellungen!F181,MID(Ausstellungen!G181,SEARCH(".",Ausstellungen!G181,1)-1,1)),CONCATENATE(Ausstellungen!D181,Ausstellungen!E181,Ausstellungen!F181,MID(Ausstellungen!G181,SEARCH(",",Ausstellungen!G181,1)-1,1)))),"vv",ROW()),"v",ROW()),"Sg",""),"V",""))</f>
        <v xml:space="preserve">   </v>
      </c>
      <c r="B181" s="70" t="str">
        <f>IF(OR(Ausstellungen!C181&lt;"a",Ausstellungen!D181&lt;"a",Ausstellungen!F181&lt;"a"),"",IF(AND(Ausstellungen!D181=Tabelle2!$C$19,Ausstellungen!F181=Tabelle2!$E$19),Ausstellungen!C181&amp;Ausstellungen!D181&amp;"yy",IF(AND(Ausstellungen!D181=Tabelle2!$C$19,Ausstellungen!F181&lt;&gt;Tabelle2!$E$19),Ausstellungen!C181&amp;Ausstellungen!D181&amp;"zz",Ausstellungen!C181&amp;Ausstellungen!D181)))</f>
        <v/>
      </c>
      <c r="C181" s="70" t="str">
        <f>IF(Ausstellungen!H181&lt;"a","",IF(Ausstellungen!F181=Tabelle2!$E$4,Ausstellungen!D181&amp;Ausstellungen!E181&amp;Ausstellungen!F181&amp;Ausstellungen!H181,IF(Ausstellungen!F181=Tabelle2!$E$3,Ausstellungen!D181&amp;Ausstellungen!F181&amp;Ausstellungen!H181,Ausstellungen!D181&amp;Ausstellungen!E181&amp;Ausstellungen!H181)))</f>
        <v/>
      </c>
      <c r="D181" s="70" t="str">
        <f>IF(AND(Ausstellungen!C181&gt;"a",Ausstellungen!D181&gt;"a",Ausstellungen!F181&gt;"a",Ausstellungen!I181&gt;"a"),Ausstellungen!D181&amp;Ausstellungen!E181&amp;MID(Ausstellungen!I181,1,2),"")</f>
        <v/>
      </c>
      <c r="E181" s="70" t="str">
        <f>IF(AND(Ausstellungen!C181&gt;"a",Ausstellungen!D181&gt;"a",Ausstellungen!F181&gt;"a",Ausstellungen!I181&gt;"a"),Ausstellungen!D181&amp;MID(Ausstellungen!I181,1,3),"")</f>
        <v/>
      </c>
      <c r="F181" s="70" t="str">
        <f>IF(Ausstellungen!T181&lt;&gt;"leer",CONCATENATE(Ausstellungen!T181,"P"),"")</f>
        <v/>
      </c>
      <c r="G181" s="71">
        <f ca="1">IF(Ausstellungen!G181&gt;" ",VLOOKUP(Ausstellungen!G181,INDIRECT(F181),2,0),0)</f>
        <v>0</v>
      </c>
      <c r="H181" s="71">
        <f>IF(ISERROR(VLOOKUP(Ausstellungen!H181,Tabelle2!$AG$3:$AH$29,2,0)),0,VLOOKUP(Ausstellungen!H181,Tabelle2!$AG$3:$AH$29,2,0))</f>
        <v>0</v>
      </c>
      <c r="I181" s="71">
        <f>IF(ISERROR(VLOOKUP(Ausstellungen!I181,Tabelle2!$X$3:$Y$8,2,0)),0,VLOOKUP(Ausstellungen!I181,Tabelle2!$X$3:$Y$8,2,0))</f>
        <v>0</v>
      </c>
      <c r="J181" s="71">
        <f t="shared" ca="1" si="22"/>
        <v>0</v>
      </c>
      <c r="N181" s="69" t="str">
        <f>IF(AND(Ausstellungen!$C181&gt;"a",ISERROR(VLOOKUP(Ausstellungen!$C181,Tabelle3!$A$6:$B$300,2,0))),"??",IF(ISERROR(VLOOKUP(Ausstellungen!$C181,Tabelle3!$A$6:$B$300,2,0)),"",VLOOKUP(Ausstellungen!$C181,Tabelle3!$A$6:$B$300,2,0)))</f>
        <v/>
      </c>
      <c r="O181" s="125">
        <f ca="1">IF(AND(Ausstellungen!G181&gt;"a",ISERROR(MATCH(Ausstellungen!G181,INDIRECT(Ausstellungen!T181),0))),0,1)</f>
        <v>1</v>
      </c>
      <c r="P181" s="71" t="str">
        <f>IF(Ausstellungen!$C181="","",IF(ISERROR(MATCH(Ausstellungen!$I181,Tabelle2!$X$4:$X$8,0)),"",MATCH(Ausstellungen!$I181,Tabelle2!$X$4:$X$8,0)))</f>
        <v/>
      </c>
      <c r="Q181" s="71" t="str">
        <f>IF(Ausstellungen!$C181="","",IF(OR(P181="",ISERROR(INDEX(Tabelle2!$X$14:$Y$18,P181,2))),"",INDEX(Tabelle2!$X$14:$Y$18,P181,2)))</f>
        <v/>
      </c>
      <c r="R181" s="71" t="str">
        <f t="shared" si="23"/>
        <v/>
      </c>
      <c r="S181" s="84" t="str">
        <f>IF(Ausstellungen!H181&lt;"a","",IF(AND(Ausstellungen!H181&gt;"a",ISERROR(MATCH(Ausstellungen!D181&amp;Ausstellungen!G181,Tabelle2!$T$2:$T$17,0))),1,IF(AND(Ausstellungen!H181&gt;"a",INDEX(Tabelle2!$V$2:$V$17,MATCH(Ausstellungen!D181&amp;Ausstellungen!G181,Tabelle2!$T$2:$T$17,0))&lt;&gt;Ausstellungen!H181),1,"")))</f>
        <v/>
      </c>
      <c r="T181" s="71" t="str">
        <f>IF(AND(Ausstellungen!I181&gt;"a",ISERROR(MATCH(Ausstellungen!G181,Tabelle2!$Z$2:$Z$7,0))),1,"")</f>
        <v/>
      </c>
      <c r="U181" s="71" t="str">
        <f>IF(AND(A181&gt;"a",Ausstellungen!G181&gt;" "),COUNTIF(A$5:A$500,A181),"")</f>
        <v/>
      </c>
      <c r="V181" s="71" t="str">
        <f t="shared" si="24"/>
        <v/>
      </c>
      <c r="W181" s="71" t="str">
        <f t="shared" si="25"/>
        <v/>
      </c>
      <c r="X181" s="71" t="str">
        <f>IF(AND(Ausstellungen!D181&lt;&gt;Tabelle2!$C$19,Ausstellungen!F181=Tabelle2!$E$19),1,"")</f>
        <v/>
      </c>
      <c r="Y181" s="71" t="str">
        <f ca="1">IF(AND(Ausstellungen!G181&gt;"a",ISERROR(MATCH(Ausstellungen!G181,INDIRECT(Ausstellungen!T181),0))),0,"")</f>
        <v/>
      </c>
      <c r="Z181" s="71" t="str">
        <f>IF(ISERROR(SEARCH(",",Ausstellungen!G181,1)),Ausstellungen!G181,SUBSTITUTE(MID(Ausstellungen!G181,1,SEARCH(",",Ausstellungen!G181,1)-1),"vv","z"))</f>
        <v xml:space="preserve"> </v>
      </c>
      <c r="AA181" s="71">
        <f t="shared" ca="1" si="26"/>
        <v>0</v>
      </c>
      <c r="AB181" s="71">
        <f t="shared" ca="1" si="27"/>
        <v>0</v>
      </c>
      <c r="AC181" s="71">
        <f t="shared" ca="1" si="28"/>
        <v>0</v>
      </c>
      <c r="AD181" s="71">
        <f t="shared" ca="1" si="29"/>
        <v>0</v>
      </c>
      <c r="AE181" s="71">
        <f t="shared" ca="1" si="30"/>
        <v>0</v>
      </c>
      <c r="AF181" s="71">
        <f t="shared" ca="1" si="31"/>
        <v>0</v>
      </c>
      <c r="AG181" s="71">
        <f t="shared" ca="1" si="32"/>
        <v>0</v>
      </c>
    </row>
    <row r="182" spans="1:33" ht="18.600000000000001" customHeight="1" x14ac:dyDescent="0.2">
      <c r="A182" s="70" t="str">
        <f>IF(AND(Ausstellungen!C182&lt;"a",Ausstellungen!D182&lt;"a",Ausstellungen!F182&lt;"a",Ausstellungen!G182&lt;" "),"",SUBSTITUTE(SUBSTITUTE(SUBSTITUTE(SUBSTITUTE(IF(AND(ISERROR(SEARCH(",",Ausstellungen!G182,1)),ISERROR(SEARCH(".",Ausstellungen!G182,1))),CONCATENATE(Ausstellungen!D182,Ausstellungen!E182,Ausstellungen!F182,Ausstellungen!G182),IF(ISERROR(SEARCH(",",Ausstellungen!G182,1)),CONCATENATE(Ausstellungen!D182,Ausstellungen!E182,Ausstellungen!F182,MID(Ausstellungen!G182,SEARCH(".",Ausstellungen!G182,1)-1,1)),CONCATENATE(Ausstellungen!D182,Ausstellungen!E182,Ausstellungen!F182,MID(Ausstellungen!G182,SEARCH(",",Ausstellungen!G182,1)-1,1)))),"vv",ROW()),"v",ROW()),"Sg",""),"V",""))</f>
        <v xml:space="preserve">   </v>
      </c>
      <c r="B182" s="70" t="str">
        <f>IF(OR(Ausstellungen!C182&lt;"a",Ausstellungen!D182&lt;"a",Ausstellungen!F182&lt;"a"),"",IF(AND(Ausstellungen!D182=Tabelle2!$C$19,Ausstellungen!F182=Tabelle2!$E$19),Ausstellungen!C182&amp;Ausstellungen!D182&amp;"yy",IF(AND(Ausstellungen!D182=Tabelle2!$C$19,Ausstellungen!F182&lt;&gt;Tabelle2!$E$19),Ausstellungen!C182&amp;Ausstellungen!D182&amp;"zz",Ausstellungen!C182&amp;Ausstellungen!D182)))</f>
        <v/>
      </c>
      <c r="C182" s="70" t="str">
        <f>IF(Ausstellungen!H182&lt;"a","",IF(Ausstellungen!F182=Tabelle2!$E$4,Ausstellungen!D182&amp;Ausstellungen!E182&amp;Ausstellungen!F182&amp;Ausstellungen!H182,IF(Ausstellungen!F182=Tabelle2!$E$3,Ausstellungen!D182&amp;Ausstellungen!F182&amp;Ausstellungen!H182,Ausstellungen!D182&amp;Ausstellungen!E182&amp;Ausstellungen!H182)))</f>
        <v/>
      </c>
      <c r="D182" s="70" t="str">
        <f>IF(AND(Ausstellungen!C182&gt;"a",Ausstellungen!D182&gt;"a",Ausstellungen!F182&gt;"a",Ausstellungen!I182&gt;"a"),Ausstellungen!D182&amp;Ausstellungen!E182&amp;MID(Ausstellungen!I182,1,2),"")</f>
        <v/>
      </c>
      <c r="E182" s="70" t="str">
        <f>IF(AND(Ausstellungen!C182&gt;"a",Ausstellungen!D182&gt;"a",Ausstellungen!F182&gt;"a",Ausstellungen!I182&gt;"a"),Ausstellungen!D182&amp;MID(Ausstellungen!I182,1,3),"")</f>
        <v/>
      </c>
      <c r="F182" s="70" t="str">
        <f>IF(Ausstellungen!T182&lt;&gt;"leer",CONCATENATE(Ausstellungen!T182,"P"),"")</f>
        <v/>
      </c>
      <c r="G182" s="71">
        <f ca="1">IF(Ausstellungen!G182&gt;" ",VLOOKUP(Ausstellungen!G182,INDIRECT(F182),2,0),0)</f>
        <v>0</v>
      </c>
      <c r="H182" s="71">
        <f>IF(ISERROR(VLOOKUP(Ausstellungen!H182,Tabelle2!$AG$3:$AH$29,2,0)),0,VLOOKUP(Ausstellungen!H182,Tabelle2!$AG$3:$AH$29,2,0))</f>
        <v>0</v>
      </c>
      <c r="I182" s="71">
        <f>IF(ISERROR(VLOOKUP(Ausstellungen!I182,Tabelle2!$X$3:$Y$8,2,0)),0,VLOOKUP(Ausstellungen!I182,Tabelle2!$X$3:$Y$8,2,0))</f>
        <v>0</v>
      </c>
      <c r="J182" s="71">
        <f t="shared" ca="1" si="22"/>
        <v>0</v>
      </c>
      <c r="N182" s="69" t="str">
        <f>IF(AND(Ausstellungen!$C182&gt;"a",ISERROR(VLOOKUP(Ausstellungen!$C182,Tabelle3!$A$6:$B$300,2,0))),"??",IF(ISERROR(VLOOKUP(Ausstellungen!$C182,Tabelle3!$A$6:$B$300,2,0)),"",VLOOKUP(Ausstellungen!$C182,Tabelle3!$A$6:$B$300,2,0)))</f>
        <v/>
      </c>
      <c r="O182" s="125">
        <f ca="1">IF(AND(Ausstellungen!G182&gt;"a",ISERROR(MATCH(Ausstellungen!G182,INDIRECT(Ausstellungen!T182),0))),0,1)</f>
        <v>1</v>
      </c>
      <c r="P182" s="71" t="str">
        <f>IF(Ausstellungen!$C182="","",IF(ISERROR(MATCH(Ausstellungen!$I182,Tabelle2!$X$4:$X$8,0)),"",MATCH(Ausstellungen!$I182,Tabelle2!$X$4:$X$8,0)))</f>
        <v/>
      </c>
      <c r="Q182" s="71" t="str">
        <f>IF(Ausstellungen!$C182="","",IF(OR(P182="",ISERROR(INDEX(Tabelle2!$X$14:$Y$18,P182,2))),"",INDEX(Tabelle2!$X$14:$Y$18,P182,2)))</f>
        <v/>
      </c>
      <c r="R182" s="71" t="str">
        <f t="shared" si="23"/>
        <v/>
      </c>
      <c r="S182" s="84" t="str">
        <f>IF(Ausstellungen!H182&lt;"a","",IF(AND(Ausstellungen!H182&gt;"a",ISERROR(MATCH(Ausstellungen!D182&amp;Ausstellungen!G182,Tabelle2!$T$2:$T$17,0))),1,IF(AND(Ausstellungen!H182&gt;"a",INDEX(Tabelle2!$V$2:$V$17,MATCH(Ausstellungen!D182&amp;Ausstellungen!G182,Tabelle2!$T$2:$T$17,0))&lt;&gt;Ausstellungen!H182),1,"")))</f>
        <v/>
      </c>
      <c r="T182" s="71" t="str">
        <f>IF(AND(Ausstellungen!I182&gt;"a",ISERROR(MATCH(Ausstellungen!G182,Tabelle2!$Z$2:$Z$7,0))),1,"")</f>
        <v/>
      </c>
      <c r="U182" s="71" t="str">
        <f>IF(AND(A182&gt;"a",Ausstellungen!G182&gt;" "),COUNTIF(A$5:A$500,A182),"")</f>
        <v/>
      </c>
      <c r="V182" s="71" t="str">
        <f t="shared" si="24"/>
        <v/>
      </c>
      <c r="W182" s="71" t="str">
        <f t="shared" si="25"/>
        <v/>
      </c>
      <c r="X182" s="71" t="str">
        <f>IF(AND(Ausstellungen!D182&lt;&gt;Tabelle2!$C$19,Ausstellungen!F182=Tabelle2!$E$19),1,"")</f>
        <v/>
      </c>
      <c r="Y182" s="71" t="str">
        <f ca="1">IF(AND(Ausstellungen!G182&gt;"a",ISERROR(MATCH(Ausstellungen!G182,INDIRECT(Ausstellungen!T182),0))),0,"")</f>
        <v/>
      </c>
      <c r="Z182" s="71" t="str">
        <f>IF(ISERROR(SEARCH(",",Ausstellungen!G182,1)),Ausstellungen!G182,SUBSTITUTE(MID(Ausstellungen!G182,1,SEARCH(",",Ausstellungen!G182,1)-1),"vv","z"))</f>
        <v xml:space="preserve"> </v>
      </c>
      <c r="AA182" s="71">
        <f t="shared" ca="1" si="26"/>
        <v>0</v>
      </c>
      <c r="AB182" s="71">
        <f t="shared" ca="1" si="27"/>
        <v>0</v>
      </c>
      <c r="AC182" s="71">
        <f t="shared" ca="1" si="28"/>
        <v>0</v>
      </c>
      <c r="AD182" s="71">
        <f t="shared" ca="1" si="29"/>
        <v>0</v>
      </c>
      <c r="AE182" s="71">
        <f t="shared" ca="1" si="30"/>
        <v>0</v>
      </c>
      <c r="AF182" s="71">
        <f t="shared" ca="1" si="31"/>
        <v>0</v>
      </c>
      <c r="AG182" s="71">
        <f t="shared" ca="1" si="32"/>
        <v>0</v>
      </c>
    </row>
    <row r="183" spans="1:33" ht="18.600000000000001" customHeight="1" x14ac:dyDescent="0.2">
      <c r="A183" s="70" t="str">
        <f>IF(AND(Ausstellungen!C183&lt;"a",Ausstellungen!D183&lt;"a",Ausstellungen!F183&lt;"a",Ausstellungen!G183&lt;" "),"",SUBSTITUTE(SUBSTITUTE(SUBSTITUTE(SUBSTITUTE(IF(AND(ISERROR(SEARCH(",",Ausstellungen!G183,1)),ISERROR(SEARCH(".",Ausstellungen!G183,1))),CONCATENATE(Ausstellungen!D183,Ausstellungen!E183,Ausstellungen!F183,Ausstellungen!G183),IF(ISERROR(SEARCH(",",Ausstellungen!G183,1)),CONCATENATE(Ausstellungen!D183,Ausstellungen!E183,Ausstellungen!F183,MID(Ausstellungen!G183,SEARCH(".",Ausstellungen!G183,1)-1,1)),CONCATENATE(Ausstellungen!D183,Ausstellungen!E183,Ausstellungen!F183,MID(Ausstellungen!G183,SEARCH(",",Ausstellungen!G183,1)-1,1)))),"vv",ROW()),"v",ROW()),"Sg",""),"V",""))</f>
        <v xml:space="preserve">   </v>
      </c>
      <c r="B183" s="70" t="str">
        <f>IF(OR(Ausstellungen!C183&lt;"a",Ausstellungen!D183&lt;"a",Ausstellungen!F183&lt;"a"),"",IF(AND(Ausstellungen!D183=Tabelle2!$C$19,Ausstellungen!F183=Tabelle2!$E$19),Ausstellungen!C183&amp;Ausstellungen!D183&amp;"yy",IF(AND(Ausstellungen!D183=Tabelle2!$C$19,Ausstellungen!F183&lt;&gt;Tabelle2!$E$19),Ausstellungen!C183&amp;Ausstellungen!D183&amp;"zz",Ausstellungen!C183&amp;Ausstellungen!D183)))</f>
        <v/>
      </c>
      <c r="C183" s="70" t="str">
        <f>IF(Ausstellungen!H183&lt;"a","",IF(Ausstellungen!F183=Tabelle2!$E$4,Ausstellungen!D183&amp;Ausstellungen!E183&amp;Ausstellungen!F183&amp;Ausstellungen!H183,IF(Ausstellungen!F183=Tabelle2!$E$3,Ausstellungen!D183&amp;Ausstellungen!F183&amp;Ausstellungen!H183,Ausstellungen!D183&amp;Ausstellungen!E183&amp;Ausstellungen!H183)))</f>
        <v/>
      </c>
      <c r="D183" s="70" t="str">
        <f>IF(AND(Ausstellungen!C183&gt;"a",Ausstellungen!D183&gt;"a",Ausstellungen!F183&gt;"a",Ausstellungen!I183&gt;"a"),Ausstellungen!D183&amp;Ausstellungen!E183&amp;MID(Ausstellungen!I183,1,2),"")</f>
        <v/>
      </c>
      <c r="E183" s="70" t="str">
        <f>IF(AND(Ausstellungen!C183&gt;"a",Ausstellungen!D183&gt;"a",Ausstellungen!F183&gt;"a",Ausstellungen!I183&gt;"a"),Ausstellungen!D183&amp;MID(Ausstellungen!I183,1,3),"")</f>
        <v/>
      </c>
      <c r="F183" s="70" t="str">
        <f>IF(Ausstellungen!T183&lt;&gt;"leer",CONCATENATE(Ausstellungen!T183,"P"),"")</f>
        <v/>
      </c>
      <c r="G183" s="71">
        <f ca="1">IF(Ausstellungen!G183&gt;" ",VLOOKUP(Ausstellungen!G183,INDIRECT(F183),2,0),0)</f>
        <v>0</v>
      </c>
      <c r="H183" s="71">
        <f>IF(ISERROR(VLOOKUP(Ausstellungen!H183,Tabelle2!$AG$3:$AH$29,2,0)),0,VLOOKUP(Ausstellungen!H183,Tabelle2!$AG$3:$AH$29,2,0))</f>
        <v>0</v>
      </c>
      <c r="I183" s="71">
        <f>IF(ISERROR(VLOOKUP(Ausstellungen!I183,Tabelle2!$X$3:$Y$8,2,0)),0,VLOOKUP(Ausstellungen!I183,Tabelle2!$X$3:$Y$8,2,0))</f>
        <v>0</v>
      </c>
      <c r="J183" s="71">
        <f t="shared" ca="1" si="22"/>
        <v>0</v>
      </c>
      <c r="N183" s="69" t="str">
        <f>IF(AND(Ausstellungen!$C183&gt;"a",ISERROR(VLOOKUP(Ausstellungen!$C183,Tabelle3!$A$6:$B$300,2,0))),"??",IF(ISERROR(VLOOKUP(Ausstellungen!$C183,Tabelle3!$A$6:$B$300,2,0)),"",VLOOKUP(Ausstellungen!$C183,Tabelle3!$A$6:$B$300,2,0)))</f>
        <v/>
      </c>
      <c r="O183" s="125">
        <f ca="1">IF(AND(Ausstellungen!G183&gt;"a",ISERROR(MATCH(Ausstellungen!G183,INDIRECT(Ausstellungen!T183),0))),0,1)</f>
        <v>1</v>
      </c>
      <c r="P183" s="71" t="str">
        <f>IF(Ausstellungen!$C183="","",IF(ISERROR(MATCH(Ausstellungen!$I183,Tabelle2!$X$4:$X$8,0)),"",MATCH(Ausstellungen!$I183,Tabelle2!$X$4:$X$8,0)))</f>
        <v/>
      </c>
      <c r="Q183" s="71" t="str">
        <f>IF(Ausstellungen!$C183="","",IF(OR(P183="",ISERROR(INDEX(Tabelle2!$X$14:$Y$18,P183,2))),"",INDEX(Tabelle2!$X$14:$Y$18,P183,2)))</f>
        <v/>
      </c>
      <c r="R183" s="71" t="str">
        <f t="shared" si="23"/>
        <v/>
      </c>
      <c r="S183" s="84" t="str">
        <f>IF(Ausstellungen!H183&lt;"a","",IF(AND(Ausstellungen!H183&gt;"a",ISERROR(MATCH(Ausstellungen!D183&amp;Ausstellungen!G183,Tabelle2!$T$2:$T$17,0))),1,IF(AND(Ausstellungen!H183&gt;"a",INDEX(Tabelle2!$V$2:$V$17,MATCH(Ausstellungen!D183&amp;Ausstellungen!G183,Tabelle2!$T$2:$T$17,0))&lt;&gt;Ausstellungen!H183),1,"")))</f>
        <v/>
      </c>
      <c r="T183" s="71" t="str">
        <f>IF(AND(Ausstellungen!I183&gt;"a",ISERROR(MATCH(Ausstellungen!G183,Tabelle2!$Z$2:$Z$7,0))),1,"")</f>
        <v/>
      </c>
      <c r="U183" s="71" t="str">
        <f>IF(AND(A183&gt;"a",Ausstellungen!G183&gt;" "),COUNTIF(A$5:A$500,A183),"")</f>
        <v/>
      </c>
      <c r="V183" s="71" t="str">
        <f t="shared" si="24"/>
        <v/>
      </c>
      <c r="W183" s="71" t="str">
        <f t="shared" si="25"/>
        <v/>
      </c>
      <c r="X183" s="71" t="str">
        <f>IF(AND(Ausstellungen!D183&lt;&gt;Tabelle2!$C$19,Ausstellungen!F183=Tabelle2!$E$19),1,"")</f>
        <v/>
      </c>
      <c r="Y183" s="71" t="str">
        <f ca="1">IF(AND(Ausstellungen!G183&gt;"a",ISERROR(MATCH(Ausstellungen!G183,INDIRECT(Ausstellungen!T183),0))),0,"")</f>
        <v/>
      </c>
      <c r="Z183" s="71" t="str">
        <f>IF(ISERROR(SEARCH(",",Ausstellungen!G183,1)),Ausstellungen!G183,SUBSTITUTE(MID(Ausstellungen!G183,1,SEARCH(",",Ausstellungen!G183,1)-1),"vv","z"))</f>
        <v xml:space="preserve"> </v>
      </c>
      <c r="AA183" s="71">
        <f t="shared" ca="1" si="26"/>
        <v>0</v>
      </c>
      <c r="AB183" s="71">
        <f t="shared" ca="1" si="27"/>
        <v>0</v>
      </c>
      <c r="AC183" s="71">
        <f t="shared" ca="1" si="28"/>
        <v>0</v>
      </c>
      <c r="AD183" s="71">
        <f t="shared" ca="1" si="29"/>
        <v>0</v>
      </c>
      <c r="AE183" s="71">
        <f t="shared" ca="1" si="30"/>
        <v>0</v>
      </c>
      <c r="AF183" s="71">
        <f t="shared" ca="1" si="31"/>
        <v>0</v>
      </c>
      <c r="AG183" s="71">
        <f t="shared" ca="1" si="32"/>
        <v>0</v>
      </c>
    </row>
    <row r="184" spans="1:33" ht="18.600000000000001" customHeight="1" x14ac:dyDescent="0.2">
      <c r="A184" s="70" t="str">
        <f>IF(AND(Ausstellungen!C184&lt;"a",Ausstellungen!D184&lt;"a",Ausstellungen!F184&lt;"a",Ausstellungen!G184&lt;" "),"",SUBSTITUTE(SUBSTITUTE(SUBSTITUTE(SUBSTITUTE(IF(AND(ISERROR(SEARCH(",",Ausstellungen!G184,1)),ISERROR(SEARCH(".",Ausstellungen!G184,1))),CONCATENATE(Ausstellungen!D184,Ausstellungen!E184,Ausstellungen!F184,Ausstellungen!G184),IF(ISERROR(SEARCH(",",Ausstellungen!G184,1)),CONCATENATE(Ausstellungen!D184,Ausstellungen!E184,Ausstellungen!F184,MID(Ausstellungen!G184,SEARCH(".",Ausstellungen!G184,1)-1,1)),CONCATENATE(Ausstellungen!D184,Ausstellungen!E184,Ausstellungen!F184,MID(Ausstellungen!G184,SEARCH(",",Ausstellungen!G184,1)-1,1)))),"vv",ROW()),"v",ROW()),"Sg",""),"V",""))</f>
        <v xml:space="preserve">   </v>
      </c>
      <c r="B184" s="70" t="str">
        <f>IF(OR(Ausstellungen!C184&lt;"a",Ausstellungen!D184&lt;"a",Ausstellungen!F184&lt;"a"),"",IF(AND(Ausstellungen!D184=Tabelle2!$C$19,Ausstellungen!F184=Tabelle2!$E$19),Ausstellungen!C184&amp;Ausstellungen!D184&amp;"yy",IF(AND(Ausstellungen!D184=Tabelle2!$C$19,Ausstellungen!F184&lt;&gt;Tabelle2!$E$19),Ausstellungen!C184&amp;Ausstellungen!D184&amp;"zz",Ausstellungen!C184&amp;Ausstellungen!D184)))</f>
        <v/>
      </c>
      <c r="C184" s="70" t="str">
        <f>IF(Ausstellungen!H184&lt;"a","",IF(Ausstellungen!F184=Tabelle2!$E$4,Ausstellungen!D184&amp;Ausstellungen!E184&amp;Ausstellungen!F184&amp;Ausstellungen!H184,IF(Ausstellungen!F184=Tabelle2!$E$3,Ausstellungen!D184&amp;Ausstellungen!F184&amp;Ausstellungen!H184,Ausstellungen!D184&amp;Ausstellungen!E184&amp;Ausstellungen!H184)))</f>
        <v/>
      </c>
      <c r="D184" s="70" t="str">
        <f>IF(AND(Ausstellungen!C184&gt;"a",Ausstellungen!D184&gt;"a",Ausstellungen!F184&gt;"a",Ausstellungen!I184&gt;"a"),Ausstellungen!D184&amp;Ausstellungen!E184&amp;MID(Ausstellungen!I184,1,2),"")</f>
        <v/>
      </c>
      <c r="E184" s="70" t="str">
        <f>IF(AND(Ausstellungen!C184&gt;"a",Ausstellungen!D184&gt;"a",Ausstellungen!F184&gt;"a",Ausstellungen!I184&gt;"a"),Ausstellungen!D184&amp;MID(Ausstellungen!I184,1,3),"")</f>
        <v/>
      </c>
      <c r="F184" s="70" t="str">
        <f>IF(Ausstellungen!T184&lt;&gt;"leer",CONCATENATE(Ausstellungen!T184,"P"),"")</f>
        <v/>
      </c>
      <c r="G184" s="71">
        <f ca="1">IF(Ausstellungen!G184&gt;" ",VLOOKUP(Ausstellungen!G184,INDIRECT(F184),2,0),0)</f>
        <v>0</v>
      </c>
      <c r="H184" s="71">
        <f>IF(ISERROR(VLOOKUP(Ausstellungen!H184,Tabelle2!$AG$3:$AH$29,2,0)),0,VLOOKUP(Ausstellungen!H184,Tabelle2!$AG$3:$AH$29,2,0))</f>
        <v>0</v>
      </c>
      <c r="I184" s="71">
        <f>IF(ISERROR(VLOOKUP(Ausstellungen!I184,Tabelle2!$X$3:$Y$8,2,0)),0,VLOOKUP(Ausstellungen!I184,Tabelle2!$X$3:$Y$8,2,0))</f>
        <v>0</v>
      </c>
      <c r="J184" s="71">
        <f t="shared" ca="1" si="22"/>
        <v>0</v>
      </c>
      <c r="N184" s="69" t="str">
        <f>IF(AND(Ausstellungen!$C184&gt;"a",ISERROR(VLOOKUP(Ausstellungen!$C184,Tabelle3!$A$6:$B$300,2,0))),"??",IF(ISERROR(VLOOKUP(Ausstellungen!$C184,Tabelle3!$A$6:$B$300,2,0)),"",VLOOKUP(Ausstellungen!$C184,Tabelle3!$A$6:$B$300,2,0)))</f>
        <v/>
      </c>
      <c r="O184" s="125">
        <f ca="1">IF(AND(Ausstellungen!G184&gt;"a",ISERROR(MATCH(Ausstellungen!G184,INDIRECT(Ausstellungen!T184),0))),0,1)</f>
        <v>1</v>
      </c>
      <c r="P184" s="71" t="str">
        <f>IF(Ausstellungen!$C184="","",IF(ISERROR(MATCH(Ausstellungen!$I184,Tabelle2!$X$4:$X$8,0)),"",MATCH(Ausstellungen!$I184,Tabelle2!$X$4:$X$8,0)))</f>
        <v/>
      </c>
      <c r="Q184" s="71" t="str">
        <f>IF(Ausstellungen!$C184="","",IF(OR(P184="",ISERROR(INDEX(Tabelle2!$X$14:$Y$18,P184,2))),"",INDEX(Tabelle2!$X$14:$Y$18,P184,2)))</f>
        <v/>
      </c>
      <c r="R184" s="71" t="str">
        <f t="shared" si="23"/>
        <v/>
      </c>
      <c r="S184" s="84" t="str">
        <f>IF(Ausstellungen!H184&lt;"a","",IF(AND(Ausstellungen!H184&gt;"a",ISERROR(MATCH(Ausstellungen!D184&amp;Ausstellungen!G184,Tabelle2!$T$2:$T$17,0))),1,IF(AND(Ausstellungen!H184&gt;"a",INDEX(Tabelle2!$V$2:$V$17,MATCH(Ausstellungen!D184&amp;Ausstellungen!G184,Tabelle2!$T$2:$T$17,0))&lt;&gt;Ausstellungen!H184),1,"")))</f>
        <v/>
      </c>
      <c r="T184" s="71" t="str">
        <f>IF(AND(Ausstellungen!I184&gt;"a",ISERROR(MATCH(Ausstellungen!G184,Tabelle2!$Z$2:$Z$7,0))),1,"")</f>
        <v/>
      </c>
      <c r="U184" s="71" t="str">
        <f>IF(AND(A184&gt;"a",Ausstellungen!G184&gt;" "),COUNTIF(A$5:A$500,A184),"")</f>
        <v/>
      </c>
      <c r="V184" s="71" t="str">
        <f t="shared" si="24"/>
        <v/>
      </c>
      <c r="W184" s="71" t="str">
        <f t="shared" si="25"/>
        <v/>
      </c>
      <c r="X184" s="71" t="str">
        <f>IF(AND(Ausstellungen!D184&lt;&gt;Tabelle2!$C$19,Ausstellungen!F184=Tabelle2!$E$19),1,"")</f>
        <v/>
      </c>
      <c r="Y184" s="71" t="str">
        <f ca="1">IF(AND(Ausstellungen!G184&gt;"a",ISERROR(MATCH(Ausstellungen!G184,INDIRECT(Ausstellungen!T184),0))),0,"")</f>
        <v/>
      </c>
      <c r="Z184" s="71" t="str">
        <f>IF(ISERROR(SEARCH(",",Ausstellungen!G184,1)),Ausstellungen!G184,SUBSTITUTE(MID(Ausstellungen!G184,1,SEARCH(",",Ausstellungen!G184,1)-1),"vv","z"))</f>
        <v xml:space="preserve"> </v>
      </c>
      <c r="AA184" s="71">
        <f t="shared" ca="1" si="26"/>
        <v>0</v>
      </c>
      <c r="AB184" s="71">
        <f t="shared" ca="1" si="27"/>
        <v>0</v>
      </c>
      <c r="AC184" s="71">
        <f t="shared" ca="1" si="28"/>
        <v>0</v>
      </c>
      <c r="AD184" s="71">
        <f t="shared" ca="1" si="29"/>
        <v>0</v>
      </c>
      <c r="AE184" s="71">
        <f t="shared" ca="1" si="30"/>
        <v>0</v>
      </c>
      <c r="AF184" s="71">
        <f t="shared" ca="1" si="31"/>
        <v>0</v>
      </c>
      <c r="AG184" s="71">
        <f t="shared" ca="1" si="32"/>
        <v>0</v>
      </c>
    </row>
    <row r="185" spans="1:33" ht="18.600000000000001" customHeight="1" x14ac:dyDescent="0.2">
      <c r="A185" s="70" t="str">
        <f>IF(AND(Ausstellungen!C185&lt;"a",Ausstellungen!D185&lt;"a",Ausstellungen!F185&lt;"a",Ausstellungen!G185&lt;" "),"",SUBSTITUTE(SUBSTITUTE(SUBSTITUTE(SUBSTITUTE(IF(AND(ISERROR(SEARCH(",",Ausstellungen!G185,1)),ISERROR(SEARCH(".",Ausstellungen!G185,1))),CONCATENATE(Ausstellungen!D185,Ausstellungen!E185,Ausstellungen!F185,Ausstellungen!G185),IF(ISERROR(SEARCH(",",Ausstellungen!G185,1)),CONCATENATE(Ausstellungen!D185,Ausstellungen!E185,Ausstellungen!F185,MID(Ausstellungen!G185,SEARCH(".",Ausstellungen!G185,1)-1,1)),CONCATENATE(Ausstellungen!D185,Ausstellungen!E185,Ausstellungen!F185,MID(Ausstellungen!G185,SEARCH(",",Ausstellungen!G185,1)-1,1)))),"vv",ROW()),"v",ROW()),"Sg",""),"V",""))</f>
        <v xml:space="preserve">   </v>
      </c>
      <c r="B185" s="70" t="str">
        <f>IF(OR(Ausstellungen!C185&lt;"a",Ausstellungen!D185&lt;"a",Ausstellungen!F185&lt;"a"),"",IF(AND(Ausstellungen!D185=Tabelle2!$C$19,Ausstellungen!F185=Tabelle2!$E$19),Ausstellungen!C185&amp;Ausstellungen!D185&amp;"yy",IF(AND(Ausstellungen!D185=Tabelle2!$C$19,Ausstellungen!F185&lt;&gt;Tabelle2!$E$19),Ausstellungen!C185&amp;Ausstellungen!D185&amp;"zz",Ausstellungen!C185&amp;Ausstellungen!D185)))</f>
        <v/>
      </c>
      <c r="C185" s="70" t="str">
        <f>IF(Ausstellungen!H185&lt;"a","",IF(Ausstellungen!F185=Tabelle2!$E$4,Ausstellungen!D185&amp;Ausstellungen!E185&amp;Ausstellungen!F185&amp;Ausstellungen!H185,IF(Ausstellungen!F185=Tabelle2!$E$3,Ausstellungen!D185&amp;Ausstellungen!F185&amp;Ausstellungen!H185,Ausstellungen!D185&amp;Ausstellungen!E185&amp;Ausstellungen!H185)))</f>
        <v/>
      </c>
      <c r="D185" s="70" t="str">
        <f>IF(AND(Ausstellungen!C185&gt;"a",Ausstellungen!D185&gt;"a",Ausstellungen!F185&gt;"a",Ausstellungen!I185&gt;"a"),Ausstellungen!D185&amp;Ausstellungen!E185&amp;MID(Ausstellungen!I185,1,2),"")</f>
        <v/>
      </c>
      <c r="E185" s="70" t="str">
        <f>IF(AND(Ausstellungen!C185&gt;"a",Ausstellungen!D185&gt;"a",Ausstellungen!F185&gt;"a",Ausstellungen!I185&gt;"a"),Ausstellungen!D185&amp;MID(Ausstellungen!I185,1,3),"")</f>
        <v/>
      </c>
      <c r="F185" s="70" t="str">
        <f>IF(Ausstellungen!T185&lt;&gt;"leer",CONCATENATE(Ausstellungen!T185,"P"),"")</f>
        <v/>
      </c>
      <c r="G185" s="71">
        <f ca="1">IF(Ausstellungen!G185&gt;" ",VLOOKUP(Ausstellungen!G185,INDIRECT(F185),2,0),0)</f>
        <v>0</v>
      </c>
      <c r="H185" s="71">
        <f>IF(ISERROR(VLOOKUP(Ausstellungen!H185,Tabelle2!$AG$3:$AH$29,2,0)),0,VLOOKUP(Ausstellungen!H185,Tabelle2!$AG$3:$AH$29,2,0))</f>
        <v>0</v>
      </c>
      <c r="I185" s="71">
        <f>IF(ISERROR(VLOOKUP(Ausstellungen!I185,Tabelle2!$X$3:$Y$8,2,0)),0,VLOOKUP(Ausstellungen!I185,Tabelle2!$X$3:$Y$8,2,0))</f>
        <v>0</v>
      </c>
      <c r="J185" s="71">
        <f t="shared" ca="1" si="22"/>
        <v>0</v>
      </c>
      <c r="N185" s="69" t="str">
        <f>IF(AND(Ausstellungen!$C185&gt;"a",ISERROR(VLOOKUP(Ausstellungen!$C185,Tabelle3!$A$6:$B$300,2,0))),"??",IF(ISERROR(VLOOKUP(Ausstellungen!$C185,Tabelle3!$A$6:$B$300,2,0)),"",VLOOKUP(Ausstellungen!$C185,Tabelle3!$A$6:$B$300,2,0)))</f>
        <v/>
      </c>
      <c r="O185" s="125">
        <f ca="1">IF(AND(Ausstellungen!G185&gt;"a",ISERROR(MATCH(Ausstellungen!G185,INDIRECT(Ausstellungen!T185),0))),0,1)</f>
        <v>1</v>
      </c>
      <c r="P185" s="71" t="str">
        <f>IF(Ausstellungen!$C185="","",IF(ISERROR(MATCH(Ausstellungen!$I185,Tabelle2!$X$4:$X$8,0)),"",MATCH(Ausstellungen!$I185,Tabelle2!$X$4:$X$8,0)))</f>
        <v/>
      </c>
      <c r="Q185" s="71" t="str">
        <f>IF(Ausstellungen!$C185="","",IF(OR(P185="",ISERROR(INDEX(Tabelle2!$X$14:$Y$18,P185,2))),"",INDEX(Tabelle2!$X$14:$Y$18,P185,2)))</f>
        <v/>
      </c>
      <c r="R185" s="71" t="str">
        <f t="shared" si="23"/>
        <v/>
      </c>
      <c r="S185" s="84" t="str">
        <f>IF(Ausstellungen!H185&lt;"a","",IF(AND(Ausstellungen!H185&gt;"a",ISERROR(MATCH(Ausstellungen!D185&amp;Ausstellungen!G185,Tabelle2!$T$2:$T$17,0))),1,IF(AND(Ausstellungen!H185&gt;"a",INDEX(Tabelle2!$V$2:$V$17,MATCH(Ausstellungen!D185&amp;Ausstellungen!G185,Tabelle2!$T$2:$T$17,0))&lt;&gt;Ausstellungen!H185),1,"")))</f>
        <v/>
      </c>
      <c r="T185" s="71" t="str">
        <f>IF(AND(Ausstellungen!I185&gt;"a",ISERROR(MATCH(Ausstellungen!G185,Tabelle2!$Z$2:$Z$7,0))),1,"")</f>
        <v/>
      </c>
      <c r="U185" s="71" t="str">
        <f>IF(AND(A185&gt;"a",Ausstellungen!G185&gt;" "),COUNTIF(A$5:A$500,A185),"")</f>
        <v/>
      </c>
      <c r="V185" s="71" t="str">
        <f t="shared" si="24"/>
        <v/>
      </c>
      <c r="W185" s="71" t="str">
        <f t="shared" si="25"/>
        <v/>
      </c>
      <c r="X185" s="71" t="str">
        <f>IF(AND(Ausstellungen!D185&lt;&gt;Tabelle2!$C$19,Ausstellungen!F185=Tabelle2!$E$19),1,"")</f>
        <v/>
      </c>
      <c r="Y185" s="71" t="str">
        <f ca="1">IF(AND(Ausstellungen!G185&gt;"a",ISERROR(MATCH(Ausstellungen!G185,INDIRECT(Ausstellungen!T185),0))),0,"")</f>
        <v/>
      </c>
      <c r="Z185" s="71" t="str">
        <f>IF(ISERROR(SEARCH(",",Ausstellungen!G185,1)),Ausstellungen!G185,SUBSTITUTE(MID(Ausstellungen!G185,1,SEARCH(",",Ausstellungen!G185,1)-1),"vv","z"))</f>
        <v xml:space="preserve"> </v>
      </c>
      <c r="AA185" s="71">
        <f t="shared" ca="1" si="26"/>
        <v>0</v>
      </c>
      <c r="AB185" s="71">
        <f t="shared" ca="1" si="27"/>
        <v>0</v>
      </c>
      <c r="AC185" s="71">
        <f t="shared" ca="1" si="28"/>
        <v>0</v>
      </c>
      <c r="AD185" s="71">
        <f t="shared" ca="1" si="29"/>
        <v>0</v>
      </c>
      <c r="AE185" s="71">
        <f t="shared" ca="1" si="30"/>
        <v>0</v>
      </c>
      <c r="AF185" s="71">
        <f t="shared" ca="1" si="31"/>
        <v>0</v>
      </c>
      <c r="AG185" s="71">
        <f t="shared" ca="1" si="32"/>
        <v>0</v>
      </c>
    </row>
    <row r="186" spans="1:33" ht="18.600000000000001" customHeight="1" x14ac:dyDescent="0.2">
      <c r="A186" s="70" t="str">
        <f>IF(AND(Ausstellungen!C186&lt;"a",Ausstellungen!D186&lt;"a",Ausstellungen!F186&lt;"a",Ausstellungen!G186&lt;" "),"",SUBSTITUTE(SUBSTITUTE(SUBSTITUTE(SUBSTITUTE(IF(AND(ISERROR(SEARCH(",",Ausstellungen!G186,1)),ISERROR(SEARCH(".",Ausstellungen!G186,1))),CONCATENATE(Ausstellungen!D186,Ausstellungen!E186,Ausstellungen!F186,Ausstellungen!G186),IF(ISERROR(SEARCH(",",Ausstellungen!G186,1)),CONCATENATE(Ausstellungen!D186,Ausstellungen!E186,Ausstellungen!F186,MID(Ausstellungen!G186,SEARCH(".",Ausstellungen!G186,1)-1,1)),CONCATENATE(Ausstellungen!D186,Ausstellungen!E186,Ausstellungen!F186,MID(Ausstellungen!G186,SEARCH(",",Ausstellungen!G186,1)-1,1)))),"vv",ROW()),"v",ROW()),"Sg",""),"V",""))</f>
        <v xml:space="preserve">   </v>
      </c>
      <c r="B186" s="70" t="str">
        <f>IF(OR(Ausstellungen!C186&lt;"a",Ausstellungen!D186&lt;"a",Ausstellungen!F186&lt;"a"),"",IF(AND(Ausstellungen!D186=Tabelle2!$C$19,Ausstellungen!F186=Tabelle2!$E$19),Ausstellungen!C186&amp;Ausstellungen!D186&amp;"yy",IF(AND(Ausstellungen!D186=Tabelle2!$C$19,Ausstellungen!F186&lt;&gt;Tabelle2!$E$19),Ausstellungen!C186&amp;Ausstellungen!D186&amp;"zz",Ausstellungen!C186&amp;Ausstellungen!D186)))</f>
        <v/>
      </c>
      <c r="C186" s="70" t="str">
        <f>IF(Ausstellungen!H186&lt;"a","",IF(Ausstellungen!F186=Tabelle2!$E$4,Ausstellungen!D186&amp;Ausstellungen!E186&amp;Ausstellungen!F186&amp;Ausstellungen!H186,IF(Ausstellungen!F186=Tabelle2!$E$3,Ausstellungen!D186&amp;Ausstellungen!F186&amp;Ausstellungen!H186,Ausstellungen!D186&amp;Ausstellungen!E186&amp;Ausstellungen!H186)))</f>
        <v/>
      </c>
      <c r="D186" s="70" t="str">
        <f>IF(AND(Ausstellungen!C186&gt;"a",Ausstellungen!D186&gt;"a",Ausstellungen!F186&gt;"a",Ausstellungen!I186&gt;"a"),Ausstellungen!D186&amp;Ausstellungen!E186&amp;MID(Ausstellungen!I186,1,2),"")</f>
        <v/>
      </c>
      <c r="E186" s="70" t="str">
        <f>IF(AND(Ausstellungen!C186&gt;"a",Ausstellungen!D186&gt;"a",Ausstellungen!F186&gt;"a",Ausstellungen!I186&gt;"a"),Ausstellungen!D186&amp;MID(Ausstellungen!I186,1,3),"")</f>
        <v/>
      </c>
      <c r="F186" s="70" t="str">
        <f>IF(Ausstellungen!T186&lt;&gt;"leer",CONCATENATE(Ausstellungen!T186,"P"),"")</f>
        <v/>
      </c>
      <c r="G186" s="71">
        <f ca="1">IF(Ausstellungen!G186&gt;" ",VLOOKUP(Ausstellungen!G186,INDIRECT(F186),2,0),0)</f>
        <v>0</v>
      </c>
      <c r="H186" s="71">
        <f>IF(ISERROR(VLOOKUP(Ausstellungen!H186,Tabelle2!$AG$3:$AH$29,2,0)),0,VLOOKUP(Ausstellungen!H186,Tabelle2!$AG$3:$AH$29,2,0))</f>
        <v>0</v>
      </c>
      <c r="I186" s="71">
        <f>IF(ISERROR(VLOOKUP(Ausstellungen!I186,Tabelle2!$X$3:$Y$8,2,0)),0,VLOOKUP(Ausstellungen!I186,Tabelle2!$X$3:$Y$8,2,0))</f>
        <v>0</v>
      </c>
      <c r="J186" s="71">
        <f t="shared" ca="1" si="22"/>
        <v>0</v>
      </c>
      <c r="N186" s="69" t="str">
        <f>IF(AND(Ausstellungen!$C186&gt;"a",ISERROR(VLOOKUP(Ausstellungen!$C186,Tabelle3!$A$6:$B$300,2,0))),"??",IF(ISERROR(VLOOKUP(Ausstellungen!$C186,Tabelle3!$A$6:$B$300,2,0)),"",VLOOKUP(Ausstellungen!$C186,Tabelle3!$A$6:$B$300,2,0)))</f>
        <v/>
      </c>
      <c r="O186" s="125">
        <f ca="1">IF(AND(Ausstellungen!G186&gt;"a",ISERROR(MATCH(Ausstellungen!G186,INDIRECT(Ausstellungen!T186),0))),0,1)</f>
        <v>1</v>
      </c>
      <c r="P186" s="71" t="str">
        <f>IF(Ausstellungen!$C186="","",IF(ISERROR(MATCH(Ausstellungen!$I186,Tabelle2!$X$4:$X$8,0)),"",MATCH(Ausstellungen!$I186,Tabelle2!$X$4:$X$8,0)))</f>
        <v/>
      </c>
      <c r="Q186" s="71" t="str">
        <f>IF(Ausstellungen!$C186="","",IF(OR(P186="",ISERROR(INDEX(Tabelle2!$X$14:$Y$18,P186,2))),"",INDEX(Tabelle2!$X$14:$Y$18,P186,2)))</f>
        <v/>
      </c>
      <c r="R186" s="71" t="str">
        <f t="shared" si="23"/>
        <v/>
      </c>
      <c r="S186" s="84" t="str">
        <f>IF(Ausstellungen!H186&lt;"a","",IF(AND(Ausstellungen!H186&gt;"a",ISERROR(MATCH(Ausstellungen!D186&amp;Ausstellungen!G186,Tabelle2!$T$2:$T$17,0))),1,IF(AND(Ausstellungen!H186&gt;"a",INDEX(Tabelle2!$V$2:$V$17,MATCH(Ausstellungen!D186&amp;Ausstellungen!G186,Tabelle2!$T$2:$T$17,0))&lt;&gt;Ausstellungen!H186),1,"")))</f>
        <v/>
      </c>
      <c r="T186" s="71" t="str">
        <f>IF(AND(Ausstellungen!I186&gt;"a",ISERROR(MATCH(Ausstellungen!G186,Tabelle2!$Z$2:$Z$7,0))),1,"")</f>
        <v/>
      </c>
      <c r="U186" s="71" t="str">
        <f>IF(AND(A186&gt;"a",Ausstellungen!G186&gt;" "),COUNTIF(A$5:A$500,A186),"")</f>
        <v/>
      </c>
      <c r="V186" s="71" t="str">
        <f t="shared" si="24"/>
        <v/>
      </c>
      <c r="W186" s="71" t="str">
        <f t="shared" si="25"/>
        <v/>
      </c>
      <c r="X186" s="71" t="str">
        <f>IF(AND(Ausstellungen!D186&lt;&gt;Tabelle2!$C$19,Ausstellungen!F186=Tabelle2!$E$19),1,"")</f>
        <v/>
      </c>
      <c r="Y186" s="71" t="str">
        <f ca="1">IF(AND(Ausstellungen!G186&gt;"a",ISERROR(MATCH(Ausstellungen!G186,INDIRECT(Ausstellungen!T186),0))),0,"")</f>
        <v/>
      </c>
      <c r="Z186" s="71" t="str">
        <f>IF(ISERROR(SEARCH(",",Ausstellungen!G186,1)),Ausstellungen!G186,SUBSTITUTE(MID(Ausstellungen!G186,1,SEARCH(",",Ausstellungen!G186,1)-1),"vv","z"))</f>
        <v xml:space="preserve"> </v>
      </c>
      <c r="AA186" s="71">
        <f t="shared" ca="1" si="26"/>
        <v>0</v>
      </c>
      <c r="AB186" s="71">
        <f t="shared" ca="1" si="27"/>
        <v>0</v>
      </c>
      <c r="AC186" s="71">
        <f t="shared" ca="1" si="28"/>
        <v>0</v>
      </c>
      <c r="AD186" s="71">
        <f t="shared" ca="1" si="29"/>
        <v>0</v>
      </c>
      <c r="AE186" s="71">
        <f t="shared" ca="1" si="30"/>
        <v>0</v>
      </c>
      <c r="AF186" s="71">
        <f t="shared" ca="1" si="31"/>
        <v>0</v>
      </c>
      <c r="AG186" s="71">
        <f t="shared" ca="1" si="32"/>
        <v>0</v>
      </c>
    </row>
    <row r="187" spans="1:33" ht="18.600000000000001" customHeight="1" x14ac:dyDescent="0.2">
      <c r="A187" s="70" t="str">
        <f>IF(AND(Ausstellungen!C187&lt;"a",Ausstellungen!D187&lt;"a",Ausstellungen!F187&lt;"a",Ausstellungen!G187&lt;" "),"",SUBSTITUTE(SUBSTITUTE(SUBSTITUTE(SUBSTITUTE(IF(AND(ISERROR(SEARCH(",",Ausstellungen!G187,1)),ISERROR(SEARCH(".",Ausstellungen!G187,1))),CONCATENATE(Ausstellungen!D187,Ausstellungen!E187,Ausstellungen!F187,Ausstellungen!G187),IF(ISERROR(SEARCH(",",Ausstellungen!G187,1)),CONCATENATE(Ausstellungen!D187,Ausstellungen!E187,Ausstellungen!F187,MID(Ausstellungen!G187,SEARCH(".",Ausstellungen!G187,1)-1,1)),CONCATENATE(Ausstellungen!D187,Ausstellungen!E187,Ausstellungen!F187,MID(Ausstellungen!G187,SEARCH(",",Ausstellungen!G187,1)-1,1)))),"vv",ROW()),"v",ROW()),"Sg",""),"V",""))</f>
        <v xml:space="preserve">   </v>
      </c>
      <c r="B187" s="70" t="str">
        <f>IF(OR(Ausstellungen!C187&lt;"a",Ausstellungen!D187&lt;"a",Ausstellungen!F187&lt;"a"),"",IF(AND(Ausstellungen!D187=Tabelle2!$C$19,Ausstellungen!F187=Tabelle2!$E$19),Ausstellungen!C187&amp;Ausstellungen!D187&amp;"yy",IF(AND(Ausstellungen!D187=Tabelle2!$C$19,Ausstellungen!F187&lt;&gt;Tabelle2!$E$19),Ausstellungen!C187&amp;Ausstellungen!D187&amp;"zz",Ausstellungen!C187&amp;Ausstellungen!D187)))</f>
        <v/>
      </c>
      <c r="C187" s="70" t="str">
        <f>IF(Ausstellungen!H187&lt;"a","",IF(Ausstellungen!F187=Tabelle2!$E$4,Ausstellungen!D187&amp;Ausstellungen!E187&amp;Ausstellungen!F187&amp;Ausstellungen!H187,IF(Ausstellungen!F187=Tabelle2!$E$3,Ausstellungen!D187&amp;Ausstellungen!F187&amp;Ausstellungen!H187,Ausstellungen!D187&amp;Ausstellungen!E187&amp;Ausstellungen!H187)))</f>
        <v/>
      </c>
      <c r="D187" s="70" t="str">
        <f>IF(AND(Ausstellungen!C187&gt;"a",Ausstellungen!D187&gt;"a",Ausstellungen!F187&gt;"a",Ausstellungen!I187&gt;"a"),Ausstellungen!D187&amp;Ausstellungen!E187&amp;MID(Ausstellungen!I187,1,2),"")</f>
        <v/>
      </c>
      <c r="E187" s="70" t="str">
        <f>IF(AND(Ausstellungen!C187&gt;"a",Ausstellungen!D187&gt;"a",Ausstellungen!F187&gt;"a",Ausstellungen!I187&gt;"a"),Ausstellungen!D187&amp;MID(Ausstellungen!I187,1,3),"")</f>
        <v/>
      </c>
      <c r="F187" s="70" t="str">
        <f>IF(Ausstellungen!T187&lt;&gt;"leer",CONCATENATE(Ausstellungen!T187,"P"),"")</f>
        <v/>
      </c>
      <c r="G187" s="71">
        <f ca="1">IF(Ausstellungen!G187&gt;" ",VLOOKUP(Ausstellungen!G187,INDIRECT(F187),2,0),0)</f>
        <v>0</v>
      </c>
      <c r="H187" s="71">
        <f>IF(ISERROR(VLOOKUP(Ausstellungen!H187,Tabelle2!$AG$3:$AH$29,2,0)),0,VLOOKUP(Ausstellungen!H187,Tabelle2!$AG$3:$AH$29,2,0))</f>
        <v>0</v>
      </c>
      <c r="I187" s="71">
        <f>IF(ISERROR(VLOOKUP(Ausstellungen!I187,Tabelle2!$X$3:$Y$8,2,0)),0,VLOOKUP(Ausstellungen!I187,Tabelle2!$X$3:$Y$8,2,0))</f>
        <v>0</v>
      </c>
      <c r="J187" s="71">
        <f t="shared" ca="1" si="22"/>
        <v>0</v>
      </c>
      <c r="N187" s="69" t="str">
        <f>IF(AND(Ausstellungen!$C187&gt;"a",ISERROR(VLOOKUP(Ausstellungen!$C187,Tabelle3!$A$6:$B$300,2,0))),"??",IF(ISERROR(VLOOKUP(Ausstellungen!$C187,Tabelle3!$A$6:$B$300,2,0)),"",VLOOKUP(Ausstellungen!$C187,Tabelle3!$A$6:$B$300,2,0)))</f>
        <v/>
      </c>
      <c r="O187" s="125">
        <f ca="1">IF(AND(Ausstellungen!G187&gt;"a",ISERROR(MATCH(Ausstellungen!G187,INDIRECT(Ausstellungen!T187),0))),0,1)</f>
        <v>1</v>
      </c>
      <c r="P187" s="71" t="str">
        <f>IF(Ausstellungen!$C187="","",IF(ISERROR(MATCH(Ausstellungen!$I187,Tabelle2!$X$4:$X$8,0)),"",MATCH(Ausstellungen!$I187,Tabelle2!$X$4:$X$8,0)))</f>
        <v/>
      </c>
      <c r="Q187" s="71" t="str">
        <f>IF(Ausstellungen!$C187="","",IF(OR(P187="",ISERROR(INDEX(Tabelle2!$X$14:$Y$18,P187,2))),"",INDEX(Tabelle2!$X$14:$Y$18,P187,2)))</f>
        <v/>
      </c>
      <c r="R187" s="71" t="str">
        <f t="shared" si="23"/>
        <v/>
      </c>
      <c r="S187" s="84" t="str">
        <f>IF(Ausstellungen!H187&lt;"a","",IF(AND(Ausstellungen!H187&gt;"a",ISERROR(MATCH(Ausstellungen!D187&amp;Ausstellungen!G187,Tabelle2!$T$2:$T$17,0))),1,IF(AND(Ausstellungen!H187&gt;"a",INDEX(Tabelle2!$V$2:$V$17,MATCH(Ausstellungen!D187&amp;Ausstellungen!G187,Tabelle2!$T$2:$T$17,0))&lt;&gt;Ausstellungen!H187),1,"")))</f>
        <v/>
      </c>
      <c r="T187" s="71" t="str">
        <f>IF(AND(Ausstellungen!I187&gt;"a",ISERROR(MATCH(Ausstellungen!G187,Tabelle2!$Z$2:$Z$7,0))),1,"")</f>
        <v/>
      </c>
      <c r="U187" s="71" t="str">
        <f>IF(AND(A187&gt;"a",Ausstellungen!G187&gt;" "),COUNTIF(A$5:A$500,A187),"")</f>
        <v/>
      </c>
      <c r="V187" s="71" t="str">
        <f t="shared" si="24"/>
        <v/>
      </c>
      <c r="W187" s="71" t="str">
        <f t="shared" si="25"/>
        <v/>
      </c>
      <c r="X187" s="71" t="str">
        <f>IF(AND(Ausstellungen!D187&lt;&gt;Tabelle2!$C$19,Ausstellungen!F187=Tabelle2!$E$19),1,"")</f>
        <v/>
      </c>
      <c r="Y187" s="71" t="str">
        <f ca="1">IF(AND(Ausstellungen!G187&gt;"a",ISERROR(MATCH(Ausstellungen!G187,INDIRECT(Ausstellungen!T187),0))),0,"")</f>
        <v/>
      </c>
      <c r="Z187" s="71" t="str">
        <f>IF(ISERROR(SEARCH(",",Ausstellungen!G187,1)),Ausstellungen!G187,SUBSTITUTE(MID(Ausstellungen!G187,1,SEARCH(",",Ausstellungen!G187,1)-1),"vv","z"))</f>
        <v xml:space="preserve"> </v>
      </c>
      <c r="AA187" s="71">
        <f t="shared" ca="1" si="26"/>
        <v>0</v>
      </c>
      <c r="AB187" s="71">
        <f t="shared" ca="1" si="27"/>
        <v>0</v>
      </c>
      <c r="AC187" s="71">
        <f t="shared" ca="1" si="28"/>
        <v>0</v>
      </c>
      <c r="AD187" s="71">
        <f t="shared" ca="1" si="29"/>
        <v>0</v>
      </c>
      <c r="AE187" s="71">
        <f t="shared" ca="1" si="30"/>
        <v>0</v>
      </c>
      <c r="AF187" s="71">
        <f t="shared" ca="1" si="31"/>
        <v>0</v>
      </c>
      <c r="AG187" s="71">
        <f t="shared" ca="1" si="32"/>
        <v>0</v>
      </c>
    </row>
    <row r="188" spans="1:33" ht="18.600000000000001" customHeight="1" x14ac:dyDescent="0.2">
      <c r="A188" s="70" t="str">
        <f>IF(AND(Ausstellungen!C188&lt;"a",Ausstellungen!D188&lt;"a",Ausstellungen!F188&lt;"a",Ausstellungen!G188&lt;" "),"",SUBSTITUTE(SUBSTITUTE(SUBSTITUTE(SUBSTITUTE(IF(AND(ISERROR(SEARCH(",",Ausstellungen!G188,1)),ISERROR(SEARCH(".",Ausstellungen!G188,1))),CONCATENATE(Ausstellungen!D188,Ausstellungen!E188,Ausstellungen!F188,Ausstellungen!G188),IF(ISERROR(SEARCH(",",Ausstellungen!G188,1)),CONCATENATE(Ausstellungen!D188,Ausstellungen!E188,Ausstellungen!F188,MID(Ausstellungen!G188,SEARCH(".",Ausstellungen!G188,1)-1,1)),CONCATENATE(Ausstellungen!D188,Ausstellungen!E188,Ausstellungen!F188,MID(Ausstellungen!G188,SEARCH(",",Ausstellungen!G188,1)-1,1)))),"vv",ROW()),"v",ROW()),"Sg",""),"V",""))</f>
        <v xml:space="preserve">   </v>
      </c>
      <c r="B188" s="70" t="str">
        <f>IF(OR(Ausstellungen!C188&lt;"a",Ausstellungen!D188&lt;"a",Ausstellungen!F188&lt;"a"),"",IF(AND(Ausstellungen!D188=Tabelle2!$C$19,Ausstellungen!F188=Tabelle2!$E$19),Ausstellungen!C188&amp;Ausstellungen!D188&amp;"yy",IF(AND(Ausstellungen!D188=Tabelle2!$C$19,Ausstellungen!F188&lt;&gt;Tabelle2!$E$19),Ausstellungen!C188&amp;Ausstellungen!D188&amp;"zz",Ausstellungen!C188&amp;Ausstellungen!D188)))</f>
        <v/>
      </c>
      <c r="C188" s="70" t="str">
        <f>IF(Ausstellungen!H188&lt;"a","",IF(Ausstellungen!F188=Tabelle2!$E$4,Ausstellungen!D188&amp;Ausstellungen!E188&amp;Ausstellungen!F188&amp;Ausstellungen!H188,IF(Ausstellungen!F188=Tabelle2!$E$3,Ausstellungen!D188&amp;Ausstellungen!F188&amp;Ausstellungen!H188,Ausstellungen!D188&amp;Ausstellungen!E188&amp;Ausstellungen!H188)))</f>
        <v/>
      </c>
      <c r="D188" s="70" t="str">
        <f>IF(AND(Ausstellungen!C188&gt;"a",Ausstellungen!D188&gt;"a",Ausstellungen!F188&gt;"a",Ausstellungen!I188&gt;"a"),Ausstellungen!D188&amp;Ausstellungen!E188&amp;MID(Ausstellungen!I188,1,2),"")</f>
        <v/>
      </c>
      <c r="E188" s="70" t="str">
        <f>IF(AND(Ausstellungen!C188&gt;"a",Ausstellungen!D188&gt;"a",Ausstellungen!F188&gt;"a",Ausstellungen!I188&gt;"a"),Ausstellungen!D188&amp;MID(Ausstellungen!I188,1,3),"")</f>
        <v/>
      </c>
      <c r="F188" s="70" t="str">
        <f>IF(Ausstellungen!T188&lt;&gt;"leer",CONCATENATE(Ausstellungen!T188,"P"),"")</f>
        <v/>
      </c>
      <c r="G188" s="71">
        <f ca="1">IF(Ausstellungen!G188&gt;" ",VLOOKUP(Ausstellungen!G188,INDIRECT(F188),2,0),0)</f>
        <v>0</v>
      </c>
      <c r="H188" s="71">
        <f>IF(ISERROR(VLOOKUP(Ausstellungen!H188,Tabelle2!$AG$3:$AH$29,2,0)),0,VLOOKUP(Ausstellungen!H188,Tabelle2!$AG$3:$AH$29,2,0))</f>
        <v>0</v>
      </c>
      <c r="I188" s="71">
        <f>IF(ISERROR(VLOOKUP(Ausstellungen!I188,Tabelle2!$X$3:$Y$8,2,0)),0,VLOOKUP(Ausstellungen!I188,Tabelle2!$X$3:$Y$8,2,0))</f>
        <v>0</v>
      </c>
      <c r="J188" s="71">
        <f t="shared" ca="1" si="22"/>
        <v>0</v>
      </c>
      <c r="N188" s="69" t="str">
        <f>IF(AND(Ausstellungen!$C188&gt;"a",ISERROR(VLOOKUP(Ausstellungen!$C188,Tabelle3!$A$6:$B$300,2,0))),"??",IF(ISERROR(VLOOKUP(Ausstellungen!$C188,Tabelle3!$A$6:$B$300,2,0)),"",VLOOKUP(Ausstellungen!$C188,Tabelle3!$A$6:$B$300,2,0)))</f>
        <v/>
      </c>
      <c r="O188" s="125">
        <f ca="1">IF(AND(Ausstellungen!G188&gt;"a",ISERROR(MATCH(Ausstellungen!G188,INDIRECT(Ausstellungen!T188),0))),0,1)</f>
        <v>1</v>
      </c>
      <c r="P188" s="71" t="str">
        <f>IF(Ausstellungen!$C188="","",IF(ISERROR(MATCH(Ausstellungen!$I188,Tabelle2!$X$4:$X$8,0)),"",MATCH(Ausstellungen!$I188,Tabelle2!$X$4:$X$8,0)))</f>
        <v/>
      </c>
      <c r="Q188" s="71" t="str">
        <f>IF(Ausstellungen!$C188="","",IF(OR(P188="",ISERROR(INDEX(Tabelle2!$X$14:$Y$18,P188,2))),"",INDEX(Tabelle2!$X$14:$Y$18,P188,2)))</f>
        <v/>
      </c>
      <c r="R188" s="71" t="str">
        <f t="shared" si="23"/>
        <v/>
      </c>
      <c r="S188" s="84" t="str">
        <f>IF(Ausstellungen!H188&lt;"a","",IF(AND(Ausstellungen!H188&gt;"a",ISERROR(MATCH(Ausstellungen!D188&amp;Ausstellungen!G188,Tabelle2!$T$2:$T$17,0))),1,IF(AND(Ausstellungen!H188&gt;"a",INDEX(Tabelle2!$V$2:$V$17,MATCH(Ausstellungen!D188&amp;Ausstellungen!G188,Tabelle2!$T$2:$T$17,0))&lt;&gt;Ausstellungen!H188),1,"")))</f>
        <v/>
      </c>
      <c r="T188" s="71" t="str">
        <f>IF(AND(Ausstellungen!I188&gt;"a",ISERROR(MATCH(Ausstellungen!G188,Tabelle2!$Z$2:$Z$7,0))),1,"")</f>
        <v/>
      </c>
      <c r="U188" s="71" t="str">
        <f>IF(AND(A188&gt;"a",Ausstellungen!G188&gt;" "),COUNTIF(A$5:A$500,A188),"")</f>
        <v/>
      </c>
      <c r="V188" s="71" t="str">
        <f t="shared" si="24"/>
        <v/>
      </c>
      <c r="W188" s="71" t="str">
        <f t="shared" si="25"/>
        <v/>
      </c>
      <c r="X188" s="71" t="str">
        <f>IF(AND(Ausstellungen!D188&lt;&gt;Tabelle2!$C$19,Ausstellungen!F188=Tabelle2!$E$19),1,"")</f>
        <v/>
      </c>
      <c r="Y188" s="71" t="str">
        <f ca="1">IF(AND(Ausstellungen!G188&gt;"a",ISERROR(MATCH(Ausstellungen!G188,INDIRECT(Ausstellungen!T188),0))),0,"")</f>
        <v/>
      </c>
      <c r="Z188" s="71" t="str">
        <f>IF(ISERROR(SEARCH(",",Ausstellungen!G188,1)),Ausstellungen!G188,SUBSTITUTE(MID(Ausstellungen!G188,1,SEARCH(",",Ausstellungen!G188,1)-1),"vv","z"))</f>
        <v xml:space="preserve"> </v>
      </c>
      <c r="AA188" s="71">
        <f t="shared" ca="1" si="26"/>
        <v>0</v>
      </c>
      <c r="AB188" s="71">
        <f t="shared" ca="1" si="27"/>
        <v>0</v>
      </c>
      <c r="AC188" s="71">
        <f t="shared" ca="1" si="28"/>
        <v>0</v>
      </c>
      <c r="AD188" s="71">
        <f t="shared" ca="1" si="29"/>
        <v>0</v>
      </c>
      <c r="AE188" s="71">
        <f t="shared" ca="1" si="30"/>
        <v>0</v>
      </c>
      <c r="AF188" s="71">
        <f t="shared" ca="1" si="31"/>
        <v>0</v>
      </c>
      <c r="AG188" s="71">
        <f t="shared" ca="1" si="32"/>
        <v>0</v>
      </c>
    </row>
    <row r="189" spans="1:33" ht="18.600000000000001" customHeight="1" x14ac:dyDescent="0.2">
      <c r="A189" s="70" t="str">
        <f>IF(AND(Ausstellungen!C189&lt;"a",Ausstellungen!D189&lt;"a",Ausstellungen!F189&lt;"a",Ausstellungen!G189&lt;" "),"",SUBSTITUTE(SUBSTITUTE(SUBSTITUTE(SUBSTITUTE(IF(AND(ISERROR(SEARCH(",",Ausstellungen!G189,1)),ISERROR(SEARCH(".",Ausstellungen!G189,1))),CONCATENATE(Ausstellungen!D189,Ausstellungen!E189,Ausstellungen!F189,Ausstellungen!G189),IF(ISERROR(SEARCH(",",Ausstellungen!G189,1)),CONCATENATE(Ausstellungen!D189,Ausstellungen!E189,Ausstellungen!F189,MID(Ausstellungen!G189,SEARCH(".",Ausstellungen!G189,1)-1,1)),CONCATENATE(Ausstellungen!D189,Ausstellungen!E189,Ausstellungen!F189,MID(Ausstellungen!G189,SEARCH(",",Ausstellungen!G189,1)-1,1)))),"vv",ROW()),"v",ROW()),"Sg",""),"V",""))</f>
        <v xml:space="preserve">   </v>
      </c>
      <c r="B189" s="70" t="str">
        <f>IF(OR(Ausstellungen!C189&lt;"a",Ausstellungen!D189&lt;"a",Ausstellungen!F189&lt;"a"),"",IF(AND(Ausstellungen!D189=Tabelle2!$C$19,Ausstellungen!F189=Tabelle2!$E$19),Ausstellungen!C189&amp;Ausstellungen!D189&amp;"yy",IF(AND(Ausstellungen!D189=Tabelle2!$C$19,Ausstellungen!F189&lt;&gt;Tabelle2!$E$19),Ausstellungen!C189&amp;Ausstellungen!D189&amp;"zz",Ausstellungen!C189&amp;Ausstellungen!D189)))</f>
        <v/>
      </c>
      <c r="C189" s="70" t="str">
        <f>IF(Ausstellungen!H189&lt;"a","",IF(Ausstellungen!F189=Tabelle2!$E$4,Ausstellungen!D189&amp;Ausstellungen!E189&amp;Ausstellungen!F189&amp;Ausstellungen!H189,IF(Ausstellungen!F189=Tabelle2!$E$3,Ausstellungen!D189&amp;Ausstellungen!F189&amp;Ausstellungen!H189,Ausstellungen!D189&amp;Ausstellungen!E189&amp;Ausstellungen!H189)))</f>
        <v/>
      </c>
      <c r="D189" s="70" t="str">
        <f>IF(AND(Ausstellungen!C189&gt;"a",Ausstellungen!D189&gt;"a",Ausstellungen!F189&gt;"a",Ausstellungen!I189&gt;"a"),Ausstellungen!D189&amp;Ausstellungen!E189&amp;MID(Ausstellungen!I189,1,2),"")</f>
        <v/>
      </c>
      <c r="E189" s="70" t="str">
        <f>IF(AND(Ausstellungen!C189&gt;"a",Ausstellungen!D189&gt;"a",Ausstellungen!F189&gt;"a",Ausstellungen!I189&gt;"a"),Ausstellungen!D189&amp;MID(Ausstellungen!I189,1,3),"")</f>
        <v/>
      </c>
      <c r="F189" s="70" t="str">
        <f>IF(Ausstellungen!T189&lt;&gt;"leer",CONCATENATE(Ausstellungen!T189,"P"),"")</f>
        <v/>
      </c>
      <c r="G189" s="71">
        <f ca="1">IF(Ausstellungen!G189&gt;" ",VLOOKUP(Ausstellungen!G189,INDIRECT(F189),2,0),0)</f>
        <v>0</v>
      </c>
      <c r="H189" s="71">
        <f>IF(ISERROR(VLOOKUP(Ausstellungen!H189,Tabelle2!$AG$3:$AH$29,2,0)),0,VLOOKUP(Ausstellungen!H189,Tabelle2!$AG$3:$AH$29,2,0))</f>
        <v>0</v>
      </c>
      <c r="I189" s="71">
        <f>IF(ISERROR(VLOOKUP(Ausstellungen!I189,Tabelle2!$X$3:$Y$8,2,0)),0,VLOOKUP(Ausstellungen!I189,Tabelle2!$X$3:$Y$8,2,0))</f>
        <v>0</v>
      </c>
      <c r="J189" s="71">
        <f t="shared" ca="1" si="22"/>
        <v>0</v>
      </c>
      <c r="N189" s="69" t="str">
        <f>IF(AND(Ausstellungen!$C189&gt;"a",ISERROR(VLOOKUP(Ausstellungen!$C189,Tabelle3!$A$6:$B$300,2,0))),"??",IF(ISERROR(VLOOKUP(Ausstellungen!$C189,Tabelle3!$A$6:$B$300,2,0)),"",VLOOKUP(Ausstellungen!$C189,Tabelle3!$A$6:$B$300,2,0)))</f>
        <v/>
      </c>
      <c r="O189" s="125">
        <f ca="1">IF(AND(Ausstellungen!G189&gt;"a",ISERROR(MATCH(Ausstellungen!G189,INDIRECT(Ausstellungen!T189),0))),0,1)</f>
        <v>1</v>
      </c>
      <c r="P189" s="71" t="str">
        <f>IF(Ausstellungen!$C189="","",IF(ISERROR(MATCH(Ausstellungen!$I189,Tabelle2!$X$4:$X$8,0)),"",MATCH(Ausstellungen!$I189,Tabelle2!$X$4:$X$8,0)))</f>
        <v/>
      </c>
      <c r="Q189" s="71" t="str">
        <f>IF(Ausstellungen!$C189="","",IF(OR(P189="",ISERROR(INDEX(Tabelle2!$X$14:$Y$18,P189,2))),"",INDEX(Tabelle2!$X$14:$Y$18,P189,2)))</f>
        <v/>
      </c>
      <c r="R189" s="71" t="str">
        <f t="shared" si="23"/>
        <v/>
      </c>
      <c r="S189" s="84" t="str">
        <f>IF(Ausstellungen!H189&lt;"a","",IF(AND(Ausstellungen!H189&gt;"a",ISERROR(MATCH(Ausstellungen!D189&amp;Ausstellungen!G189,Tabelle2!$T$2:$T$17,0))),1,IF(AND(Ausstellungen!H189&gt;"a",INDEX(Tabelle2!$V$2:$V$17,MATCH(Ausstellungen!D189&amp;Ausstellungen!G189,Tabelle2!$T$2:$T$17,0))&lt;&gt;Ausstellungen!H189),1,"")))</f>
        <v/>
      </c>
      <c r="T189" s="71" t="str">
        <f>IF(AND(Ausstellungen!I189&gt;"a",ISERROR(MATCH(Ausstellungen!G189,Tabelle2!$Z$2:$Z$7,0))),1,"")</f>
        <v/>
      </c>
      <c r="U189" s="71" t="str">
        <f>IF(AND(A189&gt;"a",Ausstellungen!G189&gt;" "),COUNTIF(A$5:A$500,A189),"")</f>
        <v/>
      </c>
      <c r="V189" s="71" t="str">
        <f t="shared" si="24"/>
        <v/>
      </c>
      <c r="W189" s="71" t="str">
        <f t="shared" si="25"/>
        <v/>
      </c>
      <c r="X189" s="71" t="str">
        <f>IF(AND(Ausstellungen!D189&lt;&gt;Tabelle2!$C$19,Ausstellungen!F189=Tabelle2!$E$19),1,"")</f>
        <v/>
      </c>
      <c r="Y189" s="71" t="str">
        <f ca="1">IF(AND(Ausstellungen!G189&gt;"a",ISERROR(MATCH(Ausstellungen!G189,INDIRECT(Ausstellungen!T189),0))),0,"")</f>
        <v/>
      </c>
      <c r="Z189" s="71" t="str">
        <f>IF(ISERROR(SEARCH(",",Ausstellungen!G189,1)),Ausstellungen!G189,SUBSTITUTE(MID(Ausstellungen!G189,1,SEARCH(",",Ausstellungen!G189,1)-1),"vv","z"))</f>
        <v xml:space="preserve"> </v>
      </c>
      <c r="AA189" s="71">
        <f t="shared" ca="1" si="26"/>
        <v>0</v>
      </c>
      <c r="AB189" s="71">
        <f t="shared" ca="1" si="27"/>
        <v>0</v>
      </c>
      <c r="AC189" s="71">
        <f t="shared" ca="1" si="28"/>
        <v>0</v>
      </c>
      <c r="AD189" s="71">
        <f t="shared" ca="1" si="29"/>
        <v>0</v>
      </c>
      <c r="AE189" s="71">
        <f t="shared" ca="1" si="30"/>
        <v>0</v>
      </c>
      <c r="AF189" s="71">
        <f t="shared" ca="1" si="31"/>
        <v>0</v>
      </c>
      <c r="AG189" s="71">
        <f t="shared" ca="1" si="32"/>
        <v>0</v>
      </c>
    </row>
    <row r="190" spans="1:33" ht="18.600000000000001" customHeight="1" x14ac:dyDescent="0.2">
      <c r="A190" s="70" t="str">
        <f>IF(AND(Ausstellungen!C190&lt;"a",Ausstellungen!D190&lt;"a",Ausstellungen!F190&lt;"a",Ausstellungen!G190&lt;" "),"",SUBSTITUTE(SUBSTITUTE(SUBSTITUTE(SUBSTITUTE(IF(AND(ISERROR(SEARCH(",",Ausstellungen!G190,1)),ISERROR(SEARCH(".",Ausstellungen!G190,1))),CONCATENATE(Ausstellungen!D190,Ausstellungen!E190,Ausstellungen!F190,Ausstellungen!G190),IF(ISERROR(SEARCH(",",Ausstellungen!G190,1)),CONCATENATE(Ausstellungen!D190,Ausstellungen!E190,Ausstellungen!F190,MID(Ausstellungen!G190,SEARCH(".",Ausstellungen!G190,1)-1,1)),CONCATENATE(Ausstellungen!D190,Ausstellungen!E190,Ausstellungen!F190,MID(Ausstellungen!G190,SEARCH(",",Ausstellungen!G190,1)-1,1)))),"vv",ROW()),"v",ROW()),"Sg",""),"V",""))</f>
        <v xml:space="preserve">   </v>
      </c>
      <c r="B190" s="70" t="str">
        <f>IF(OR(Ausstellungen!C190&lt;"a",Ausstellungen!D190&lt;"a",Ausstellungen!F190&lt;"a"),"",IF(AND(Ausstellungen!D190=Tabelle2!$C$19,Ausstellungen!F190=Tabelle2!$E$19),Ausstellungen!C190&amp;Ausstellungen!D190&amp;"yy",IF(AND(Ausstellungen!D190=Tabelle2!$C$19,Ausstellungen!F190&lt;&gt;Tabelle2!$E$19),Ausstellungen!C190&amp;Ausstellungen!D190&amp;"zz",Ausstellungen!C190&amp;Ausstellungen!D190)))</f>
        <v/>
      </c>
      <c r="C190" s="70" t="str">
        <f>IF(Ausstellungen!H190&lt;"a","",IF(Ausstellungen!F190=Tabelle2!$E$4,Ausstellungen!D190&amp;Ausstellungen!E190&amp;Ausstellungen!F190&amp;Ausstellungen!H190,IF(Ausstellungen!F190=Tabelle2!$E$3,Ausstellungen!D190&amp;Ausstellungen!F190&amp;Ausstellungen!H190,Ausstellungen!D190&amp;Ausstellungen!E190&amp;Ausstellungen!H190)))</f>
        <v/>
      </c>
      <c r="D190" s="70" t="str">
        <f>IF(AND(Ausstellungen!C190&gt;"a",Ausstellungen!D190&gt;"a",Ausstellungen!F190&gt;"a",Ausstellungen!I190&gt;"a"),Ausstellungen!D190&amp;Ausstellungen!E190&amp;MID(Ausstellungen!I190,1,2),"")</f>
        <v/>
      </c>
      <c r="E190" s="70" t="str">
        <f>IF(AND(Ausstellungen!C190&gt;"a",Ausstellungen!D190&gt;"a",Ausstellungen!F190&gt;"a",Ausstellungen!I190&gt;"a"),Ausstellungen!D190&amp;MID(Ausstellungen!I190,1,3),"")</f>
        <v/>
      </c>
      <c r="F190" s="70" t="str">
        <f>IF(Ausstellungen!T190&lt;&gt;"leer",CONCATENATE(Ausstellungen!T190,"P"),"")</f>
        <v/>
      </c>
      <c r="G190" s="71">
        <f ca="1">IF(Ausstellungen!G190&gt;" ",VLOOKUP(Ausstellungen!G190,INDIRECT(F190),2,0),0)</f>
        <v>0</v>
      </c>
      <c r="H190" s="71">
        <f>IF(ISERROR(VLOOKUP(Ausstellungen!H190,Tabelle2!$AG$3:$AH$29,2,0)),0,VLOOKUP(Ausstellungen!H190,Tabelle2!$AG$3:$AH$29,2,0))</f>
        <v>0</v>
      </c>
      <c r="I190" s="71">
        <f>IF(ISERROR(VLOOKUP(Ausstellungen!I190,Tabelle2!$X$3:$Y$8,2,0)),0,VLOOKUP(Ausstellungen!I190,Tabelle2!$X$3:$Y$8,2,0))</f>
        <v>0</v>
      </c>
      <c r="J190" s="71">
        <f t="shared" ca="1" si="22"/>
        <v>0</v>
      </c>
      <c r="N190" s="69" t="str">
        <f>IF(AND(Ausstellungen!$C190&gt;"a",ISERROR(VLOOKUP(Ausstellungen!$C190,Tabelle3!$A$6:$B$300,2,0))),"??",IF(ISERROR(VLOOKUP(Ausstellungen!$C190,Tabelle3!$A$6:$B$300,2,0)),"",VLOOKUP(Ausstellungen!$C190,Tabelle3!$A$6:$B$300,2,0)))</f>
        <v/>
      </c>
      <c r="O190" s="125">
        <f ca="1">IF(AND(Ausstellungen!G190&gt;"a",ISERROR(MATCH(Ausstellungen!G190,INDIRECT(Ausstellungen!T190),0))),0,1)</f>
        <v>1</v>
      </c>
      <c r="P190" s="71" t="str">
        <f>IF(Ausstellungen!$C190="","",IF(ISERROR(MATCH(Ausstellungen!$I190,Tabelle2!$X$4:$X$8,0)),"",MATCH(Ausstellungen!$I190,Tabelle2!$X$4:$X$8,0)))</f>
        <v/>
      </c>
      <c r="Q190" s="71" t="str">
        <f>IF(Ausstellungen!$C190="","",IF(OR(P190="",ISERROR(INDEX(Tabelle2!$X$14:$Y$18,P190,2))),"",INDEX(Tabelle2!$X$14:$Y$18,P190,2)))</f>
        <v/>
      </c>
      <c r="R190" s="71" t="str">
        <f t="shared" si="23"/>
        <v/>
      </c>
      <c r="S190" s="84" t="str">
        <f>IF(Ausstellungen!H190&lt;"a","",IF(AND(Ausstellungen!H190&gt;"a",ISERROR(MATCH(Ausstellungen!D190&amp;Ausstellungen!G190,Tabelle2!$T$2:$T$17,0))),1,IF(AND(Ausstellungen!H190&gt;"a",INDEX(Tabelle2!$V$2:$V$17,MATCH(Ausstellungen!D190&amp;Ausstellungen!G190,Tabelle2!$T$2:$T$17,0))&lt;&gt;Ausstellungen!H190),1,"")))</f>
        <v/>
      </c>
      <c r="T190" s="71" t="str">
        <f>IF(AND(Ausstellungen!I190&gt;"a",ISERROR(MATCH(Ausstellungen!G190,Tabelle2!$Z$2:$Z$7,0))),1,"")</f>
        <v/>
      </c>
      <c r="U190" s="71" t="str">
        <f>IF(AND(A190&gt;"a",Ausstellungen!G190&gt;" "),COUNTIF(A$5:A$500,A190),"")</f>
        <v/>
      </c>
      <c r="V190" s="71" t="str">
        <f t="shared" si="24"/>
        <v/>
      </c>
      <c r="W190" s="71" t="str">
        <f t="shared" si="25"/>
        <v/>
      </c>
      <c r="X190" s="71" t="str">
        <f>IF(AND(Ausstellungen!D190&lt;&gt;Tabelle2!$C$19,Ausstellungen!F190=Tabelle2!$E$19),1,"")</f>
        <v/>
      </c>
      <c r="Y190" s="71" t="str">
        <f ca="1">IF(AND(Ausstellungen!G190&gt;"a",ISERROR(MATCH(Ausstellungen!G190,INDIRECT(Ausstellungen!T190),0))),0,"")</f>
        <v/>
      </c>
      <c r="Z190" s="71" t="str">
        <f>IF(ISERROR(SEARCH(",",Ausstellungen!G190,1)),Ausstellungen!G190,SUBSTITUTE(MID(Ausstellungen!G190,1,SEARCH(",",Ausstellungen!G190,1)-1),"vv","z"))</f>
        <v xml:space="preserve"> </v>
      </c>
      <c r="AA190" s="71">
        <f t="shared" ca="1" si="26"/>
        <v>0</v>
      </c>
      <c r="AB190" s="71">
        <f t="shared" ca="1" si="27"/>
        <v>0</v>
      </c>
      <c r="AC190" s="71">
        <f t="shared" ca="1" si="28"/>
        <v>0</v>
      </c>
      <c r="AD190" s="71">
        <f t="shared" ca="1" si="29"/>
        <v>0</v>
      </c>
      <c r="AE190" s="71">
        <f t="shared" ca="1" si="30"/>
        <v>0</v>
      </c>
      <c r="AF190" s="71">
        <f t="shared" ca="1" si="31"/>
        <v>0</v>
      </c>
      <c r="AG190" s="71">
        <f t="shared" ca="1" si="32"/>
        <v>0</v>
      </c>
    </row>
    <row r="191" spans="1:33" ht="18.600000000000001" customHeight="1" x14ac:dyDescent="0.2">
      <c r="A191" s="70" t="str">
        <f>IF(AND(Ausstellungen!C191&lt;"a",Ausstellungen!D191&lt;"a",Ausstellungen!F191&lt;"a",Ausstellungen!G191&lt;" "),"",SUBSTITUTE(SUBSTITUTE(SUBSTITUTE(SUBSTITUTE(IF(AND(ISERROR(SEARCH(",",Ausstellungen!G191,1)),ISERROR(SEARCH(".",Ausstellungen!G191,1))),CONCATENATE(Ausstellungen!D191,Ausstellungen!E191,Ausstellungen!F191,Ausstellungen!G191),IF(ISERROR(SEARCH(",",Ausstellungen!G191,1)),CONCATENATE(Ausstellungen!D191,Ausstellungen!E191,Ausstellungen!F191,MID(Ausstellungen!G191,SEARCH(".",Ausstellungen!G191,1)-1,1)),CONCATENATE(Ausstellungen!D191,Ausstellungen!E191,Ausstellungen!F191,MID(Ausstellungen!G191,SEARCH(",",Ausstellungen!G191,1)-1,1)))),"vv",ROW()),"v",ROW()),"Sg",""),"V",""))</f>
        <v xml:space="preserve">   </v>
      </c>
      <c r="B191" s="70" t="str">
        <f>IF(OR(Ausstellungen!C191&lt;"a",Ausstellungen!D191&lt;"a",Ausstellungen!F191&lt;"a"),"",IF(AND(Ausstellungen!D191=Tabelle2!$C$19,Ausstellungen!F191=Tabelle2!$E$19),Ausstellungen!C191&amp;Ausstellungen!D191&amp;"yy",IF(AND(Ausstellungen!D191=Tabelle2!$C$19,Ausstellungen!F191&lt;&gt;Tabelle2!$E$19),Ausstellungen!C191&amp;Ausstellungen!D191&amp;"zz",Ausstellungen!C191&amp;Ausstellungen!D191)))</f>
        <v/>
      </c>
      <c r="C191" s="70" t="str">
        <f>IF(Ausstellungen!H191&lt;"a","",IF(Ausstellungen!F191=Tabelle2!$E$4,Ausstellungen!D191&amp;Ausstellungen!E191&amp;Ausstellungen!F191&amp;Ausstellungen!H191,IF(Ausstellungen!F191=Tabelle2!$E$3,Ausstellungen!D191&amp;Ausstellungen!F191&amp;Ausstellungen!H191,Ausstellungen!D191&amp;Ausstellungen!E191&amp;Ausstellungen!H191)))</f>
        <v/>
      </c>
      <c r="D191" s="70" t="str">
        <f>IF(AND(Ausstellungen!C191&gt;"a",Ausstellungen!D191&gt;"a",Ausstellungen!F191&gt;"a",Ausstellungen!I191&gt;"a"),Ausstellungen!D191&amp;Ausstellungen!E191&amp;MID(Ausstellungen!I191,1,2),"")</f>
        <v/>
      </c>
      <c r="E191" s="70" t="str">
        <f>IF(AND(Ausstellungen!C191&gt;"a",Ausstellungen!D191&gt;"a",Ausstellungen!F191&gt;"a",Ausstellungen!I191&gt;"a"),Ausstellungen!D191&amp;MID(Ausstellungen!I191,1,3),"")</f>
        <v/>
      </c>
      <c r="F191" s="70" t="str">
        <f>IF(Ausstellungen!T191&lt;&gt;"leer",CONCATENATE(Ausstellungen!T191,"P"),"")</f>
        <v/>
      </c>
      <c r="G191" s="71">
        <f ca="1">IF(Ausstellungen!G191&gt;" ",VLOOKUP(Ausstellungen!G191,INDIRECT(F191),2,0),0)</f>
        <v>0</v>
      </c>
      <c r="H191" s="71">
        <f>IF(ISERROR(VLOOKUP(Ausstellungen!H191,Tabelle2!$AG$3:$AH$29,2,0)),0,VLOOKUP(Ausstellungen!H191,Tabelle2!$AG$3:$AH$29,2,0))</f>
        <v>0</v>
      </c>
      <c r="I191" s="71">
        <f>IF(ISERROR(VLOOKUP(Ausstellungen!I191,Tabelle2!$X$3:$Y$8,2,0)),0,VLOOKUP(Ausstellungen!I191,Tabelle2!$X$3:$Y$8,2,0))</f>
        <v>0</v>
      </c>
      <c r="J191" s="71">
        <f t="shared" ca="1" si="22"/>
        <v>0</v>
      </c>
      <c r="N191" s="69" t="str">
        <f>IF(AND(Ausstellungen!$C191&gt;"a",ISERROR(VLOOKUP(Ausstellungen!$C191,Tabelle3!$A$6:$B$300,2,0))),"??",IF(ISERROR(VLOOKUP(Ausstellungen!$C191,Tabelle3!$A$6:$B$300,2,0)),"",VLOOKUP(Ausstellungen!$C191,Tabelle3!$A$6:$B$300,2,0)))</f>
        <v/>
      </c>
      <c r="O191" s="125">
        <f ca="1">IF(AND(Ausstellungen!G191&gt;"a",ISERROR(MATCH(Ausstellungen!G191,INDIRECT(Ausstellungen!T191),0))),0,1)</f>
        <v>1</v>
      </c>
      <c r="P191" s="71" t="str">
        <f>IF(Ausstellungen!$C191="","",IF(ISERROR(MATCH(Ausstellungen!$I191,Tabelle2!$X$4:$X$8,0)),"",MATCH(Ausstellungen!$I191,Tabelle2!$X$4:$X$8,0)))</f>
        <v/>
      </c>
      <c r="Q191" s="71" t="str">
        <f>IF(Ausstellungen!$C191="","",IF(OR(P191="",ISERROR(INDEX(Tabelle2!$X$14:$Y$18,P191,2))),"",INDEX(Tabelle2!$X$14:$Y$18,P191,2)))</f>
        <v/>
      </c>
      <c r="R191" s="71" t="str">
        <f t="shared" si="23"/>
        <v/>
      </c>
      <c r="S191" s="84" t="str">
        <f>IF(Ausstellungen!H191&lt;"a","",IF(AND(Ausstellungen!H191&gt;"a",ISERROR(MATCH(Ausstellungen!D191&amp;Ausstellungen!G191,Tabelle2!$T$2:$T$17,0))),1,IF(AND(Ausstellungen!H191&gt;"a",INDEX(Tabelle2!$V$2:$V$17,MATCH(Ausstellungen!D191&amp;Ausstellungen!G191,Tabelle2!$T$2:$T$17,0))&lt;&gt;Ausstellungen!H191),1,"")))</f>
        <v/>
      </c>
      <c r="T191" s="71" t="str">
        <f>IF(AND(Ausstellungen!I191&gt;"a",ISERROR(MATCH(Ausstellungen!G191,Tabelle2!$Z$2:$Z$7,0))),1,"")</f>
        <v/>
      </c>
      <c r="U191" s="71" t="str">
        <f>IF(AND(A191&gt;"a",Ausstellungen!G191&gt;" "),COUNTIF(A$5:A$500,A191),"")</f>
        <v/>
      </c>
      <c r="V191" s="71" t="str">
        <f t="shared" si="24"/>
        <v/>
      </c>
      <c r="W191" s="71" t="str">
        <f t="shared" si="25"/>
        <v/>
      </c>
      <c r="X191" s="71" t="str">
        <f>IF(AND(Ausstellungen!D191&lt;&gt;Tabelle2!$C$19,Ausstellungen!F191=Tabelle2!$E$19),1,"")</f>
        <v/>
      </c>
      <c r="Y191" s="71" t="str">
        <f ca="1">IF(AND(Ausstellungen!G191&gt;"a",ISERROR(MATCH(Ausstellungen!G191,INDIRECT(Ausstellungen!T191),0))),0,"")</f>
        <v/>
      </c>
      <c r="Z191" s="71" t="str">
        <f>IF(ISERROR(SEARCH(",",Ausstellungen!G191,1)),Ausstellungen!G191,SUBSTITUTE(MID(Ausstellungen!G191,1,SEARCH(",",Ausstellungen!G191,1)-1),"vv","z"))</f>
        <v xml:space="preserve"> </v>
      </c>
      <c r="AA191" s="71">
        <f t="shared" ca="1" si="26"/>
        <v>0</v>
      </c>
      <c r="AB191" s="71">
        <f t="shared" ca="1" si="27"/>
        <v>0</v>
      </c>
      <c r="AC191" s="71">
        <f t="shared" ca="1" si="28"/>
        <v>0</v>
      </c>
      <c r="AD191" s="71">
        <f t="shared" ca="1" si="29"/>
        <v>0</v>
      </c>
      <c r="AE191" s="71">
        <f t="shared" ca="1" si="30"/>
        <v>0</v>
      </c>
      <c r="AF191" s="71">
        <f t="shared" ca="1" si="31"/>
        <v>0</v>
      </c>
      <c r="AG191" s="71">
        <f t="shared" ca="1" si="32"/>
        <v>0</v>
      </c>
    </row>
    <row r="192" spans="1:33" ht="18.600000000000001" customHeight="1" x14ac:dyDescent="0.2">
      <c r="A192" s="70" t="str">
        <f>IF(AND(Ausstellungen!C192&lt;"a",Ausstellungen!D192&lt;"a",Ausstellungen!F192&lt;"a",Ausstellungen!G192&lt;" "),"",SUBSTITUTE(SUBSTITUTE(SUBSTITUTE(SUBSTITUTE(IF(AND(ISERROR(SEARCH(",",Ausstellungen!G192,1)),ISERROR(SEARCH(".",Ausstellungen!G192,1))),CONCATENATE(Ausstellungen!D192,Ausstellungen!E192,Ausstellungen!F192,Ausstellungen!G192),IF(ISERROR(SEARCH(",",Ausstellungen!G192,1)),CONCATENATE(Ausstellungen!D192,Ausstellungen!E192,Ausstellungen!F192,MID(Ausstellungen!G192,SEARCH(".",Ausstellungen!G192,1)-1,1)),CONCATENATE(Ausstellungen!D192,Ausstellungen!E192,Ausstellungen!F192,MID(Ausstellungen!G192,SEARCH(",",Ausstellungen!G192,1)-1,1)))),"vv",ROW()),"v",ROW()),"Sg",""),"V",""))</f>
        <v xml:space="preserve">   </v>
      </c>
      <c r="B192" s="70" t="str">
        <f>IF(OR(Ausstellungen!C192&lt;"a",Ausstellungen!D192&lt;"a",Ausstellungen!F192&lt;"a"),"",IF(AND(Ausstellungen!D192=Tabelle2!$C$19,Ausstellungen!F192=Tabelle2!$E$19),Ausstellungen!C192&amp;Ausstellungen!D192&amp;"yy",IF(AND(Ausstellungen!D192=Tabelle2!$C$19,Ausstellungen!F192&lt;&gt;Tabelle2!$E$19),Ausstellungen!C192&amp;Ausstellungen!D192&amp;"zz",Ausstellungen!C192&amp;Ausstellungen!D192)))</f>
        <v/>
      </c>
      <c r="C192" s="70" t="str">
        <f>IF(Ausstellungen!H192&lt;"a","",IF(Ausstellungen!F192=Tabelle2!$E$4,Ausstellungen!D192&amp;Ausstellungen!E192&amp;Ausstellungen!F192&amp;Ausstellungen!H192,IF(Ausstellungen!F192=Tabelle2!$E$3,Ausstellungen!D192&amp;Ausstellungen!F192&amp;Ausstellungen!H192,Ausstellungen!D192&amp;Ausstellungen!E192&amp;Ausstellungen!H192)))</f>
        <v/>
      </c>
      <c r="D192" s="70" t="str">
        <f>IF(AND(Ausstellungen!C192&gt;"a",Ausstellungen!D192&gt;"a",Ausstellungen!F192&gt;"a",Ausstellungen!I192&gt;"a"),Ausstellungen!D192&amp;Ausstellungen!E192&amp;MID(Ausstellungen!I192,1,2),"")</f>
        <v/>
      </c>
      <c r="E192" s="70" t="str">
        <f>IF(AND(Ausstellungen!C192&gt;"a",Ausstellungen!D192&gt;"a",Ausstellungen!F192&gt;"a",Ausstellungen!I192&gt;"a"),Ausstellungen!D192&amp;MID(Ausstellungen!I192,1,3),"")</f>
        <v/>
      </c>
      <c r="F192" s="70" t="str">
        <f>IF(Ausstellungen!T192&lt;&gt;"leer",CONCATENATE(Ausstellungen!T192,"P"),"")</f>
        <v/>
      </c>
      <c r="G192" s="71">
        <f ca="1">IF(Ausstellungen!G192&gt;" ",VLOOKUP(Ausstellungen!G192,INDIRECT(F192),2,0),0)</f>
        <v>0</v>
      </c>
      <c r="H192" s="71">
        <f>IF(ISERROR(VLOOKUP(Ausstellungen!H192,Tabelle2!$AG$3:$AH$29,2,0)),0,VLOOKUP(Ausstellungen!H192,Tabelle2!$AG$3:$AH$29,2,0))</f>
        <v>0</v>
      </c>
      <c r="I192" s="71">
        <f>IF(ISERROR(VLOOKUP(Ausstellungen!I192,Tabelle2!$X$3:$Y$8,2,0)),0,VLOOKUP(Ausstellungen!I192,Tabelle2!$X$3:$Y$8,2,0))</f>
        <v>0</v>
      </c>
      <c r="J192" s="71">
        <f t="shared" ca="1" si="22"/>
        <v>0</v>
      </c>
      <c r="N192" s="69" t="str">
        <f>IF(AND(Ausstellungen!$C192&gt;"a",ISERROR(VLOOKUP(Ausstellungen!$C192,Tabelle3!$A$6:$B$300,2,0))),"??",IF(ISERROR(VLOOKUP(Ausstellungen!$C192,Tabelle3!$A$6:$B$300,2,0)),"",VLOOKUP(Ausstellungen!$C192,Tabelle3!$A$6:$B$300,2,0)))</f>
        <v/>
      </c>
      <c r="O192" s="125">
        <f ca="1">IF(AND(Ausstellungen!G192&gt;"a",ISERROR(MATCH(Ausstellungen!G192,INDIRECT(Ausstellungen!T192),0))),0,1)</f>
        <v>1</v>
      </c>
      <c r="P192" s="71" t="str">
        <f>IF(Ausstellungen!$C192="","",IF(ISERROR(MATCH(Ausstellungen!$I192,Tabelle2!$X$4:$X$8,0)),"",MATCH(Ausstellungen!$I192,Tabelle2!$X$4:$X$8,0)))</f>
        <v/>
      </c>
      <c r="Q192" s="71" t="str">
        <f>IF(Ausstellungen!$C192="","",IF(OR(P192="",ISERROR(INDEX(Tabelle2!$X$14:$Y$18,P192,2))),"",INDEX(Tabelle2!$X$14:$Y$18,P192,2)))</f>
        <v/>
      </c>
      <c r="R192" s="71" t="str">
        <f t="shared" si="23"/>
        <v/>
      </c>
      <c r="S192" s="84" t="str">
        <f>IF(Ausstellungen!H192&lt;"a","",IF(AND(Ausstellungen!H192&gt;"a",ISERROR(MATCH(Ausstellungen!D192&amp;Ausstellungen!G192,Tabelle2!$T$2:$T$17,0))),1,IF(AND(Ausstellungen!H192&gt;"a",INDEX(Tabelle2!$V$2:$V$17,MATCH(Ausstellungen!D192&amp;Ausstellungen!G192,Tabelle2!$T$2:$T$17,0))&lt;&gt;Ausstellungen!H192),1,"")))</f>
        <v/>
      </c>
      <c r="T192" s="71" t="str">
        <f>IF(AND(Ausstellungen!I192&gt;"a",ISERROR(MATCH(Ausstellungen!G192,Tabelle2!$Z$2:$Z$7,0))),1,"")</f>
        <v/>
      </c>
      <c r="U192" s="71" t="str">
        <f>IF(AND(A192&gt;"a",Ausstellungen!G192&gt;" "),COUNTIF(A$5:A$500,A192),"")</f>
        <v/>
      </c>
      <c r="V192" s="71" t="str">
        <f t="shared" si="24"/>
        <v/>
      </c>
      <c r="W192" s="71" t="str">
        <f t="shared" si="25"/>
        <v/>
      </c>
      <c r="X192" s="71" t="str">
        <f>IF(AND(Ausstellungen!D192&lt;&gt;Tabelle2!$C$19,Ausstellungen!F192=Tabelle2!$E$19),1,"")</f>
        <v/>
      </c>
      <c r="Y192" s="71" t="str">
        <f ca="1">IF(AND(Ausstellungen!G192&gt;"a",ISERROR(MATCH(Ausstellungen!G192,INDIRECT(Ausstellungen!T192),0))),0,"")</f>
        <v/>
      </c>
      <c r="Z192" s="71" t="str">
        <f>IF(ISERROR(SEARCH(",",Ausstellungen!G192,1)),Ausstellungen!G192,SUBSTITUTE(MID(Ausstellungen!G192,1,SEARCH(",",Ausstellungen!G192,1)-1),"vv","z"))</f>
        <v xml:space="preserve"> </v>
      </c>
      <c r="AA192" s="71">
        <f t="shared" ca="1" si="26"/>
        <v>0</v>
      </c>
      <c r="AB192" s="71">
        <f t="shared" ca="1" si="27"/>
        <v>0</v>
      </c>
      <c r="AC192" s="71">
        <f t="shared" ca="1" si="28"/>
        <v>0</v>
      </c>
      <c r="AD192" s="71">
        <f t="shared" ca="1" si="29"/>
        <v>0</v>
      </c>
      <c r="AE192" s="71">
        <f t="shared" ca="1" si="30"/>
        <v>0</v>
      </c>
      <c r="AF192" s="71">
        <f t="shared" ca="1" si="31"/>
        <v>0</v>
      </c>
      <c r="AG192" s="71">
        <f t="shared" ca="1" si="32"/>
        <v>0</v>
      </c>
    </row>
    <row r="193" spans="1:33" ht="18.600000000000001" customHeight="1" x14ac:dyDescent="0.2">
      <c r="A193" s="70" t="str">
        <f>IF(AND(Ausstellungen!C193&lt;"a",Ausstellungen!D193&lt;"a",Ausstellungen!F193&lt;"a",Ausstellungen!G193&lt;" "),"",SUBSTITUTE(SUBSTITUTE(SUBSTITUTE(SUBSTITUTE(IF(AND(ISERROR(SEARCH(",",Ausstellungen!G193,1)),ISERROR(SEARCH(".",Ausstellungen!G193,1))),CONCATENATE(Ausstellungen!D193,Ausstellungen!E193,Ausstellungen!F193,Ausstellungen!G193),IF(ISERROR(SEARCH(",",Ausstellungen!G193,1)),CONCATENATE(Ausstellungen!D193,Ausstellungen!E193,Ausstellungen!F193,MID(Ausstellungen!G193,SEARCH(".",Ausstellungen!G193,1)-1,1)),CONCATENATE(Ausstellungen!D193,Ausstellungen!E193,Ausstellungen!F193,MID(Ausstellungen!G193,SEARCH(",",Ausstellungen!G193,1)-1,1)))),"vv",ROW()),"v",ROW()),"Sg",""),"V",""))</f>
        <v xml:space="preserve">   </v>
      </c>
      <c r="B193" s="70" t="str">
        <f>IF(OR(Ausstellungen!C193&lt;"a",Ausstellungen!D193&lt;"a",Ausstellungen!F193&lt;"a"),"",IF(AND(Ausstellungen!D193=Tabelle2!$C$19,Ausstellungen!F193=Tabelle2!$E$19),Ausstellungen!C193&amp;Ausstellungen!D193&amp;"yy",IF(AND(Ausstellungen!D193=Tabelle2!$C$19,Ausstellungen!F193&lt;&gt;Tabelle2!$E$19),Ausstellungen!C193&amp;Ausstellungen!D193&amp;"zz",Ausstellungen!C193&amp;Ausstellungen!D193)))</f>
        <v/>
      </c>
      <c r="C193" s="70" t="str">
        <f>IF(Ausstellungen!H193&lt;"a","",IF(Ausstellungen!F193=Tabelle2!$E$4,Ausstellungen!D193&amp;Ausstellungen!E193&amp;Ausstellungen!F193&amp;Ausstellungen!H193,IF(Ausstellungen!F193=Tabelle2!$E$3,Ausstellungen!D193&amp;Ausstellungen!F193&amp;Ausstellungen!H193,Ausstellungen!D193&amp;Ausstellungen!E193&amp;Ausstellungen!H193)))</f>
        <v/>
      </c>
      <c r="D193" s="70" t="str">
        <f>IF(AND(Ausstellungen!C193&gt;"a",Ausstellungen!D193&gt;"a",Ausstellungen!F193&gt;"a",Ausstellungen!I193&gt;"a"),Ausstellungen!D193&amp;Ausstellungen!E193&amp;MID(Ausstellungen!I193,1,2),"")</f>
        <v/>
      </c>
      <c r="E193" s="70" t="str">
        <f>IF(AND(Ausstellungen!C193&gt;"a",Ausstellungen!D193&gt;"a",Ausstellungen!F193&gt;"a",Ausstellungen!I193&gt;"a"),Ausstellungen!D193&amp;MID(Ausstellungen!I193,1,3),"")</f>
        <v/>
      </c>
      <c r="F193" s="70" t="str">
        <f>IF(Ausstellungen!T193&lt;&gt;"leer",CONCATENATE(Ausstellungen!T193,"P"),"")</f>
        <v/>
      </c>
      <c r="G193" s="71">
        <f ca="1">IF(Ausstellungen!G193&gt;" ",VLOOKUP(Ausstellungen!G193,INDIRECT(F193),2,0),0)</f>
        <v>0</v>
      </c>
      <c r="H193" s="71">
        <f>IF(ISERROR(VLOOKUP(Ausstellungen!H193,Tabelle2!$AG$3:$AH$29,2,0)),0,VLOOKUP(Ausstellungen!H193,Tabelle2!$AG$3:$AH$29,2,0))</f>
        <v>0</v>
      </c>
      <c r="I193" s="71">
        <f>IF(ISERROR(VLOOKUP(Ausstellungen!I193,Tabelle2!$X$3:$Y$8,2,0)),0,VLOOKUP(Ausstellungen!I193,Tabelle2!$X$3:$Y$8,2,0))</f>
        <v>0</v>
      </c>
      <c r="J193" s="71">
        <f t="shared" ca="1" si="22"/>
        <v>0</v>
      </c>
      <c r="N193" s="69" t="str">
        <f>IF(AND(Ausstellungen!$C193&gt;"a",ISERROR(VLOOKUP(Ausstellungen!$C193,Tabelle3!$A$6:$B$300,2,0))),"??",IF(ISERROR(VLOOKUP(Ausstellungen!$C193,Tabelle3!$A$6:$B$300,2,0)),"",VLOOKUP(Ausstellungen!$C193,Tabelle3!$A$6:$B$300,2,0)))</f>
        <v/>
      </c>
      <c r="O193" s="125">
        <f ca="1">IF(AND(Ausstellungen!G193&gt;"a",ISERROR(MATCH(Ausstellungen!G193,INDIRECT(Ausstellungen!T193),0))),0,1)</f>
        <v>1</v>
      </c>
      <c r="P193" s="71" t="str">
        <f>IF(Ausstellungen!$C193="","",IF(ISERROR(MATCH(Ausstellungen!$I193,Tabelle2!$X$4:$X$8,0)),"",MATCH(Ausstellungen!$I193,Tabelle2!$X$4:$X$8,0)))</f>
        <v/>
      </c>
      <c r="Q193" s="71" t="str">
        <f>IF(Ausstellungen!$C193="","",IF(OR(P193="",ISERROR(INDEX(Tabelle2!$X$14:$Y$18,P193,2))),"",INDEX(Tabelle2!$X$14:$Y$18,P193,2)))</f>
        <v/>
      </c>
      <c r="R193" s="71" t="str">
        <f t="shared" si="23"/>
        <v/>
      </c>
      <c r="S193" s="84" t="str">
        <f>IF(Ausstellungen!H193&lt;"a","",IF(AND(Ausstellungen!H193&gt;"a",ISERROR(MATCH(Ausstellungen!D193&amp;Ausstellungen!G193,Tabelle2!$T$2:$T$17,0))),1,IF(AND(Ausstellungen!H193&gt;"a",INDEX(Tabelle2!$V$2:$V$17,MATCH(Ausstellungen!D193&amp;Ausstellungen!G193,Tabelle2!$T$2:$T$17,0))&lt;&gt;Ausstellungen!H193),1,"")))</f>
        <v/>
      </c>
      <c r="T193" s="71" t="str">
        <f>IF(AND(Ausstellungen!I193&gt;"a",ISERROR(MATCH(Ausstellungen!G193,Tabelle2!$Z$2:$Z$7,0))),1,"")</f>
        <v/>
      </c>
      <c r="U193" s="71" t="str">
        <f>IF(AND(A193&gt;"a",Ausstellungen!G193&gt;" "),COUNTIF(A$5:A$500,A193),"")</f>
        <v/>
      </c>
      <c r="V193" s="71" t="str">
        <f t="shared" si="24"/>
        <v/>
      </c>
      <c r="W193" s="71" t="str">
        <f t="shared" si="25"/>
        <v/>
      </c>
      <c r="X193" s="71" t="str">
        <f>IF(AND(Ausstellungen!D193&lt;&gt;Tabelle2!$C$19,Ausstellungen!F193=Tabelle2!$E$19),1,"")</f>
        <v/>
      </c>
      <c r="Y193" s="71" t="str">
        <f ca="1">IF(AND(Ausstellungen!G193&gt;"a",ISERROR(MATCH(Ausstellungen!G193,INDIRECT(Ausstellungen!T193),0))),0,"")</f>
        <v/>
      </c>
      <c r="Z193" s="71" t="str">
        <f>IF(ISERROR(SEARCH(",",Ausstellungen!G193,1)),Ausstellungen!G193,SUBSTITUTE(MID(Ausstellungen!G193,1,SEARCH(",",Ausstellungen!G193,1)-1),"vv","z"))</f>
        <v xml:space="preserve"> </v>
      </c>
      <c r="AA193" s="71">
        <f t="shared" ca="1" si="26"/>
        <v>0</v>
      </c>
      <c r="AB193" s="71">
        <f t="shared" ca="1" si="27"/>
        <v>0</v>
      </c>
      <c r="AC193" s="71">
        <f t="shared" ca="1" si="28"/>
        <v>0</v>
      </c>
      <c r="AD193" s="71">
        <f t="shared" ca="1" si="29"/>
        <v>0</v>
      </c>
      <c r="AE193" s="71">
        <f t="shared" ca="1" si="30"/>
        <v>0</v>
      </c>
      <c r="AF193" s="71">
        <f t="shared" ca="1" si="31"/>
        <v>0</v>
      </c>
      <c r="AG193" s="71">
        <f t="shared" ca="1" si="32"/>
        <v>0</v>
      </c>
    </row>
    <row r="194" spans="1:33" ht="18.600000000000001" customHeight="1" x14ac:dyDescent="0.2">
      <c r="A194" s="70" t="str">
        <f>IF(AND(Ausstellungen!C194&lt;"a",Ausstellungen!D194&lt;"a",Ausstellungen!F194&lt;"a",Ausstellungen!G194&lt;" "),"",SUBSTITUTE(SUBSTITUTE(SUBSTITUTE(SUBSTITUTE(IF(AND(ISERROR(SEARCH(",",Ausstellungen!G194,1)),ISERROR(SEARCH(".",Ausstellungen!G194,1))),CONCATENATE(Ausstellungen!D194,Ausstellungen!E194,Ausstellungen!F194,Ausstellungen!G194),IF(ISERROR(SEARCH(",",Ausstellungen!G194,1)),CONCATENATE(Ausstellungen!D194,Ausstellungen!E194,Ausstellungen!F194,MID(Ausstellungen!G194,SEARCH(".",Ausstellungen!G194,1)-1,1)),CONCATENATE(Ausstellungen!D194,Ausstellungen!E194,Ausstellungen!F194,MID(Ausstellungen!G194,SEARCH(",",Ausstellungen!G194,1)-1,1)))),"vv",ROW()),"v",ROW()),"Sg",""),"V",""))</f>
        <v xml:space="preserve">   </v>
      </c>
      <c r="B194" s="70" t="str">
        <f>IF(OR(Ausstellungen!C194&lt;"a",Ausstellungen!D194&lt;"a",Ausstellungen!F194&lt;"a"),"",IF(AND(Ausstellungen!D194=Tabelle2!$C$19,Ausstellungen!F194=Tabelle2!$E$19),Ausstellungen!C194&amp;Ausstellungen!D194&amp;"yy",IF(AND(Ausstellungen!D194=Tabelle2!$C$19,Ausstellungen!F194&lt;&gt;Tabelle2!$E$19),Ausstellungen!C194&amp;Ausstellungen!D194&amp;"zz",Ausstellungen!C194&amp;Ausstellungen!D194)))</f>
        <v/>
      </c>
      <c r="C194" s="70" t="str">
        <f>IF(Ausstellungen!H194&lt;"a","",IF(Ausstellungen!F194=Tabelle2!$E$4,Ausstellungen!D194&amp;Ausstellungen!E194&amp;Ausstellungen!F194&amp;Ausstellungen!H194,IF(Ausstellungen!F194=Tabelle2!$E$3,Ausstellungen!D194&amp;Ausstellungen!F194&amp;Ausstellungen!H194,Ausstellungen!D194&amp;Ausstellungen!E194&amp;Ausstellungen!H194)))</f>
        <v/>
      </c>
      <c r="D194" s="70" t="str">
        <f>IF(AND(Ausstellungen!C194&gt;"a",Ausstellungen!D194&gt;"a",Ausstellungen!F194&gt;"a",Ausstellungen!I194&gt;"a"),Ausstellungen!D194&amp;Ausstellungen!E194&amp;MID(Ausstellungen!I194,1,2),"")</f>
        <v/>
      </c>
      <c r="E194" s="70" t="str">
        <f>IF(AND(Ausstellungen!C194&gt;"a",Ausstellungen!D194&gt;"a",Ausstellungen!F194&gt;"a",Ausstellungen!I194&gt;"a"),Ausstellungen!D194&amp;MID(Ausstellungen!I194,1,3),"")</f>
        <v/>
      </c>
      <c r="F194" s="70" t="str">
        <f>IF(Ausstellungen!T194&lt;&gt;"leer",CONCATENATE(Ausstellungen!T194,"P"),"")</f>
        <v/>
      </c>
      <c r="G194" s="71">
        <f ca="1">IF(Ausstellungen!G194&gt;" ",VLOOKUP(Ausstellungen!G194,INDIRECT(F194),2,0),0)</f>
        <v>0</v>
      </c>
      <c r="H194" s="71">
        <f>IF(ISERROR(VLOOKUP(Ausstellungen!H194,Tabelle2!$AG$3:$AH$29,2,0)),0,VLOOKUP(Ausstellungen!H194,Tabelle2!$AG$3:$AH$29,2,0))</f>
        <v>0</v>
      </c>
      <c r="I194" s="71">
        <f>IF(ISERROR(VLOOKUP(Ausstellungen!I194,Tabelle2!$X$3:$Y$8,2,0)),0,VLOOKUP(Ausstellungen!I194,Tabelle2!$X$3:$Y$8,2,0))</f>
        <v>0</v>
      </c>
      <c r="J194" s="71">
        <f t="shared" ca="1" si="22"/>
        <v>0</v>
      </c>
      <c r="N194" s="69" t="str">
        <f>IF(AND(Ausstellungen!$C194&gt;"a",ISERROR(VLOOKUP(Ausstellungen!$C194,Tabelle3!$A$6:$B$300,2,0))),"??",IF(ISERROR(VLOOKUP(Ausstellungen!$C194,Tabelle3!$A$6:$B$300,2,0)),"",VLOOKUP(Ausstellungen!$C194,Tabelle3!$A$6:$B$300,2,0)))</f>
        <v/>
      </c>
      <c r="O194" s="125">
        <f ca="1">IF(AND(Ausstellungen!G194&gt;"a",ISERROR(MATCH(Ausstellungen!G194,INDIRECT(Ausstellungen!T194),0))),0,1)</f>
        <v>1</v>
      </c>
      <c r="P194" s="71" t="str">
        <f>IF(Ausstellungen!$C194="","",IF(ISERROR(MATCH(Ausstellungen!$I194,Tabelle2!$X$4:$X$8,0)),"",MATCH(Ausstellungen!$I194,Tabelle2!$X$4:$X$8,0)))</f>
        <v/>
      </c>
      <c r="Q194" s="71" t="str">
        <f>IF(Ausstellungen!$C194="","",IF(OR(P194="",ISERROR(INDEX(Tabelle2!$X$14:$Y$18,P194,2))),"",INDEX(Tabelle2!$X$14:$Y$18,P194,2)))</f>
        <v/>
      </c>
      <c r="R194" s="71" t="str">
        <f t="shared" si="23"/>
        <v/>
      </c>
      <c r="S194" s="84" t="str">
        <f>IF(Ausstellungen!H194&lt;"a","",IF(AND(Ausstellungen!H194&gt;"a",ISERROR(MATCH(Ausstellungen!D194&amp;Ausstellungen!G194,Tabelle2!$T$2:$T$17,0))),1,IF(AND(Ausstellungen!H194&gt;"a",INDEX(Tabelle2!$V$2:$V$17,MATCH(Ausstellungen!D194&amp;Ausstellungen!G194,Tabelle2!$T$2:$T$17,0))&lt;&gt;Ausstellungen!H194),1,"")))</f>
        <v/>
      </c>
      <c r="T194" s="71" t="str">
        <f>IF(AND(Ausstellungen!I194&gt;"a",ISERROR(MATCH(Ausstellungen!G194,Tabelle2!$Z$2:$Z$7,0))),1,"")</f>
        <v/>
      </c>
      <c r="U194" s="71" t="str">
        <f>IF(AND(A194&gt;"a",Ausstellungen!G194&gt;" "),COUNTIF(A$5:A$500,A194),"")</f>
        <v/>
      </c>
      <c r="V194" s="71" t="str">
        <f t="shared" si="24"/>
        <v/>
      </c>
      <c r="W194" s="71" t="str">
        <f t="shared" si="25"/>
        <v/>
      </c>
      <c r="X194" s="71" t="str">
        <f>IF(AND(Ausstellungen!D194&lt;&gt;Tabelle2!$C$19,Ausstellungen!F194=Tabelle2!$E$19),1,"")</f>
        <v/>
      </c>
      <c r="Y194" s="71" t="str">
        <f ca="1">IF(AND(Ausstellungen!G194&gt;"a",ISERROR(MATCH(Ausstellungen!G194,INDIRECT(Ausstellungen!T194),0))),0,"")</f>
        <v/>
      </c>
      <c r="Z194" s="71" t="str">
        <f>IF(ISERROR(SEARCH(",",Ausstellungen!G194,1)),Ausstellungen!G194,SUBSTITUTE(MID(Ausstellungen!G194,1,SEARCH(",",Ausstellungen!G194,1)-1),"vv","z"))</f>
        <v xml:space="preserve"> </v>
      </c>
      <c r="AA194" s="71">
        <f t="shared" ca="1" si="26"/>
        <v>0</v>
      </c>
      <c r="AB194" s="71">
        <f t="shared" ca="1" si="27"/>
        <v>0</v>
      </c>
      <c r="AC194" s="71">
        <f t="shared" ca="1" si="28"/>
        <v>0</v>
      </c>
      <c r="AD194" s="71">
        <f t="shared" ca="1" si="29"/>
        <v>0</v>
      </c>
      <c r="AE194" s="71">
        <f t="shared" ca="1" si="30"/>
        <v>0</v>
      </c>
      <c r="AF194" s="71">
        <f t="shared" ca="1" si="31"/>
        <v>0</v>
      </c>
      <c r="AG194" s="71">
        <f t="shared" ca="1" si="32"/>
        <v>0</v>
      </c>
    </row>
    <row r="195" spans="1:33" ht="18.600000000000001" customHeight="1" x14ac:dyDescent="0.2">
      <c r="A195" s="70" t="str">
        <f>IF(AND(Ausstellungen!C195&lt;"a",Ausstellungen!D195&lt;"a",Ausstellungen!F195&lt;"a",Ausstellungen!G195&lt;" "),"",SUBSTITUTE(SUBSTITUTE(SUBSTITUTE(SUBSTITUTE(IF(AND(ISERROR(SEARCH(",",Ausstellungen!G195,1)),ISERROR(SEARCH(".",Ausstellungen!G195,1))),CONCATENATE(Ausstellungen!D195,Ausstellungen!E195,Ausstellungen!F195,Ausstellungen!G195),IF(ISERROR(SEARCH(",",Ausstellungen!G195,1)),CONCATENATE(Ausstellungen!D195,Ausstellungen!E195,Ausstellungen!F195,MID(Ausstellungen!G195,SEARCH(".",Ausstellungen!G195,1)-1,1)),CONCATENATE(Ausstellungen!D195,Ausstellungen!E195,Ausstellungen!F195,MID(Ausstellungen!G195,SEARCH(",",Ausstellungen!G195,1)-1,1)))),"vv",ROW()),"v",ROW()),"Sg",""),"V",""))</f>
        <v xml:space="preserve">   </v>
      </c>
      <c r="B195" s="70" t="str">
        <f>IF(OR(Ausstellungen!C195&lt;"a",Ausstellungen!D195&lt;"a",Ausstellungen!F195&lt;"a"),"",IF(AND(Ausstellungen!D195=Tabelle2!$C$19,Ausstellungen!F195=Tabelle2!$E$19),Ausstellungen!C195&amp;Ausstellungen!D195&amp;"yy",IF(AND(Ausstellungen!D195=Tabelle2!$C$19,Ausstellungen!F195&lt;&gt;Tabelle2!$E$19),Ausstellungen!C195&amp;Ausstellungen!D195&amp;"zz",Ausstellungen!C195&amp;Ausstellungen!D195)))</f>
        <v/>
      </c>
      <c r="C195" s="70" t="str">
        <f>IF(Ausstellungen!H195&lt;"a","",IF(Ausstellungen!F195=Tabelle2!$E$4,Ausstellungen!D195&amp;Ausstellungen!E195&amp;Ausstellungen!F195&amp;Ausstellungen!H195,IF(Ausstellungen!F195=Tabelle2!$E$3,Ausstellungen!D195&amp;Ausstellungen!F195&amp;Ausstellungen!H195,Ausstellungen!D195&amp;Ausstellungen!E195&amp;Ausstellungen!H195)))</f>
        <v/>
      </c>
      <c r="D195" s="70" t="str">
        <f>IF(AND(Ausstellungen!C195&gt;"a",Ausstellungen!D195&gt;"a",Ausstellungen!F195&gt;"a",Ausstellungen!I195&gt;"a"),Ausstellungen!D195&amp;Ausstellungen!E195&amp;MID(Ausstellungen!I195,1,2),"")</f>
        <v/>
      </c>
      <c r="E195" s="70" t="str">
        <f>IF(AND(Ausstellungen!C195&gt;"a",Ausstellungen!D195&gt;"a",Ausstellungen!F195&gt;"a",Ausstellungen!I195&gt;"a"),Ausstellungen!D195&amp;MID(Ausstellungen!I195,1,3),"")</f>
        <v/>
      </c>
      <c r="F195" s="70" t="str">
        <f>IF(Ausstellungen!T195&lt;&gt;"leer",CONCATENATE(Ausstellungen!T195,"P"),"")</f>
        <v/>
      </c>
      <c r="G195" s="71">
        <f ca="1">IF(Ausstellungen!G195&gt;" ",VLOOKUP(Ausstellungen!G195,INDIRECT(F195),2,0),0)</f>
        <v>0</v>
      </c>
      <c r="H195" s="71">
        <f>IF(ISERROR(VLOOKUP(Ausstellungen!H195,Tabelle2!$AG$3:$AH$29,2,0)),0,VLOOKUP(Ausstellungen!H195,Tabelle2!$AG$3:$AH$29,2,0))</f>
        <v>0</v>
      </c>
      <c r="I195" s="71">
        <f>IF(ISERROR(VLOOKUP(Ausstellungen!I195,Tabelle2!$X$3:$Y$8,2,0)),0,VLOOKUP(Ausstellungen!I195,Tabelle2!$X$3:$Y$8,2,0))</f>
        <v>0</v>
      </c>
      <c r="J195" s="71">
        <f t="shared" ca="1" si="22"/>
        <v>0</v>
      </c>
      <c r="N195" s="69" t="str">
        <f>IF(AND(Ausstellungen!$C195&gt;"a",ISERROR(VLOOKUP(Ausstellungen!$C195,Tabelle3!$A$6:$B$300,2,0))),"??",IF(ISERROR(VLOOKUP(Ausstellungen!$C195,Tabelle3!$A$6:$B$300,2,0)),"",VLOOKUP(Ausstellungen!$C195,Tabelle3!$A$6:$B$300,2,0)))</f>
        <v/>
      </c>
      <c r="O195" s="125">
        <f ca="1">IF(AND(Ausstellungen!G195&gt;"a",ISERROR(MATCH(Ausstellungen!G195,INDIRECT(Ausstellungen!T195),0))),0,1)</f>
        <v>1</v>
      </c>
      <c r="P195" s="71" t="str">
        <f>IF(Ausstellungen!$C195="","",IF(ISERROR(MATCH(Ausstellungen!$I195,Tabelle2!$X$4:$X$8,0)),"",MATCH(Ausstellungen!$I195,Tabelle2!$X$4:$X$8,0)))</f>
        <v/>
      </c>
      <c r="Q195" s="71" t="str">
        <f>IF(Ausstellungen!$C195="","",IF(OR(P195="",ISERROR(INDEX(Tabelle2!$X$14:$Y$18,P195,2))),"",INDEX(Tabelle2!$X$14:$Y$18,P195,2)))</f>
        <v/>
      </c>
      <c r="R195" s="71" t="str">
        <f t="shared" si="23"/>
        <v/>
      </c>
      <c r="S195" s="84" t="str">
        <f>IF(Ausstellungen!H195&lt;"a","",IF(AND(Ausstellungen!H195&gt;"a",ISERROR(MATCH(Ausstellungen!D195&amp;Ausstellungen!G195,Tabelle2!$T$2:$T$17,0))),1,IF(AND(Ausstellungen!H195&gt;"a",INDEX(Tabelle2!$V$2:$V$17,MATCH(Ausstellungen!D195&amp;Ausstellungen!G195,Tabelle2!$T$2:$T$17,0))&lt;&gt;Ausstellungen!H195),1,"")))</f>
        <v/>
      </c>
      <c r="T195" s="71" t="str">
        <f>IF(AND(Ausstellungen!I195&gt;"a",ISERROR(MATCH(Ausstellungen!G195,Tabelle2!$Z$2:$Z$7,0))),1,"")</f>
        <v/>
      </c>
      <c r="U195" s="71" t="str">
        <f>IF(AND(A195&gt;"a",Ausstellungen!G195&gt;" "),COUNTIF(A$5:A$500,A195),"")</f>
        <v/>
      </c>
      <c r="V195" s="71" t="str">
        <f t="shared" si="24"/>
        <v/>
      </c>
      <c r="W195" s="71" t="str">
        <f t="shared" si="25"/>
        <v/>
      </c>
      <c r="X195" s="71" t="str">
        <f>IF(AND(Ausstellungen!D195&lt;&gt;Tabelle2!$C$19,Ausstellungen!F195=Tabelle2!$E$19),1,"")</f>
        <v/>
      </c>
      <c r="Y195" s="71" t="str">
        <f ca="1">IF(AND(Ausstellungen!G195&gt;"a",ISERROR(MATCH(Ausstellungen!G195,INDIRECT(Ausstellungen!T195),0))),0,"")</f>
        <v/>
      </c>
      <c r="Z195" s="71" t="str">
        <f>IF(ISERROR(SEARCH(",",Ausstellungen!G195,1)),Ausstellungen!G195,SUBSTITUTE(MID(Ausstellungen!G195,1,SEARCH(",",Ausstellungen!G195,1)-1),"vv","z"))</f>
        <v xml:space="preserve"> </v>
      </c>
      <c r="AA195" s="71">
        <f t="shared" ca="1" si="26"/>
        <v>0</v>
      </c>
      <c r="AB195" s="71">
        <f t="shared" ca="1" si="27"/>
        <v>0</v>
      </c>
      <c r="AC195" s="71">
        <f t="shared" ca="1" si="28"/>
        <v>0</v>
      </c>
      <c r="AD195" s="71">
        <f t="shared" ca="1" si="29"/>
        <v>0</v>
      </c>
      <c r="AE195" s="71">
        <f t="shared" ca="1" si="30"/>
        <v>0</v>
      </c>
      <c r="AF195" s="71">
        <f t="shared" ca="1" si="31"/>
        <v>0</v>
      </c>
      <c r="AG195" s="71">
        <f t="shared" ca="1" si="32"/>
        <v>0</v>
      </c>
    </row>
    <row r="196" spans="1:33" ht="18.600000000000001" customHeight="1" x14ac:dyDescent="0.2">
      <c r="A196" s="70" t="str">
        <f>IF(AND(Ausstellungen!C196&lt;"a",Ausstellungen!D196&lt;"a",Ausstellungen!F196&lt;"a",Ausstellungen!G196&lt;" "),"",SUBSTITUTE(SUBSTITUTE(SUBSTITUTE(SUBSTITUTE(IF(AND(ISERROR(SEARCH(",",Ausstellungen!G196,1)),ISERROR(SEARCH(".",Ausstellungen!G196,1))),CONCATENATE(Ausstellungen!D196,Ausstellungen!E196,Ausstellungen!F196,Ausstellungen!G196),IF(ISERROR(SEARCH(",",Ausstellungen!G196,1)),CONCATENATE(Ausstellungen!D196,Ausstellungen!E196,Ausstellungen!F196,MID(Ausstellungen!G196,SEARCH(".",Ausstellungen!G196,1)-1,1)),CONCATENATE(Ausstellungen!D196,Ausstellungen!E196,Ausstellungen!F196,MID(Ausstellungen!G196,SEARCH(",",Ausstellungen!G196,1)-1,1)))),"vv",ROW()),"v",ROW()),"Sg",""),"V",""))</f>
        <v xml:space="preserve">   </v>
      </c>
      <c r="B196" s="70" t="str">
        <f>IF(OR(Ausstellungen!C196&lt;"a",Ausstellungen!D196&lt;"a",Ausstellungen!F196&lt;"a"),"",IF(AND(Ausstellungen!D196=Tabelle2!$C$19,Ausstellungen!F196=Tabelle2!$E$19),Ausstellungen!C196&amp;Ausstellungen!D196&amp;"yy",IF(AND(Ausstellungen!D196=Tabelle2!$C$19,Ausstellungen!F196&lt;&gt;Tabelle2!$E$19),Ausstellungen!C196&amp;Ausstellungen!D196&amp;"zz",Ausstellungen!C196&amp;Ausstellungen!D196)))</f>
        <v/>
      </c>
      <c r="C196" s="70" t="str">
        <f>IF(Ausstellungen!H196&lt;"a","",IF(Ausstellungen!F196=Tabelle2!$E$4,Ausstellungen!D196&amp;Ausstellungen!E196&amp;Ausstellungen!F196&amp;Ausstellungen!H196,IF(Ausstellungen!F196=Tabelle2!$E$3,Ausstellungen!D196&amp;Ausstellungen!F196&amp;Ausstellungen!H196,Ausstellungen!D196&amp;Ausstellungen!E196&amp;Ausstellungen!H196)))</f>
        <v/>
      </c>
      <c r="D196" s="70" t="str">
        <f>IF(AND(Ausstellungen!C196&gt;"a",Ausstellungen!D196&gt;"a",Ausstellungen!F196&gt;"a",Ausstellungen!I196&gt;"a"),Ausstellungen!D196&amp;Ausstellungen!E196&amp;MID(Ausstellungen!I196,1,2),"")</f>
        <v/>
      </c>
      <c r="E196" s="70" t="str">
        <f>IF(AND(Ausstellungen!C196&gt;"a",Ausstellungen!D196&gt;"a",Ausstellungen!F196&gt;"a",Ausstellungen!I196&gt;"a"),Ausstellungen!D196&amp;MID(Ausstellungen!I196,1,3),"")</f>
        <v/>
      </c>
      <c r="F196" s="70" t="str">
        <f>IF(Ausstellungen!T196&lt;&gt;"leer",CONCATENATE(Ausstellungen!T196,"P"),"")</f>
        <v/>
      </c>
      <c r="G196" s="71">
        <f ca="1">IF(Ausstellungen!G196&gt;" ",VLOOKUP(Ausstellungen!G196,INDIRECT(F196),2,0),0)</f>
        <v>0</v>
      </c>
      <c r="H196" s="71">
        <f>IF(ISERROR(VLOOKUP(Ausstellungen!H196,Tabelle2!$AG$3:$AH$29,2,0)),0,VLOOKUP(Ausstellungen!H196,Tabelle2!$AG$3:$AH$29,2,0))</f>
        <v>0</v>
      </c>
      <c r="I196" s="71">
        <f>IF(ISERROR(VLOOKUP(Ausstellungen!I196,Tabelle2!$X$3:$Y$8,2,0)),0,VLOOKUP(Ausstellungen!I196,Tabelle2!$X$3:$Y$8,2,0))</f>
        <v>0</v>
      </c>
      <c r="J196" s="71">
        <f t="shared" ca="1" si="22"/>
        <v>0</v>
      </c>
      <c r="N196" s="69" t="str">
        <f>IF(AND(Ausstellungen!$C196&gt;"a",ISERROR(VLOOKUP(Ausstellungen!$C196,Tabelle3!$A$6:$B$300,2,0))),"??",IF(ISERROR(VLOOKUP(Ausstellungen!$C196,Tabelle3!$A$6:$B$300,2,0)),"",VLOOKUP(Ausstellungen!$C196,Tabelle3!$A$6:$B$300,2,0)))</f>
        <v/>
      </c>
      <c r="O196" s="125">
        <f ca="1">IF(AND(Ausstellungen!G196&gt;"a",ISERROR(MATCH(Ausstellungen!G196,INDIRECT(Ausstellungen!T196),0))),0,1)</f>
        <v>1</v>
      </c>
      <c r="P196" s="71" t="str">
        <f>IF(Ausstellungen!$C196="","",IF(ISERROR(MATCH(Ausstellungen!$I196,Tabelle2!$X$4:$X$8,0)),"",MATCH(Ausstellungen!$I196,Tabelle2!$X$4:$X$8,0)))</f>
        <v/>
      </c>
      <c r="Q196" s="71" t="str">
        <f>IF(Ausstellungen!$C196="","",IF(OR(P196="",ISERROR(INDEX(Tabelle2!$X$14:$Y$18,P196,2))),"",INDEX(Tabelle2!$X$14:$Y$18,P196,2)))</f>
        <v/>
      </c>
      <c r="R196" s="71" t="str">
        <f t="shared" si="23"/>
        <v/>
      </c>
      <c r="S196" s="84" t="str">
        <f>IF(Ausstellungen!H196&lt;"a","",IF(AND(Ausstellungen!H196&gt;"a",ISERROR(MATCH(Ausstellungen!D196&amp;Ausstellungen!G196,Tabelle2!$T$2:$T$17,0))),1,IF(AND(Ausstellungen!H196&gt;"a",INDEX(Tabelle2!$V$2:$V$17,MATCH(Ausstellungen!D196&amp;Ausstellungen!G196,Tabelle2!$T$2:$T$17,0))&lt;&gt;Ausstellungen!H196),1,"")))</f>
        <v/>
      </c>
      <c r="T196" s="71" t="str">
        <f>IF(AND(Ausstellungen!I196&gt;"a",ISERROR(MATCH(Ausstellungen!G196,Tabelle2!$Z$2:$Z$7,0))),1,"")</f>
        <v/>
      </c>
      <c r="U196" s="71" t="str">
        <f>IF(AND(A196&gt;"a",Ausstellungen!G196&gt;" "),COUNTIF(A$5:A$500,A196),"")</f>
        <v/>
      </c>
      <c r="V196" s="71" t="str">
        <f t="shared" si="24"/>
        <v/>
      </c>
      <c r="W196" s="71" t="str">
        <f t="shared" si="25"/>
        <v/>
      </c>
      <c r="X196" s="71" t="str">
        <f>IF(AND(Ausstellungen!D196&lt;&gt;Tabelle2!$C$19,Ausstellungen!F196=Tabelle2!$E$19),1,"")</f>
        <v/>
      </c>
      <c r="Y196" s="71" t="str">
        <f ca="1">IF(AND(Ausstellungen!G196&gt;"a",ISERROR(MATCH(Ausstellungen!G196,INDIRECT(Ausstellungen!T196),0))),0,"")</f>
        <v/>
      </c>
      <c r="Z196" s="71" t="str">
        <f>IF(ISERROR(SEARCH(",",Ausstellungen!G196,1)),Ausstellungen!G196,SUBSTITUTE(MID(Ausstellungen!G196,1,SEARCH(",",Ausstellungen!G196,1)-1),"vv","z"))</f>
        <v xml:space="preserve"> </v>
      </c>
      <c r="AA196" s="71">
        <f t="shared" ca="1" si="26"/>
        <v>0</v>
      </c>
      <c r="AB196" s="71">
        <f t="shared" ca="1" si="27"/>
        <v>0</v>
      </c>
      <c r="AC196" s="71">
        <f t="shared" ca="1" si="28"/>
        <v>0</v>
      </c>
      <c r="AD196" s="71">
        <f t="shared" ca="1" si="29"/>
        <v>0</v>
      </c>
      <c r="AE196" s="71">
        <f t="shared" ca="1" si="30"/>
        <v>0</v>
      </c>
      <c r="AF196" s="71">
        <f t="shared" ca="1" si="31"/>
        <v>0</v>
      </c>
      <c r="AG196" s="71">
        <f t="shared" ca="1" si="32"/>
        <v>0</v>
      </c>
    </row>
    <row r="197" spans="1:33" ht="18.600000000000001" customHeight="1" x14ac:dyDescent="0.2">
      <c r="A197" s="70" t="str">
        <f>IF(AND(Ausstellungen!C197&lt;"a",Ausstellungen!D197&lt;"a",Ausstellungen!F197&lt;"a",Ausstellungen!G197&lt;" "),"",SUBSTITUTE(SUBSTITUTE(SUBSTITUTE(SUBSTITUTE(IF(AND(ISERROR(SEARCH(",",Ausstellungen!G197,1)),ISERROR(SEARCH(".",Ausstellungen!G197,1))),CONCATENATE(Ausstellungen!D197,Ausstellungen!E197,Ausstellungen!F197,Ausstellungen!G197),IF(ISERROR(SEARCH(",",Ausstellungen!G197,1)),CONCATENATE(Ausstellungen!D197,Ausstellungen!E197,Ausstellungen!F197,MID(Ausstellungen!G197,SEARCH(".",Ausstellungen!G197,1)-1,1)),CONCATENATE(Ausstellungen!D197,Ausstellungen!E197,Ausstellungen!F197,MID(Ausstellungen!G197,SEARCH(",",Ausstellungen!G197,1)-1,1)))),"vv",ROW()),"v",ROW()),"Sg",""),"V",""))</f>
        <v xml:space="preserve">   </v>
      </c>
      <c r="B197" s="70" t="str">
        <f>IF(OR(Ausstellungen!C197&lt;"a",Ausstellungen!D197&lt;"a",Ausstellungen!F197&lt;"a"),"",IF(AND(Ausstellungen!D197=Tabelle2!$C$19,Ausstellungen!F197=Tabelle2!$E$19),Ausstellungen!C197&amp;Ausstellungen!D197&amp;"yy",IF(AND(Ausstellungen!D197=Tabelle2!$C$19,Ausstellungen!F197&lt;&gt;Tabelle2!$E$19),Ausstellungen!C197&amp;Ausstellungen!D197&amp;"zz",Ausstellungen!C197&amp;Ausstellungen!D197)))</f>
        <v/>
      </c>
      <c r="C197" s="70" t="str">
        <f>IF(Ausstellungen!H197&lt;"a","",IF(Ausstellungen!F197=Tabelle2!$E$4,Ausstellungen!D197&amp;Ausstellungen!E197&amp;Ausstellungen!F197&amp;Ausstellungen!H197,IF(Ausstellungen!F197=Tabelle2!$E$3,Ausstellungen!D197&amp;Ausstellungen!F197&amp;Ausstellungen!H197,Ausstellungen!D197&amp;Ausstellungen!E197&amp;Ausstellungen!H197)))</f>
        <v/>
      </c>
      <c r="D197" s="70" t="str">
        <f>IF(AND(Ausstellungen!C197&gt;"a",Ausstellungen!D197&gt;"a",Ausstellungen!F197&gt;"a",Ausstellungen!I197&gt;"a"),Ausstellungen!D197&amp;Ausstellungen!E197&amp;MID(Ausstellungen!I197,1,2),"")</f>
        <v/>
      </c>
      <c r="E197" s="70" t="str">
        <f>IF(AND(Ausstellungen!C197&gt;"a",Ausstellungen!D197&gt;"a",Ausstellungen!F197&gt;"a",Ausstellungen!I197&gt;"a"),Ausstellungen!D197&amp;MID(Ausstellungen!I197,1,3),"")</f>
        <v/>
      </c>
      <c r="F197" s="70" t="str">
        <f>IF(Ausstellungen!T197&lt;&gt;"leer",CONCATENATE(Ausstellungen!T197,"P"),"")</f>
        <v/>
      </c>
      <c r="G197" s="71">
        <f ca="1">IF(Ausstellungen!G197&gt;" ",VLOOKUP(Ausstellungen!G197,INDIRECT(F197),2,0),0)</f>
        <v>0</v>
      </c>
      <c r="H197" s="71">
        <f>IF(ISERROR(VLOOKUP(Ausstellungen!H197,Tabelle2!$AG$3:$AH$29,2,0)),0,VLOOKUP(Ausstellungen!H197,Tabelle2!$AG$3:$AH$29,2,0))</f>
        <v>0</v>
      </c>
      <c r="I197" s="71">
        <f>IF(ISERROR(VLOOKUP(Ausstellungen!I197,Tabelle2!$X$3:$Y$8,2,0)),0,VLOOKUP(Ausstellungen!I197,Tabelle2!$X$3:$Y$8,2,0))</f>
        <v>0</v>
      </c>
      <c r="J197" s="71">
        <f t="shared" ca="1" si="22"/>
        <v>0</v>
      </c>
      <c r="N197" s="69" t="str">
        <f>IF(AND(Ausstellungen!$C197&gt;"a",ISERROR(VLOOKUP(Ausstellungen!$C197,Tabelle3!$A$6:$B$300,2,0))),"??",IF(ISERROR(VLOOKUP(Ausstellungen!$C197,Tabelle3!$A$6:$B$300,2,0)),"",VLOOKUP(Ausstellungen!$C197,Tabelle3!$A$6:$B$300,2,0)))</f>
        <v/>
      </c>
      <c r="O197" s="125">
        <f ca="1">IF(AND(Ausstellungen!G197&gt;"a",ISERROR(MATCH(Ausstellungen!G197,INDIRECT(Ausstellungen!T197),0))),0,1)</f>
        <v>1</v>
      </c>
      <c r="P197" s="71" t="str">
        <f>IF(Ausstellungen!$C197="","",IF(ISERROR(MATCH(Ausstellungen!$I197,Tabelle2!$X$4:$X$8,0)),"",MATCH(Ausstellungen!$I197,Tabelle2!$X$4:$X$8,0)))</f>
        <v/>
      </c>
      <c r="Q197" s="71" t="str">
        <f>IF(Ausstellungen!$C197="","",IF(OR(P197="",ISERROR(INDEX(Tabelle2!$X$14:$Y$18,P197,2))),"",INDEX(Tabelle2!$X$14:$Y$18,P197,2)))</f>
        <v/>
      </c>
      <c r="R197" s="71" t="str">
        <f t="shared" si="23"/>
        <v/>
      </c>
      <c r="S197" s="84" t="str">
        <f>IF(Ausstellungen!H197&lt;"a","",IF(AND(Ausstellungen!H197&gt;"a",ISERROR(MATCH(Ausstellungen!D197&amp;Ausstellungen!G197,Tabelle2!$T$2:$T$17,0))),1,IF(AND(Ausstellungen!H197&gt;"a",INDEX(Tabelle2!$V$2:$V$17,MATCH(Ausstellungen!D197&amp;Ausstellungen!G197,Tabelle2!$T$2:$T$17,0))&lt;&gt;Ausstellungen!H197),1,"")))</f>
        <v/>
      </c>
      <c r="T197" s="71" t="str">
        <f>IF(AND(Ausstellungen!I197&gt;"a",ISERROR(MATCH(Ausstellungen!G197,Tabelle2!$Z$2:$Z$7,0))),1,"")</f>
        <v/>
      </c>
      <c r="U197" s="71" t="str">
        <f>IF(AND(A197&gt;"a",Ausstellungen!G197&gt;" "),COUNTIF(A$5:A$500,A197),"")</f>
        <v/>
      </c>
      <c r="V197" s="71" t="str">
        <f t="shared" si="24"/>
        <v/>
      </c>
      <c r="W197" s="71" t="str">
        <f t="shared" si="25"/>
        <v/>
      </c>
      <c r="X197" s="71" t="str">
        <f>IF(AND(Ausstellungen!D197&lt;&gt;Tabelle2!$C$19,Ausstellungen!F197=Tabelle2!$E$19),1,"")</f>
        <v/>
      </c>
      <c r="Y197" s="71" t="str">
        <f ca="1">IF(AND(Ausstellungen!G197&gt;"a",ISERROR(MATCH(Ausstellungen!G197,INDIRECT(Ausstellungen!T197),0))),0,"")</f>
        <v/>
      </c>
      <c r="Z197" s="71" t="str">
        <f>IF(ISERROR(SEARCH(",",Ausstellungen!G197,1)),Ausstellungen!G197,SUBSTITUTE(MID(Ausstellungen!G197,1,SEARCH(",",Ausstellungen!G197,1)-1),"vv","z"))</f>
        <v xml:space="preserve"> </v>
      </c>
      <c r="AA197" s="71">
        <f t="shared" ca="1" si="26"/>
        <v>0</v>
      </c>
      <c r="AB197" s="71">
        <f t="shared" ca="1" si="27"/>
        <v>0</v>
      </c>
      <c r="AC197" s="71">
        <f t="shared" ca="1" si="28"/>
        <v>0</v>
      </c>
      <c r="AD197" s="71">
        <f t="shared" ca="1" si="29"/>
        <v>0</v>
      </c>
      <c r="AE197" s="71">
        <f t="shared" ca="1" si="30"/>
        <v>0</v>
      </c>
      <c r="AF197" s="71">
        <f t="shared" ca="1" si="31"/>
        <v>0</v>
      </c>
      <c r="AG197" s="71">
        <f t="shared" ca="1" si="32"/>
        <v>0</v>
      </c>
    </row>
    <row r="198" spans="1:33" ht="18.600000000000001" customHeight="1" x14ac:dyDescent="0.2">
      <c r="A198" s="70" t="str">
        <f>IF(AND(Ausstellungen!C198&lt;"a",Ausstellungen!D198&lt;"a",Ausstellungen!F198&lt;"a",Ausstellungen!G198&lt;" "),"",SUBSTITUTE(SUBSTITUTE(SUBSTITUTE(SUBSTITUTE(IF(AND(ISERROR(SEARCH(",",Ausstellungen!G198,1)),ISERROR(SEARCH(".",Ausstellungen!G198,1))),CONCATENATE(Ausstellungen!D198,Ausstellungen!E198,Ausstellungen!F198,Ausstellungen!G198),IF(ISERROR(SEARCH(",",Ausstellungen!G198,1)),CONCATENATE(Ausstellungen!D198,Ausstellungen!E198,Ausstellungen!F198,MID(Ausstellungen!G198,SEARCH(".",Ausstellungen!G198,1)-1,1)),CONCATENATE(Ausstellungen!D198,Ausstellungen!E198,Ausstellungen!F198,MID(Ausstellungen!G198,SEARCH(",",Ausstellungen!G198,1)-1,1)))),"vv",ROW()),"v",ROW()),"Sg",""),"V",""))</f>
        <v xml:space="preserve">   </v>
      </c>
      <c r="B198" s="70" t="str">
        <f>IF(OR(Ausstellungen!C198&lt;"a",Ausstellungen!D198&lt;"a",Ausstellungen!F198&lt;"a"),"",IF(AND(Ausstellungen!D198=Tabelle2!$C$19,Ausstellungen!F198=Tabelle2!$E$19),Ausstellungen!C198&amp;Ausstellungen!D198&amp;"yy",IF(AND(Ausstellungen!D198=Tabelle2!$C$19,Ausstellungen!F198&lt;&gt;Tabelle2!$E$19),Ausstellungen!C198&amp;Ausstellungen!D198&amp;"zz",Ausstellungen!C198&amp;Ausstellungen!D198)))</f>
        <v/>
      </c>
      <c r="C198" s="70" t="str">
        <f>IF(Ausstellungen!H198&lt;"a","",IF(Ausstellungen!F198=Tabelle2!$E$4,Ausstellungen!D198&amp;Ausstellungen!E198&amp;Ausstellungen!F198&amp;Ausstellungen!H198,IF(Ausstellungen!F198=Tabelle2!$E$3,Ausstellungen!D198&amp;Ausstellungen!F198&amp;Ausstellungen!H198,Ausstellungen!D198&amp;Ausstellungen!E198&amp;Ausstellungen!H198)))</f>
        <v/>
      </c>
      <c r="D198" s="70" t="str">
        <f>IF(AND(Ausstellungen!C198&gt;"a",Ausstellungen!D198&gt;"a",Ausstellungen!F198&gt;"a",Ausstellungen!I198&gt;"a"),Ausstellungen!D198&amp;Ausstellungen!E198&amp;MID(Ausstellungen!I198,1,2),"")</f>
        <v/>
      </c>
      <c r="E198" s="70" t="str">
        <f>IF(AND(Ausstellungen!C198&gt;"a",Ausstellungen!D198&gt;"a",Ausstellungen!F198&gt;"a",Ausstellungen!I198&gt;"a"),Ausstellungen!D198&amp;MID(Ausstellungen!I198,1,3),"")</f>
        <v/>
      </c>
      <c r="F198" s="70" t="str">
        <f>IF(Ausstellungen!T198&lt;&gt;"leer",CONCATENATE(Ausstellungen!T198,"P"),"")</f>
        <v/>
      </c>
      <c r="G198" s="71">
        <f ca="1">IF(Ausstellungen!G198&gt;" ",VLOOKUP(Ausstellungen!G198,INDIRECT(F198),2,0),0)</f>
        <v>0</v>
      </c>
      <c r="H198" s="71">
        <f>IF(ISERROR(VLOOKUP(Ausstellungen!H198,Tabelle2!$AG$3:$AH$29,2,0)),0,VLOOKUP(Ausstellungen!H198,Tabelle2!$AG$3:$AH$29,2,0))</f>
        <v>0</v>
      </c>
      <c r="I198" s="71">
        <f>IF(ISERROR(VLOOKUP(Ausstellungen!I198,Tabelle2!$X$3:$Y$8,2,0)),0,VLOOKUP(Ausstellungen!I198,Tabelle2!$X$3:$Y$8,2,0))</f>
        <v>0</v>
      </c>
      <c r="J198" s="71">
        <f t="shared" ref="J198:J261" ca="1" si="33">IF(OR(N198="?",O198=0,AND(R198&gt;1,R198&lt;500),S198=1,T198=1,AND(U198&gt;1,U198&lt;500),AND(V198&gt;1,V198&lt;500),AND(W198&gt;1,W198&lt;500),X198=1,Y198=1,AND(AG198&gt;0,AG198&lt;500)),0,G198+H198+I198)</f>
        <v>0</v>
      </c>
      <c r="N198" s="69" t="str">
        <f>IF(AND(Ausstellungen!$C198&gt;"a",ISERROR(VLOOKUP(Ausstellungen!$C198,Tabelle3!$A$6:$B$300,2,0))),"??",IF(ISERROR(VLOOKUP(Ausstellungen!$C198,Tabelle3!$A$6:$B$300,2,0)),"",VLOOKUP(Ausstellungen!$C198,Tabelle3!$A$6:$B$300,2,0)))</f>
        <v/>
      </c>
      <c r="O198" s="125">
        <f ca="1">IF(AND(Ausstellungen!G198&gt;"a",ISERROR(MATCH(Ausstellungen!G198,INDIRECT(Ausstellungen!T198),0))),0,1)</f>
        <v>1</v>
      </c>
      <c r="P198" s="71" t="str">
        <f>IF(Ausstellungen!$C198="","",IF(ISERROR(MATCH(Ausstellungen!$I198,Tabelle2!$X$4:$X$8,0)),"",MATCH(Ausstellungen!$I198,Tabelle2!$X$4:$X$8,0)))</f>
        <v/>
      </c>
      <c r="Q198" s="71" t="str">
        <f>IF(Ausstellungen!$C198="","",IF(OR(P198="",ISERROR(INDEX(Tabelle2!$X$14:$Y$18,P198,2))),"",INDEX(Tabelle2!$X$14:$Y$18,P198,2)))</f>
        <v/>
      </c>
      <c r="R198" s="71" t="str">
        <f t="shared" ref="R198:R261" si="34">IF(D198&gt;"a",COUNTIF(D$5:D$500,D198)+COUNTIF(E$5:E$500,E198)-1,"")</f>
        <v/>
      </c>
      <c r="S198" s="84" t="str">
        <f>IF(Ausstellungen!H198&lt;"a","",IF(AND(Ausstellungen!H198&gt;"a",ISERROR(MATCH(Ausstellungen!D198&amp;Ausstellungen!G198,Tabelle2!$T$2:$T$17,0))),1,IF(AND(Ausstellungen!H198&gt;"a",INDEX(Tabelle2!$V$2:$V$17,MATCH(Ausstellungen!D198&amp;Ausstellungen!G198,Tabelle2!$T$2:$T$17,0))&lt;&gt;Ausstellungen!H198),1,"")))</f>
        <v/>
      </c>
      <c r="T198" s="71" t="str">
        <f>IF(AND(Ausstellungen!I198&gt;"a",ISERROR(MATCH(Ausstellungen!G198,Tabelle2!$Z$2:$Z$7,0))),1,"")</f>
        <v/>
      </c>
      <c r="U198" s="71" t="str">
        <f>IF(AND(A198&gt;"a",Ausstellungen!G198&gt;" "),COUNTIF(A$5:A$500,A198),"")</f>
        <v/>
      </c>
      <c r="V198" s="71" t="str">
        <f t="shared" ref="V198:V261" si="35">IF(B198&gt;"a",COUNTIF(B$5:B$500,B198),"")</f>
        <v/>
      </c>
      <c r="W198" s="71" t="str">
        <f t="shared" ref="W198:W261" si="36">IF(C198&gt;"a",COUNTIF(C$5:C$500,C198),"")</f>
        <v/>
      </c>
      <c r="X198" s="71" t="str">
        <f>IF(AND(Ausstellungen!D198&lt;&gt;Tabelle2!$C$19,Ausstellungen!F198=Tabelle2!$E$19),1,"")</f>
        <v/>
      </c>
      <c r="Y198" s="71" t="str">
        <f ca="1">IF(AND(Ausstellungen!G198&gt;"a",ISERROR(MATCH(Ausstellungen!G198,INDIRECT(Ausstellungen!T198),0))),0,"")</f>
        <v/>
      </c>
      <c r="Z198" s="71" t="str">
        <f>IF(ISERROR(SEARCH(",",Ausstellungen!G198,1)),Ausstellungen!G198,SUBSTITUTE(MID(Ausstellungen!G198,1,SEARCH(",",Ausstellungen!G198,1)-1),"vv","z"))</f>
        <v xml:space="preserve"> </v>
      </c>
      <c r="AA198" s="71">
        <f t="shared" ref="AA198:AA261" ca="1" si="37">IF(ISERROR(MATCH(SUBSTITUTE(A198,RIGHT(A198,1),RIGHT(A198,1)-1),A$6:A$500,0)+5),0,IF(AND(RIGHT(A198,1)&gt;"1",RIGHT(A198,1)&lt;"5",LEFT(Z198,1)="z",LEFT(INDIRECT("Z"&amp;MATCH(SUBSTITUTE(A198,RIGHT(A198,1),RIGHT(A198,1)-1),A$6:A$500,0)+5),1)="v"),1,IF(AND(RIGHT(A198,1)&gt;"1",RIGHT(A198,1)&lt;"5",LEFT(Z198,1)="V",LEFT(INDIRECT("Z"&amp;MATCH(SUBSTITUTE(A198,RIGHT(A198,1),RIGHT(A198,1)-1),A$6:A$500,0)+5),2)="Sg"),1,0)))</f>
        <v>0</v>
      </c>
      <c r="AB198" s="71">
        <f t="shared" ref="AB198:AB261" ca="1" si="38">IF(ISERROR(MATCH(SUBSTITUTE(A198,RIGHT(A198,1),RIGHT(A198,1)+1),A$6:A$500,0)+5),0,IF(AND(RIGHT(A198,1)&gt;"0",RIGHT(A198,1)&lt;"4",LEFT(Z198,1)="v",LEFT(INDIRECT("Z"&amp;MATCH(SUBSTITUTE(A198,RIGHT(A198,1),RIGHT(A198,1)+1),A$6:A$500,0)+5),1)="z"),1,IF(AND(RIGHT(A198,1)&gt;"0",RIGHT(A198,1)&lt;"4",LEFT(Z198,2)="Sg",LEFT(INDIRECT("Z"&amp;MATCH(SUBSTITUTE(A198,RIGHT(A198,1),RIGHT(A198,1)+1),A$6:A$500,0)+5),1)="V"),1,0)))</f>
        <v>0</v>
      </c>
      <c r="AC198" s="71">
        <f t="shared" ref="AC198:AC261" ca="1" si="39">IF(ISERROR(MATCH(SUBSTITUTE(A198,RIGHT(A198,1),RIGHT(A198,1)-2),A$6:A$500,0)+5),0,IF(AND(RIGHT(A198,1)&gt;"2",RIGHT(A198,1)&lt;"5",LEFT(Z198,1)="z",LEFT(INDIRECT("Z"&amp;MATCH(SUBSTITUTE(A198,RIGHT(A198,1),RIGHT(A198,1)-2),A$6:A$500,0)+5),1)="v"),1,IF(AND(RIGHT(A198,1)&gt;"2",RIGHT(A198,1)&lt;"5",LEFT(Z198,1)="V",LEFT(INDIRECT("Z"&amp;MATCH(SUBSTITUTE(A198,RIGHT(A198,1),RIGHT(A198,1)-2),A$6:A$500,0)+5),2)="Sg"),1,0)))</f>
        <v>0</v>
      </c>
      <c r="AD198" s="71">
        <f t="shared" ref="AD198:AD261" ca="1" si="40">IF(ISERROR(MATCH(SUBSTITUTE(A198,RIGHT(A198,1),RIGHT(A198,1)+2),A$6:A$500,0)+5),0,IF(AND(RIGHT(A198,1)&gt;"0",RIGHT(A198,1)&lt;"3",LEFT(Z198,1)="v",LEFT(INDIRECT("Z"&amp;MATCH(SUBSTITUTE(A198,RIGHT(A198,1),RIGHT(A198,1)+2),A$6:A$500,0)+5),1)="z"),1,IF(AND(RIGHT(A198,1)&gt;"0",RIGHT(A198,1)&lt;"3",LEFT(Z198,2)="Sg",LEFT(INDIRECT("Z"&amp;MATCH(SUBSTITUTE(A198,RIGHT(A198,1),RIGHT(A198,1)+2),A$6:A$500,0)+5),1)="V"),1,0)))</f>
        <v>0</v>
      </c>
      <c r="AE198" s="71">
        <f t="shared" ref="AE198:AE261" ca="1" si="41">IF(ISERROR(MATCH(SUBSTITUTE(A198,RIGHT(A198,1),RIGHT(A198,1)-3),A$6:A$500,0)+5),0,IF(AND(RIGHT(A198,1)&gt;"3",RIGHT(A198,1)&lt;"5",LEFT(Z198,1)="z",LEFT(INDIRECT("Z"&amp;MATCH(SUBSTITUTE(A198,RIGHT(A198,1),RIGHT(A198,1)-3),A$6:A$500,0)+5),1)="v"),1,IF(AND(RIGHT(A198,1)&gt;"3",RIGHT(A198,1)&lt;"5",LEFT(Z198,1)="V",LEFT(INDIRECT("Z"&amp;MATCH(SUBSTITUTE(A198,RIGHT(A198,1),RIGHT(A198,1)-3),A$6:A$500,0)+5),2)="Sg"),1,0)))</f>
        <v>0</v>
      </c>
      <c r="AF198" s="71">
        <f t="shared" ref="AF198:AF261" ca="1" si="42">IF(ISERROR(MATCH(SUBSTITUTE(A198,RIGHT(A198,1),RIGHT(A198,1)+3),A$6:A$500,0)+5),0,IF(AND(RIGHT(A198,1)&gt;"0",RIGHT(A198,1)&lt;"2",LEFT(Z198,1)="v",LEFT(INDIRECT("Z"&amp;MATCH(SUBSTITUTE(A198,RIGHT(A198,1),RIGHT(A198,1)+3),A$6:A$500,0)+5),1)="z"),1,IF(AND(RIGHT(A198,1)&gt;"0",RIGHT(A198,1)&lt;"2",LEFT(Z198,2)="Sg",LEFT(INDIRECT("Z"&amp;MATCH(SUBSTITUTE(A198,RIGHT(A198,1),RIGHT(A198,1)+3),A$6:A$500,0)+5),1)="V"),1,0)))</f>
        <v>0</v>
      </c>
      <c r="AG198" s="71">
        <f t="shared" ref="AG198:AG261" ca="1" si="43">AA198+AB198+AC198+AD198+AE198+AF198</f>
        <v>0</v>
      </c>
    </row>
    <row r="199" spans="1:33" ht="18.600000000000001" customHeight="1" x14ac:dyDescent="0.2">
      <c r="A199" s="70" t="str">
        <f>IF(AND(Ausstellungen!C199&lt;"a",Ausstellungen!D199&lt;"a",Ausstellungen!F199&lt;"a",Ausstellungen!G199&lt;" "),"",SUBSTITUTE(SUBSTITUTE(SUBSTITUTE(SUBSTITUTE(IF(AND(ISERROR(SEARCH(",",Ausstellungen!G199,1)),ISERROR(SEARCH(".",Ausstellungen!G199,1))),CONCATENATE(Ausstellungen!D199,Ausstellungen!E199,Ausstellungen!F199,Ausstellungen!G199),IF(ISERROR(SEARCH(",",Ausstellungen!G199,1)),CONCATENATE(Ausstellungen!D199,Ausstellungen!E199,Ausstellungen!F199,MID(Ausstellungen!G199,SEARCH(".",Ausstellungen!G199,1)-1,1)),CONCATENATE(Ausstellungen!D199,Ausstellungen!E199,Ausstellungen!F199,MID(Ausstellungen!G199,SEARCH(",",Ausstellungen!G199,1)-1,1)))),"vv",ROW()),"v",ROW()),"Sg",""),"V",""))</f>
        <v xml:space="preserve">   </v>
      </c>
      <c r="B199" s="70" t="str">
        <f>IF(OR(Ausstellungen!C199&lt;"a",Ausstellungen!D199&lt;"a",Ausstellungen!F199&lt;"a"),"",IF(AND(Ausstellungen!D199=Tabelle2!$C$19,Ausstellungen!F199=Tabelle2!$E$19),Ausstellungen!C199&amp;Ausstellungen!D199&amp;"yy",IF(AND(Ausstellungen!D199=Tabelle2!$C$19,Ausstellungen!F199&lt;&gt;Tabelle2!$E$19),Ausstellungen!C199&amp;Ausstellungen!D199&amp;"zz",Ausstellungen!C199&amp;Ausstellungen!D199)))</f>
        <v/>
      </c>
      <c r="C199" s="70" t="str">
        <f>IF(Ausstellungen!H199&lt;"a","",IF(Ausstellungen!F199=Tabelle2!$E$4,Ausstellungen!D199&amp;Ausstellungen!E199&amp;Ausstellungen!F199&amp;Ausstellungen!H199,IF(Ausstellungen!F199=Tabelle2!$E$3,Ausstellungen!D199&amp;Ausstellungen!F199&amp;Ausstellungen!H199,Ausstellungen!D199&amp;Ausstellungen!E199&amp;Ausstellungen!H199)))</f>
        <v/>
      </c>
      <c r="D199" s="70" t="str">
        <f>IF(AND(Ausstellungen!C199&gt;"a",Ausstellungen!D199&gt;"a",Ausstellungen!F199&gt;"a",Ausstellungen!I199&gt;"a"),Ausstellungen!D199&amp;Ausstellungen!E199&amp;MID(Ausstellungen!I199,1,2),"")</f>
        <v/>
      </c>
      <c r="E199" s="70" t="str">
        <f>IF(AND(Ausstellungen!C199&gt;"a",Ausstellungen!D199&gt;"a",Ausstellungen!F199&gt;"a",Ausstellungen!I199&gt;"a"),Ausstellungen!D199&amp;MID(Ausstellungen!I199,1,3),"")</f>
        <v/>
      </c>
      <c r="F199" s="70" t="str">
        <f>IF(Ausstellungen!T199&lt;&gt;"leer",CONCATENATE(Ausstellungen!T199,"P"),"")</f>
        <v/>
      </c>
      <c r="G199" s="71">
        <f ca="1">IF(Ausstellungen!G199&gt;" ",VLOOKUP(Ausstellungen!G199,INDIRECT(F199),2,0),0)</f>
        <v>0</v>
      </c>
      <c r="H199" s="71">
        <f>IF(ISERROR(VLOOKUP(Ausstellungen!H199,Tabelle2!$AG$3:$AH$29,2,0)),0,VLOOKUP(Ausstellungen!H199,Tabelle2!$AG$3:$AH$29,2,0))</f>
        <v>0</v>
      </c>
      <c r="I199" s="71">
        <f>IF(ISERROR(VLOOKUP(Ausstellungen!I199,Tabelle2!$X$3:$Y$8,2,0)),0,VLOOKUP(Ausstellungen!I199,Tabelle2!$X$3:$Y$8,2,0))</f>
        <v>0</v>
      </c>
      <c r="J199" s="71">
        <f t="shared" ca="1" si="33"/>
        <v>0</v>
      </c>
      <c r="N199" s="69" t="str">
        <f>IF(AND(Ausstellungen!$C199&gt;"a",ISERROR(VLOOKUP(Ausstellungen!$C199,Tabelle3!$A$6:$B$300,2,0))),"??",IF(ISERROR(VLOOKUP(Ausstellungen!$C199,Tabelle3!$A$6:$B$300,2,0)),"",VLOOKUP(Ausstellungen!$C199,Tabelle3!$A$6:$B$300,2,0)))</f>
        <v/>
      </c>
      <c r="O199" s="125">
        <f ca="1">IF(AND(Ausstellungen!G199&gt;"a",ISERROR(MATCH(Ausstellungen!G199,INDIRECT(Ausstellungen!T199),0))),0,1)</f>
        <v>1</v>
      </c>
      <c r="P199" s="71" t="str">
        <f>IF(Ausstellungen!$C199="","",IF(ISERROR(MATCH(Ausstellungen!$I199,Tabelle2!$X$4:$X$8,0)),"",MATCH(Ausstellungen!$I199,Tabelle2!$X$4:$X$8,0)))</f>
        <v/>
      </c>
      <c r="Q199" s="71" t="str">
        <f>IF(Ausstellungen!$C199="","",IF(OR(P199="",ISERROR(INDEX(Tabelle2!$X$14:$Y$18,P199,2))),"",INDEX(Tabelle2!$X$14:$Y$18,P199,2)))</f>
        <v/>
      </c>
      <c r="R199" s="71" t="str">
        <f t="shared" si="34"/>
        <v/>
      </c>
      <c r="S199" s="84" t="str">
        <f>IF(Ausstellungen!H199&lt;"a","",IF(AND(Ausstellungen!H199&gt;"a",ISERROR(MATCH(Ausstellungen!D199&amp;Ausstellungen!G199,Tabelle2!$T$2:$T$17,0))),1,IF(AND(Ausstellungen!H199&gt;"a",INDEX(Tabelle2!$V$2:$V$17,MATCH(Ausstellungen!D199&amp;Ausstellungen!G199,Tabelle2!$T$2:$T$17,0))&lt;&gt;Ausstellungen!H199),1,"")))</f>
        <v/>
      </c>
      <c r="T199" s="71" t="str">
        <f>IF(AND(Ausstellungen!I199&gt;"a",ISERROR(MATCH(Ausstellungen!G199,Tabelle2!$Z$2:$Z$7,0))),1,"")</f>
        <v/>
      </c>
      <c r="U199" s="71" t="str">
        <f>IF(AND(A199&gt;"a",Ausstellungen!G199&gt;" "),COUNTIF(A$5:A$500,A199),"")</f>
        <v/>
      </c>
      <c r="V199" s="71" t="str">
        <f t="shared" si="35"/>
        <v/>
      </c>
      <c r="W199" s="71" t="str">
        <f t="shared" si="36"/>
        <v/>
      </c>
      <c r="X199" s="71" t="str">
        <f>IF(AND(Ausstellungen!D199&lt;&gt;Tabelle2!$C$19,Ausstellungen!F199=Tabelle2!$E$19),1,"")</f>
        <v/>
      </c>
      <c r="Y199" s="71" t="str">
        <f ca="1">IF(AND(Ausstellungen!G199&gt;"a",ISERROR(MATCH(Ausstellungen!G199,INDIRECT(Ausstellungen!T199),0))),0,"")</f>
        <v/>
      </c>
      <c r="Z199" s="71" t="str">
        <f>IF(ISERROR(SEARCH(",",Ausstellungen!G199,1)),Ausstellungen!G199,SUBSTITUTE(MID(Ausstellungen!G199,1,SEARCH(",",Ausstellungen!G199,1)-1),"vv","z"))</f>
        <v xml:space="preserve"> </v>
      </c>
      <c r="AA199" s="71">
        <f t="shared" ca="1" si="37"/>
        <v>0</v>
      </c>
      <c r="AB199" s="71">
        <f t="shared" ca="1" si="38"/>
        <v>0</v>
      </c>
      <c r="AC199" s="71">
        <f t="shared" ca="1" si="39"/>
        <v>0</v>
      </c>
      <c r="AD199" s="71">
        <f t="shared" ca="1" si="40"/>
        <v>0</v>
      </c>
      <c r="AE199" s="71">
        <f t="shared" ca="1" si="41"/>
        <v>0</v>
      </c>
      <c r="AF199" s="71">
        <f t="shared" ca="1" si="42"/>
        <v>0</v>
      </c>
      <c r="AG199" s="71">
        <f t="shared" ca="1" si="43"/>
        <v>0</v>
      </c>
    </row>
    <row r="200" spans="1:33" ht="18.600000000000001" customHeight="1" x14ac:dyDescent="0.2">
      <c r="A200" s="70" t="str">
        <f>IF(AND(Ausstellungen!C200&lt;"a",Ausstellungen!D200&lt;"a",Ausstellungen!F200&lt;"a",Ausstellungen!G200&lt;" "),"",SUBSTITUTE(SUBSTITUTE(SUBSTITUTE(SUBSTITUTE(IF(AND(ISERROR(SEARCH(",",Ausstellungen!G200,1)),ISERROR(SEARCH(".",Ausstellungen!G200,1))),CONCATENATE(Ausstellungen!D200,Ausstellungen!E200,Ausstellungen!F200,Ausstellungen!G200),IF(ISERROR(SEARCH(",",Ausstellungen!G200,1)),CONCATENATE(Ausstellungen!D200,Ausstellungen!E200,Ausstellungen!F200,MID(Ausstellungen!G200,SEARCH(".",Ausstellungen!G200,1)-1,1)),CONCATENATE(Ausstellungen!D200,Ausstellungen!E200,Ausstellungen!F200,MID(Ausstellungen!G200,SEARCH(",",Ausstellungen!G200,1)-1,1)))),"vv",ROW()),"v",ROW()),"Sg",""),"V",""))</f>
        <v xml:space="preserve">   </v>
      </c>
      <c r="B200" s="70" t="str">
        <f>IF(OR(Ausstellungen!C200&lt;"a",Ausstellungen!D200&lt;"a",Ausstellungen!F200&lt;"a"),"",IF(AND(Ausstellungen!D200=Tabelle2!$C$19,Ausstellungen!F200=Tabelle2!$E$19),Ausstellungen!C200&amp;Ausstellungen!D200&amp;"yy",IF(AND(Ausstellungen!D200=Tabelle2!$C$19,Ausstellungen!F200&lt;&gt;Tabelle2!$E$19),Ausstellungen!C200&amp;Ausstellungen!D200&amp;"zz",Ausstellungen!C200&amp;Ausstellungen!D200)))</f>
        <v/>
      </c>
      <c r="C200" s="70" t="str">
        <f>IF(Ausstellungen!H200&lt;"a","",IF(Ausstellungen!F200=Tabelle2!$E$4,Ausstellungen!D200&amp;Ausstellungen!E200&amp;Ausstellungen!F200&amp;Ausstellungen!H200,IF(Ausstellungen!F200=Tabelle2!$E$3,Ausstellungen!D200&amp;Ausstellungen!F200&amp;Ausstellungen!H200,Ausstellungen!D200&amp;Ausstellungen!E200&amp;Ausstellungen!H200)))</f>
        <v/>
      </c>
      <c r="D200" s="70" t="str">
        <f>IF(AND(Ausstellungen!C200&gt;"a",Ausstellungen!D200&gt;"a",Ausstellungen!F200&gt;"a",Ausstellungen!I200&gt;"a"),Ausstellungen!D200&amp;Ausstellungen!E200&amp;MID(Ausstellungen!I200,1,2),"")</f>
        <v/>
      </c>
      <c r="E200" s="70" t="str">
        <f>IF(AND(Ausstellungen!C200&gt;"a",Ausstellungen!D200&gt;"a",Ausstellungen!F200&gt;"a",Ausstellungen!I200&gt;"a"),Ausstellungen!D200&amp;MID(Ausstellungen!I200,1,3),"")</f>
        <v/>
      </c>
      <c r="F200" s="70" t="str">
        <f>IF(Ausstellungen!T200&lt;&gt;"leer",CONCATENATE(Ausstellungen!T200,"P"),"")</f>
        <v/>
      </c>
      <c r="G200" s="71">
        <f ca="1">IF(Ausstellungen!G200&gt;" ",VLOOKUP(Ausstellungen!G200,INDIRECT(F200),2,0),0)</f>
        <v>0</v>
      </c>
      <c r="H200" s="71">
        <f>IF(ISERROR(VLOOKUP(Ausstellungen!H200,Tabelle2!$AG$3:$AH$29,2,0)),0,VLOOKUP(Ausstellungen!H200,Tabelle2!$AG$3:$AH$29,2,0))</f>
        <v>0</v>
      </c>
      <c r="I200" s="71">
        <f>IF(ISERROR(VLOOKUP(Ausstellungen!I200,Tabelle2!$X$3:$Y$8,2,0)),0,VLOOKUP(Ausstellungen!I200,Tabelle2!$X$3:$Y$8,2,0))</f>
        <v>0</v>
      </c>
      <c r="J200" s="71">
        <f t="shared" ca="1" si="33"/>
        <v>0</v>
      </c>
      <c r="N200" s="69" t="str">
        <f>IF(AND(Ausstellungen!$C200&gt;"a",ISERROR(VLOOKUP(Ausstellungen!$C200,Tabelle3!$A$6:$B$300,2,0))),"??",IF(ISERROR(VLOOKUP(Ausstellungen!$C200,Tabelle3!$A$6:$B$300,2,0)),"",VLOOKUP(Ausstellungen!$C200,Tabelle3!$A$6:$B$300,2,0)))</f>
        <v/>
      </c>
      <c r="O200" s="125">
        <f ca="1">IF(AND(Ausstellungen!G200&gt;"a",ISERROR(MATCH(Ausstellungen!G200,INDIRECT(Ausstellungen!T200),0))),0,1)</f>
        <v>1</v>
      </c>
      <c r="P200" s="71" t="str">
        <f>IF(Ausstellungen!$C200="","",IF(ISERROR(MATCH(Ausstellungen!$I200,Tabelle2!$X$4:$X$8,0)),"",MATCH(Ausstellungen!$I200,Tabelle2!$X$4:$X$8,0)))</f>
        <v/>
      </c>
      <c r="Q200" s="71" t="str">
        <f>IF(Ausstellungen!$C200="","",IF(OR(P200="",ISERROR(INDEX(Tabelle2!$X$14:$Y$18,P200,2))),"",INDEX(Tabelle2!$X$14:$Y$18,P200,2)))</f>
        <v/>
      </c>
      <c r="R200" s="71" t="str">
        <f t="shared" si="34"/>
        <v/>
      </c>
      <c r="S200" s="84" t="str">
        <f>IF(Ausstellungen!H200&lt;"a","",IF(AND(Ausstellungen!H200&gt;"a",ISERROR(MATCH(Ausstellungen!D200&amp;Ausstellungen!G200,Tabelle2!$T$2:$T$17,0))),1,IF(AND(Ausstellungen!H200&gt;"a",INDEX(Tabelle2!$V$2:$V$17,MATCH(Ausstellungen!D200&amp;Ausstellungen!G200,Tabelle2!$T$2:$T$17,0))&lt;&gt;Ausstellungen!H200),1,"")))</f>
        <v/>
      </c>
      <c r="T200" s="71" t="str">
        <f>IF(AND(Ausstellungen!I200&gt;"a",ISERROR(MATCH(Ausstellungen!G200,Tabelle2!$Z$2:$Z$7,0))),1,"")</f>
        <v/>
      </c>
      <c r="U200" s="71" t="str">
        <f>IF(AND(A200&gt;"a",Ausstellungen!G200&gt;" "),COUNTIF(A$5:A$500,A200),"")</f>
        <v/>
      </c>
      <c r="V200" s="71" t="str">
        <f t="shared" si="35"/>
        <v/>
      </c>
      <c r="W200" s="71" t="str">
        <f t="shared" si="36"/>
        <v/>
      </c>
      <c r="X200" s="71" t="str">
        <f>IF(AND(Ausstellungen!D200&lt;&gt;Tabelle2!$C$19,Ausstellungen!F200=Tabelle2!$E$19),1,"")</f>
        <v/>
      </c>
      <c r="Y200" s="71" t="str">
        <f ca="1">IF(AND(Ausstellungen!G200&gt;"a",ISERROR(MATCH(Ausstellungen!G200,INDIRECT(Ausstellungen!T200),0))),0,"")</f>
        <v/>
      </c>
      <c r="Z200" s="71" t="str">
        <f>IF(ISERROR(SEARCH(",",Ausstellungen!G200,1)),Ausstellungen!G200,SUBSTITUTE(MID(Ausstellungen!G200,1,SEARCH(",",Ausstellungen!G200,1)-1),"vv","z"))</f>
        <v xml:space="preserve"> </v>
      </c>
      <c r="AA200" s="71">
        <f t="shared" ca="1" si="37"/>
        <v>0</v>
      </c>
      <c r="AB200" s="71">
        <f t="shared" ca="1" si="38"/>
        <v>0</v>
      </c>
      <c r="AC200" s="71">
        <f t="shared" ca="1" si="39"/>
        <v>0</v>
      </c>
      <c r="AD200" s="71">
        <f t="shared" ca="1" si="40"/>
        <v>0</v>
      </c>
      <c r="AE200" s="71">
        <f t="shared" ca="1" si="41"/>
        <v>0</v>
      </c>
      <c r="AF200" s="71">
        <f t="shared" ca="1" si="42"/>
        <v>0</v>
      </c>
      <c r="AG200" s="71">
        <f t="shared" ca="1" si="43"/>
        <v>0</v>
      </c>
    </row>
    <row r="201" spans="1:33" ht="18.600000000000001" customHeight="1" x14ac:dyDescent="0.2">
      <c r="A201" s="70" t="str">
        <f>IF(AND(Ausstellungen!C201&lt;"a",Ausstellungen!D201&lt;"a",Ausstellungen!F201&lt;"a",Ausstellungen!G201&lt;" "),"",SUBSTITUTE(SUBSTITUTE(SUBSTITUTE(SUBSTITUTE(IF(AND(ISERROR(SEARCH(",",Ausstellungen!G201,1)),ISERROR(SEARCH(".",Ausstellungen!G201,1))),CONCATENATE(Ausstellungen!D201,Ausstellungen!E201,Ausstellungen!F201,Ausstellungen!G201),IF(ISERROR(SEARCH(",",Ausstellungen!G201,1)),CONCATENATE(Ausstellungen!D201,Ausstellungen!E201,Ausstellungen!F201,MID(Ausstellungen!G201,SEARCH(".",Ausstellungen!G201,1)-1,1)),CONCATENATE(Ausstellungen!D201,Ausstellungen!E201,Ausstellungen!F201,MID(Ausstellungen!G201,SEARCH(",",Ausstellungen!G201,1)-1,1)))),"vv",ROW()),"v",ROW()),"Sg",""),"V",""))</f>
        <v xml:space="preserve">   </v>
      </c>
      <c r="B201" s="70" t="str">
        <f>IF(OR(Ausstellungen!C201&lt;"a",Ausstellungen!D201&lt;"a",Ausstellungen!F201&lt;"a"),"",IF(AND(Ausstellungen!D201=Tabelle2!$C$19,Ausstellungen!F201=Tabelle2!$E$19),Ausstellungen!C201&amp;Ausstellungen!D201&amp;"yy",IF(AND(Ausstellungen!D201=Tabelle2!$C$19,Ausstellungen!F201&lt;&gt;Tabelle2!$E$19),Ausstellungen!C201&amp;Ausstellungen!D201&amp;"zz",Ausstellungen!C201&amp;Ausstellungen!D201)))</f>
        <v/>
      </c>
      <c r="C201" s="70" t="str">
        <f>IF(Ausstellungen!H201&lt;"a","",IF(Ausstellungen!F201=Tabelle2!$E$4,Ausstellungen!D201&amp;Ausstellungen!E201&amp;Ausstellungen!F201&amp;Ausstellungen!H201,IF(Ausstellungen!F201=Tabelle2!$E$3,Ausstellungen!D201&amp;Ausstellungen!F201&amp;Ausstellungen!H201,Ausstellungen!D201&amp;Ausstellungen!E201&amp;Ausstellungen!H201)))</f>
        <v/>
      </c>
      <c r="D201" s="70" t="str">
        <f>IF(AND(Ausstellungen!C201&gt;"a",Ausstellungen!D201&gt;"a",Ausstellungen!F201&gt;"a",Ausstellungen!I201&gt;"a"),Ausstellungen!D201&amp;Ausstellungen!E201&amp;MID(Ausstellungen!I201,1,2),"")</f>
        <v/>
      </c>
      <c r="E201" s="70" t="str">
        <f>IF(AND(Ausstellungen!C201&gt;"a",Ausstellungen!D201&gt;"a",Ausstellungen!F201&gt;"a",Ausstellungen!I201&gt;"a"),Ausstellungen!D201&amp;MID(Ausstellungen!I201,1,3),"")</f>
        <v/>
      </c>
      <c r="F201" s="70" t="str">
        <f>IF(Ausstellungen!T201&lt;&gt;"leer",CONCATENATE(Ausstellungen!T201,"P"),"")</f>
        <v/>
      </c>
      <c r="G201" s="71">
        <f ca="1">IF(Ausstellungen!G201&gt;" ",VLOOKUP(Ausstellungen!G201,INDIRECT(F201),2,0),0)</f>
        <v>0</v>
      </c>
      <c r="H201" s="71">
        <f>IF(ISERROR(VLOOKUP(Ausstellungen!H201,Tabelle2!$AG$3:$AH$29,2,0)),0,VLOOKUP(Ausstellungen!H201,Tabelle2!$AG$3:$AH$29,2,0))</f>
        <v>0</v>
      </c>
      <c r="I201" s="71">
        <f>IF(ISERROR(VLOOKUP(Ausstellungen!I201,Tabelle2!$X$3:$Y$8,2,0)),0,VLOOKUP(Ausstellungen!I201,Tabelle2!$X$3:$Y$8,2,0))</f>
        <v>0</v>
      </c>
      <c r="J201" s="71">
        <f t="shared" ca="1" si="33"/>
        <v>0</v>
      </c>
      <c r="N201" s="69" t="str">
        <f>IF(AND(Ausstellungen!$C201&gt;"a",ISERROR(VLOOKUP(Ausstellungen!$C201,Tabelle3!$A$6:$B$300,2,0))),"??",IF(ISERROR(VLOOKUP(Ausstellungen!$C201,Tabelle3!$A$6:$B$300,2,0)),"",VLOOKUP(Ausstellungen!$C201,Tabelle3!$A$6:$B$300,2,0)))</f>
        <v/>
      </c>
      <c r="O201" s="125">
        <f ca="1">IF(AND(Ausstellungen!G201&gt;"a",ISERROR(MATCH(Ausstellungen!G201,INDIRECT(Ausstellungen!T201),0))),0,1)</f>
        <v>1</v>
      </c>
      <c r="P201" s="71" t="str">
        <f>IF(Ausstellungen!$C201="","",IF(ISERROR(MATCH(Ausstellungen!$I201,Tabelle2!$X$4:$X$8,0)),"",MATCH(Ausstellungen!$I201,Tabelle2!$X$4:$X$8,0)))</f>
        <v/>
      </c>
      <c r="Q201" s="71" t="str">
        <f>IF(Ausstellungen!$C201="","",IF(OR(P201="",ISERROR(INDEX(Tabelle2!$X$14:$Y$18,P201,2))),"",INDEX(Tabelle2!$X$14:$Y$18,P201,2)))</f>
        <v/>
      </c>
      <c r="R201" s="71" t="str">
        <f t="shared" si="34"/>
        <v/>
      </c>
      <c r="S201" s="84" t="str">
        <f>IF(Ausstellungen!H201&lt;"a","",IF(AND(Ausstellungen!H201&gt;"a",ISERROR(MATCH(Ausstellungen!D201&amp;Ausstellungen!G201,Tabelle2!$T$2:$T$17,0))),1,IF(AND(Ausstellungen!H201&gt;"a",INDEX(Tabelle2!$V$2:$V$17,MATCH(Ausstellungen!D201&amp;Ausstellungen!G201,Tabelle2!$T$2:$T$17,0))&lt;&gt;Ausstellungen!H201),1,"")))</f>
        <v/>
      </c>
      <c r="T201" s="71" t="str">
        <f>IF(AND(Ausstellungen!I201&gt;"a",ISERROR(MATCH(Ausstellungen!G201,Tabelle2!$Z$2:$Z$7,0))),1,"")</f>
        <v/>
      </c>
      <c r="U201" s="71" t="str">
        <f>IF(AND(A201&gt;"a",Ausstellungen!G201&gt;" "),COUNTIF(A$5:A$500,A201),"")</f>
        <v/>
      </c>
      <c r="V201" s="71" t="str">
        <f t="shared" si="35"/>
        <v/>
      </c>
      <c r="W201" s="71" t="str">
        <f t="shared" si="36"/>
        <v/>
      </c>
      <c r="X201" s="71" t="str">
        <f>IF(AND(Ausstellungen!D201&lt;&gt;Tabelle2!$C$19,Ausstellungen!F201=Tabelle2!$E$19),1,"")</f>
        <v/>
      </c>
      <c r="Y201" s="71" t="str">
        <f ca="1">IF(AND(Ausstellungen!G201&gt;"a",ISERROR(MATCH(Ausstellungen!G201,INDIRECT(Ausstellungen!T201),0))),0,"")</f>
        <v/>
      </c>
      <c r="Z201" s="71" t="str">
        <f>IF(ISERROR(SEARCH(",",Ausstellungen!G201,1)),Ausstellungen!G201,SUBSTITUTE(MID(Ausstellungen!G201,1,SEARCH(",",Ausstellungen!G201,1)-1),"vv","z"))</f>
        <v xml:space="preserve"> </v>
      </c>
      <c r="AA201" s="71">
        <f t="shared" ca="1" si="37"/>
        <v>0</v>
      </c>
      <c r="AB201" s="71">
        <f t="shared" ca="1" si="38"/>
        <v>0</v>
      </c>
      <c r="AC201" s="71">
        <f t="shared" ca="1" si="39"/>
        <v>0</v>
      </c>
      <c r="AD201" s="71">
        <f t="shared" ca="1" si="40"/>
        <v>0</v>
      </c>
      <c r="AE201" s="71">
        <f t="shared" ca="1" si="41"/>
        <v>0</v>
      </c>
      <c r="AF201" s="71">
        <f t="shared" ca="1" si="42"/>
        <v>0</v>
      </c>
      <c r="AG201" s="71">
        <f t="shared" ca="1" si="43"/>
        <v>0</v>
      </c>
    </row>
    <row r="202" spans="1:33" ht="18.600000000000001" customHeight="1" x14ac:dyDescent="0.2">
      <c r="A202" s="70" t="str">
        <f>IF(AND(Ausstellungen!C202&lt;"a",Ausstellungen!D202&lt;"a",Ausstellungen!F202&lt;"a",Ausstellungen!G202&lt;" "),"",SUBSTITUTE(SUBSTITUTE(SUBSTITUTE(SUBSTITUTE(IF(AND(ISERROR(SEARCH(",",Ausstellungen!G202,1)),ISERROR(SEARCH(".",Ausstellungen!G202,1))),CONCATENATE(Ausstellungen!D202,Ausstellungen!E202,Ausstellungen!F202,Ausstellungen!G202),IF(ISERROR(SEARCH(",",Ausstellungen!G202,1)),CONCATENATE(Ausstellungen!D202,Ausstellungen!E202,Ausstellungen!F202,MID(Ausstellungen!G202,SEARCH(".",Ausstellungen!G202,1)-1,1)),CONCATENATE(Ausstellungen!D202,Ausstellungen!E202,Ausstellungen!F202,MID(Ausstellungen!G202,SEARCH(",",Ausstellungen!G202,1)-1,1)))),"vv",ROW()),"v",ROW()),"Sg",""),"V",""))</f>
        <v xml:space="preserve">   </v>
      </c>
      <c r="B202" s="70" t="str">
        <f>IF(OR(Ausstellungen!C202&lt;"a",Ausstellungen!D202&lt;"a",Ausstellungen!F202&lt;"a"),"",IF(AND(Ausstellungen!D202=Tabelle2!$C$19,Ausstellungen!F202=Tabelle2!$E$19),Ausstellungen!C202&amp;Ausstellungen!D202&amp;"yy",IF(AND(Ausstellungen!D202=Tabelle2!$C$19,Ausstellungen!F202&lt;&gt;Tabelle2!$E$19),Ausstellungen!C202&amp;Ausstellungen!D202&amp;"zz",Ausstellungen!C202&amp;Ausstellungen!D202)))</f>
        <v/>
      </c>
      <c r="C202" s="70" t="str">
        <f>IF(Ausstellungen!H202&lt;"a","",IF(Ausstellungen!F202=Tabelle2!$E$4,Ausstellungen!D202&amp;Ausstellungen!E202&amp;Ausstellungen!F202&amp;Ausstellungen!H202,IF(Ausstellungen!F202=Tabelle2!$E$3,Ausstellungen!D202&amp;Ausstellungen!F202&amp;Ausstellungen!H202,Ausstellungen!D202&amp;Ausstellungen!E202&amp;Ausstellungen!H202)))</f>
        <v/>
      </c>
      <c r="D202" s="70" t="str">
        <f>IF(AND(Ausstellungen!C202&gt;"a",Ausstellungen!D202&gt;"a",Ausstellungen!F202&gt;"a",Ausstellungen!I202&gt;"a"),Ausstellungen!D202&amp;Ausstellungen!E202&amp;MID(Ausstellungen!I202,1,2),"")</f>
        <v/>
      </c>
      <c r="E202" s="70" t="str">
        <f>IF(AND(Ausstellungen!C202&gt;"a",Ausstellungen!D202&gt;"a",Ausstellungen!F202&gt;"a",Ausstellungen!I202&gt;"a"),Ausstellungen!D202&amp;MID(Ausstellungen!I202,1,3),"")</f>
        <v/>
      </c>
      <c r="F202" s="70" t="str">
        <f>IF(Ausstellungen!T202&lt;&gt;"leer",CONCATENATE(Ausstellungen!T202,"P"),"")</f>
        <v/>
      </c>
      <c r="G202" s="71">
        <f ca="1">IF(Ausstellungen!G202&gt;" ",VLOOKUP(Ausstellungen!G202,INDIRECT(F202),2,0),0)</f>
        <v>0</v>
      </c>
      <c r="H202" s="71">
        <f>IF(ISERROR(VLOOKUP(Ausstellungen!H202,Tabelle2!$AG$3:$AH$29,2,0)),0,VLOOKUP(Ausstellungen!H202,Tabelle2!$AG$3:$AH$29,2,0))</f>
        <v>0</v>
      </c>
      <c r="I202" s="71">
        <f>IF(ISERROR(VLOOKUP(Ausstellungen!I202,Tabelle2!$X$3:$Y$8,2,0)),0,VLOOKUP(Ausstellungen!I202,Tabelle2!$X$3:$Y$8,2,0))</f>
        <v>0</v>
      </c>
      <c r="J202" s="71">
        <f t="shared" ca="1" si="33"/>
        <v>0</v>
      </c>
      <c r="N202" s="69" t="str">
        <f>IF(AND(Ausstellungen!$C202&gt;"a",ISERROR(VLOOKUP(Ausstellungen!$C202,Tabelle3!$A$6:$B$300,2,0))),"??",IF(ISERROR(VLOOKUP(Ausstellungen!$C202,Tabelle3!$A$6:$B$300,2,0)),"",VLOOKUP(Ausstellungen!$C202,Tabelle3!$A$6:$B$300,2,0)))</f>
        <v/>
      </c>
      <c r="O202" s="125">
        <f ca="1">IF(AND(Ausstellungen!G202&gt;"a",ISERROR(MATCH(Ausstellungen!G202,INDIRECT(Ausstellungen!T202),0))),0,1)</f>
        <v>1</v>
      </c>
      <c r="P202" s="71" t="str">
        <f>IF(Ausstellungen!$C202="","",IF(ISERROR(MATCH(Ausstellungen!$I202,Tabelle2!$X$4:$X$8,0)),"",MATCH(Ausstellungen!$I202,Tabelle2!$X$4:$X$8,0)))</f>
        <v/>
      </c>
      <c r="Q202" s="71" t="str">
        <f>IF(Ausstellungen!$C202="","",IF(OR(P202="",ISERROR(INDEX(Tabelle2!$X$14:$Y$18,P202,2))),"",INDEX(Tabelle2!$X$14:$Y$18,P202,2)))</f>
        <v/>
      </c>
      <c r="R202" s="71" t="str">
        <f t="shared" si="34"/>
        <v/>
      </c>
      <c r="S202" s="84" t="str">
        <f>IF(Ausstellungen!H202&lt;"a","",IF(AND(Ausstellungen!H202&gt;"a",ISERROR(MATCH(Ausstellungen!D202&amp;Ausstellungen!G202,Tabelle2!$T$2:$T$17,0))),1,IF(AND(Ausstellungen!H202&gt;"a",INDEX(Tabelle2!$V$2:$V$17,MATCH(Ausstellungen!D202&amp;Ausstellungen!G202,Tabelle2!$T$2:$T$17,0))&lt;&gt;Ausstellungen!H202),1,"")))</f>
        <v/>
      </c>
      <c r="T202" s="71" t="str">
        <f>IF(AND(Ausstellungen!I202&gt;"a",ISERROR(MATCH(Ausstellungen!G202,Tabelle2!$Z$2:$Z$7,0))),1,"")</f>
        <v/>
      </c>
      <c r="U202" s="71" t="str">
        <f>IF(AND(A202&gt;"a",Ausstellungen!G202&gt;" "),COUNTIF(A$5:A$500,A202),"")</f>
        <v/>
      </c>
      <c r="V202" s="71" t="str">
        <f t="shared" si="35"/>
        <v/>
      </c>
      <c r="W202" s="71" t="str">
        <f t="shared" si="36"/>
        <v/>
      </c>
      <c r="X202" s="71" t="str">
        <f>IF(AND(Ausstellungen!D202&lt;&gt;Tabelle2!$C$19,Ausstellungen!F202=Tabelle2!$E$19),1,"")</f>
        <v/>
      </c>
      <c r="Y202" s="71" t="str">
        <f ca="1">IF(AND(Ausstellungen!G202&gt;"a",ISERROR(MATCH(Ausstellungen!G202,INDIRECT(Ausstellungen!T202),0))),0,"")</f>
        <v/>
      </c>
      <c r="Z202" s="71" t="str">
        <f>IF(ISERROR(SEARCH(",",Ausstellungen!G202,1)),Ausstellungen!G202,SUBSTITUTE(MID(Ausstellungen!G202,1,SEARCH(",",Ausstellungen!G202,1)-1),"vv","z"))</f>
        <v xml:space="preserve"> </v>
      </c>
      <c r="AA202" s="71">
        <f t="shared" ca="1" si="37"/>
        <v>0</v>
      </c>
      <c r="AB202" s="71">
        <f t="shared" ca="1" si="38"/>
        <v>0</v>
      </c>
      <c r="AC202" s="71">
        <f t="shared" ca="1" si="39"/>
        <v>0</v>
      </c>
      <c r="AD202" s="71">
        <f t="shared" ca="1" si="40"/>
        <v>0</v>
      </c>
      <c r="AE202" s="71">
        <f t="shared" ca="1" si="41"/>
        <v>0</v>
      </c>
      <c r="AF202" s="71">
        <f t="shared" ca="1" si="42"/>
        <v>0</v>
      </c>
      <c r="AG202" s="71">
        <f t="shared" ca="1" si="43"/>
        <v>0</v>
      </c>
    </row>
    <row r="203" spans="1:33" ht="18.600000000000001" customHeight="1" x14ac:dyDescent="0.2">
      <c r="A203" s="70" t="str">
        <f>IF(AND(Ausstellungen!C203&lt;"a",Ausstellungen!D203&lt;"a",Ausstellungen!F203&lt;"a",Ausstellungen!G203&lt;" "),"",SUBSTITUTE(SUBSTITUTE(SUBSTITUTE(SUBSTITUTE(IF(AND(ISERROR(SEARCH(",",Ausstellungen!G203,1)),ISERROR(SEARCH(".",Ausstellungen!G203,1))),CONCATENATE(Ausstellungen!D203,Ausstellungen!E203,Ausstellungen!F203,Ausstellungen!G203),IF(ISERROR(SEARCH(",",Ausstellungen!G203,1)),CONCATENATE(Ausstellungen!D203,Ausstellungen!E203,Ausstellungen!F203,MID(Ausstellungen!G203,SEARCH(".",Ausstellungen!G203,1)-1,1)),CONCATENATE(Ausstellungen!D203,Ausstellungen!E203,Ausstellungen!F203,MID(Ausstellungen!G203,SEARCH(",",Ausstellungen!G203,1)-1,1)))),"vv",ROW()),"v",ROW()),"Sg",""),"V",""))</f>
        <v xml:space="preserve">   </v>
      </c>
      <c r="B203" s="70" t="str">
        <f>IF(OR(Ausstellungen!C203&lt;"a",Ausstellungen!D203&lt;"a",Ausstellungen!F203&lt;"a"),"",IF(AND(Ausstellungen!D203=Tabelle2!$C$19,Ausstellungen!F203=Tabelle2!$E$19),Ausstellungen!C203&amp;Ausstellungen!D203&amp;"yy",IF(AND(Ausstellungen!D203=Tabelle2!$C$19,Ausstellungen!F203&lt;&gt;Tabelle2!$E$19),Ausstellungen!C203&amp;Ausstellungen!D203&amp;"zz",Ausstellungen!C203&amp;Ausstellungen!D203)))</f>
        <v/>
      </c>
      <c r="C203" s="70" t="str">
        <f>IF(Ausstellungen!H203&lt;"a","",IF(Ausstellungen!F203=Tabelle2!$E$4,Ausstellungen!D203&amp;Ausstellungen!E203&amp;Ausstellungen!F203&amp;Ausstellungen!H203,IF(Ausstellungen!F203=Tabelle2!$E$3,Ausstellungen!D203&amp;Ausstellungen!F203&amp;Ausstellungen!H203,Ausstellungen!D203&amp;Ausstellungen!E203&amp;Ausstellungen!H203)))</f>
        <v/>
      </c>
      <c r="D203" s="70" t="str">
        <f>IF(AND(Ausstellungen!C203&gt;"a",Ausstellungen!D203&gt;"a",Ausstellungen!F203&gt;"a",Ausstellungen!I203&gt;"a"),Ausstellungen!D203&amp;Ausstellungen!E203&amp;MID(Ausstellungen!I203,1,2),"")</f>
        <v/>
      </c>
      <c r="E203" s="70" t="str">
        <f>IF(AND(Ausstellungen!C203&gt;"a",Ausstellungen!D203&gt;"a",Ausstellungen!F203&gt;"a",Ausstellungen!I203&gt;"a"),Ausstellungen!D203&amp;MID(Ausstellungen!I203,1,3),"")</f>
        <v/>
      </c>
      <c r="F203" s="70" t="str">
        <f>IF(Ausstellungen!T203&lt;&gt;"leer",CONCATENATE(Ausstellungen!T203,"P"),"")</f>
        <v/>
      </c>
      <c r="G203" s="71">
        <f ca="1">IF(Ausstellungen!G203&gt;" ",VLOOKUP(Ausstellungen!G203,INDIRECT(F203),2,0),0)</f>
        <v>0</v>
      </c>
      <c r="H203" s="71">
        <f>IF(ISERROR(VLOOKUP(Ausstellungen!H203,Tabelle2!$AG$3:$AH$29,2,0)),0,VLOOKUP(Ausstellungen!H203,Tabelle2!$AG$3:$AH$29,2,0))</f>
        <v>0</v>
      </c>
      <c r="I203" s="71">
        <f>IF(ISERROR(VLOOKUP(Ausstellungen!I203,Tabelle2!$X$3:$Y$8,2,0)),0,VLOOKUP(Ausstellungen!I203,Tabelle2!$X$3:$Y$8,2,0))</f>
        <v>0</v>
      </c>
      <c r="J203" s="71">
        <f t="shared" ca="1" si="33"/>
        <v>0</v>
      </c>
      <c r="N203" s="69" t="str">
        <f>IF(AND(Ausstellungen!$C203&gt;"a",ISERROR(VLOOKUP(Ausstellungen!$C203,Tabelle3!$A$6:$B$300,2,0))),"??",IF(ISERROR(VLOOKUP(Ausstellungen!$C203,Tabelle3!$A$6:$B$300,2,0)),"",VLOOKUP(Ausstellungen!$C203,Tabelle3!$A$6:$B$300,2,0)))</f>
        <v/>
      </c>
      <c r="O203" s="125">
        <f ca="1">IF(AND(Ausstellungen!G203&gt;"a",ISERROR(MATCH(Ausstellungen!G203,INDIRECT(Ausstellungen!T203),0))),0,1)</f>
        <v>1</v>
      </c>
      <c r="P203" s="71" t="str">
        <f>IF(Ausstellungen!$C203="","",IF(ISERROR(MATCH(Ausstellungen!$I203,Tabelle2!$X$4:$X$8,0)),"",MATCH(Ausstellungen!$I203,Tabelle2!$X$4:$X$8,0)))</f>
        <v/>
      </c>
      <c r="Q203" s="71" t="str">
        <f>IF(Ausstellungen!$C203="","",IF(OR(P203="",ISERROR(INDEX(Tabelle2!$X$14:$Y$18,P203,2))),"",INDEX(Tabelle2!$X$14:$Y$18,P203,2)))</f>
        <v/>
      </c>
      <c r="R203" s="71" t="str">
        <f t="shared" si="34"/>
        <v/>
      </c>
      <c r="S203" s="84" t="str">
        <f>IF(Ausstellungen!H203&lt;"a","",IF(AND(Ausstellungen!H203&gt;"a",ISERROR(MATCH(Ausstellungen!D203&amp;Ausstellungen!G203,Tabelle2!$T$2:$T$17,0))),1,IF(AND(Ausstellungen!H203&gt;"a",INDEX(Tabelle2!$V$2:$V$17,MATCH(Ausstellungen!D203&amp;Ausstellungen!G203,Tabelle2!$T$2:$T$17,0))&lt;&gt;Ausstellungen!H203),1,"")))</f>
        <v/>
      </c>
      <c r="T203" s="71" t="str">
        <f>IF(AND(Ausstellungen!I203&gt;"a",ISERROR(MATCH(Ausstellungen!G203,Tabelle2!$Z$2:$Z$7,0))),1,"")</f>
        <v/>
      </c>
      <c r="U203" s="71" t="str">
        <f>IF(AND(A203&gt;"a",Ausstellungen!G203&gt;" "),COUNTIF(A$5:A$500,A203),"")</f>
        <v/>
      </c>
      <c r="V203" s="71" t="str">
        <f t="shared" si="35"/>
        <v/>
      </c>
      <c r="W203" s="71" t="str">
        <f t="shared" si="36"/>
        <v/>
      </c>
      <c r="X203" s="71" t="str">
        <f>IF(AND(Ausstellungen!D203&lt;&gt;Tabelle2!$C$19,Ausstellungen!F203=Tabelle2!$E$19),1,"")</f>
        <v/>
      </c>
      <c r="Y203" s="71" t="str">
        <f ca="1">IF(AND(Ausstellungen!G203&gt;"a",ISERROR(MATCH(Ausstellungen!G203,INDIRECT(Ausstellungen!T203),0))),0,"")</f>
        <v/>
      </c>
      <c r="Z203" s="71" t="str">
        <f>IF(ISERROR(SEARCH(",",Ausstellungen!G203,1)),Ausstellungen!G203,SUBSTITUTE(MID(Ausstellungen!G203,1,SEARCH(",",Ausstellungen!G203,1)-1),"vv","z"))</f>
        <v xml:space="preserve"> </v>
      </c>
      <c r="AA203" s="71">
        <f t="shared" ca="1" si="37"/>
        <v>0</v>
      </c>
      <c r="AB203" s="71">
        <f t="shared" ca="1" si="38"/>
        <v>0</v>
      </c>
      <c r="AC203" s="71">
        <f t="shared" ca="1" si="39"/>
        <v>0</v>
      </c>
      <c r="AD203" s="71">
        <f t="shared" ca="1" si="40"/>
        <v>0</v>
      </c>
      <c r="AE203" s="71">
        <f t="shared" ca="1" si="41"/>
        <v>0</v>
      </c>
      <c r="AF203" s="71">
        <f t="shared" ca="1" si="42"/>
        <v>0</v>
      </c>
      <c r="AG203" s="71">
        <f t="shared" ca="1" si="43"/>
        <v>0</v>
      </c>
    </row>
    <row r="204" spans="1:33" ht="18.600000000000001" customHeight="1" x14ac:dyDescent="0.2">
      <c r="A204" s="70" t="str">
        <f>IF(AND(Ausstellungen!C204&lt;"a",Ausstellungen!D204&lt;"a",Ausstellungen!F204&lt;"a",Ausstellungen!G204&lt;" "),"",SUBSTITUTE(SUBSTITUTE(SUBSTITUTE(SUBSTITUTE(IF(AND(ISERROR(SEARCH(",",Ausstellungen!G204,1)),ISERROR(SEARCH(".",Ausstellungen!G204,1))),CONCATENATE(Ausstellungen!D204,Ausstellungen!E204,Ausstellungen!F204,Ausstellungen!G204),IF(ISERROR(SEARCH(",",Ausstellungen!G204,1)),CONCATENATE(Ausstellungen!D204,Ausstellungen!E204,Ausstellungen!F204,MID(Ausstellungen!G204,SEARCH(".",Ausstellungen!G204,1)-1,1)),CONCATENATE(Ausstellungen!D204,Ausstellungen!E204,Ausstellungen!F204,MID(Ausstellungen!G204,SEARCH(",",Ausstellungen!G204,1)-1,1)))),"vv",ROW()),"v",ROW()),"Sg",""),"V",""))</f>
        <v xml:space="preserve">   </v>
      </c>
      <c r="B204" s="70" t="str">
        <f>IF(OR(Ausstellungen!C204&lt;"a",Ausstellungen!D204&lt;"a",Ausstellungen!F204&lt;"a"),"",IF(AND(Ausstellungen!D204=Tabelle2!$C$19,Ausstellungen!F204=Tabelle2!$E$19),Ausstellungen!C204&amp;Ausstellungen!D204&amp;"yy",IF(AND(Ausstellungen!D204=Tabelle2!$C$19,Ausstellungen!F204&lt;&gt;Tabelle2!$E$19),Ausstellungen!C204&amp;Ausstellungen!D204&amp;"zz",Ausstellungen!C204&amp;Ausstellungen!D204)))</f>
        <v/>
      </c>
      <c r="C204" s="70" t="str">
        <f>IF(Ausstellungen!H204&lt;"a","",IF(Ausstellungen!F204=Tabelle2!$E$4,Ausstellungen!D204&amp;Ausstellungen!E204&amp;Ausstellungen!F204&amp;Ausstellungen!H204,IF(Ausstellungen!F204=Tabelle2!$E$3,Ausstellungen!D204&amp;Ausstellungen!F204&amp;Ausstellungen!H204,Ausstellungen!D204&amp;Ausstellungen!E204&amp;Ausstellungen!H204)))</f>
        <v/>
      </c>
      <c r="D204" s="70" t="str">
        <f>IF(AND(Ausstellungen!C204&gt;"a",Ausstellungen!D204&gt;"a",Ausstellungen!F204&gt;"a",Ausstellungen!I204&gt;"a"),Ausstellungen!D204&amp;Ausstellungen!E204&amp;MID(Ausstellungen!I204,1,2),"")</f>
        <v/>
      </c>
      <c r="E204" s="70" t="str">
        <f>IF(AND(Ausstellungen!C204&gt;"a",Ausstellungen!D204&gt;"a",Ausstellungen!F204&gt;"a",Ausstellungen!I204&gt;"a"),Ausstellungen!D204&amp;MID(Ausstellungen!I204,1,3),"")</f>
        <v/>
      </c>
      <c r="F204" s="70" t="str">
        <f>IF(Ausstellungen!T204&lt;&gt;"leer",CONCATENATE(Ausstellungen!T204,"P"),"")</f>
        <v/>
      </c>
      <c r="G204" s="71">
        <f ca="1">IF(Ausstellungen!G204&gt;" ",VLOOKUP(Ausstellungen!G204,INDIRECT(F204),2,0),0)</f>
        <v>0</v>
      </c>
      <c r="H204" s="71">
        <f>IF(ISERROR(VLOOKUP(Ausstellungen!H204,Tabelle2!$AG$3:$AH$29,2,0)),0,VLOOKUP(Ausstellungen!H204,Tabelle2!$AG$3:$AH$29,2,0))</f>
        <v>0</v>
      </c>
      <c r="I204" s="71">
        <f>IF(ISERROR(VLOOKUP(Ausstellungen!I204,Tabelle2!$X$3:$Y$8,2,0)),0,VLOOKUP(Ausstellungen!I204,Tabelle2!$X$3:$Y$8,2,0))</f>
        <v>0</v>
      </c>
      <c r="J204" s="71">
        <f t="shared" ca="1" si="33"/>
        <v>0</v>
      </c>
      <c r="N204" s="69" t="str">
        <f>IF(AND(Ausstellungen!$C204&gt;"a",ISERROR(VLOOKUP(Ausstellungen!$C204,Tabelle3!$A$6:$B$300,2,0))),"??",IF(ISERROR(VLOOKUP(Ausstellungen!$C204,Tabelle3!$A$6:$B$300,2,0)),"",VLOOKUP(Ausstellungen!$C204,Tabelle3!$A$6:$B$300,2,0)))</f>
        <v/>
      </c>
      <c r="O204" s="125">
        <f ca="1">IF(AND(Ausstellungen!G204&gt;"a",ISERROR(MATCH(Ausstellungen!G204,INDIRECT(Ausstellungen!T204),0))),0,1)</f>
        <v>1</v>
      </c>
      <c r="P204" s="71" t="str">
        <f>IF(Ausstellungen!$C204="","",IF(ISERROR(MATCH(Ausstellungen!$I204,Tabelle2!$X$4:$X$8,0)),"",MATCH(Ausstellungen!$I204,Tabelle2!$X$4:$X$8,0)))</f>
        <v/>
      </c>
      <c r="Q204" s="71" t="str">
        <f>IF(Ausstellungen!$C204="","",IF(OR(P204="",ISERROR(INDEX(Tabelle2!$X$14:$Y$18,P204,2))),"",INDEX(Tabelle2!$X$14:$Y$18,P204,2)))</f>
        <v/>
      </c>
      <c r="R204" s="71" t="str">
        <f t="shared" si="34"/>
        <v/>
      </c>
      <c r="S204" s="84" t="str">
        <f>IF(Ausstellungen!H204&lt;"a","",IF(AND(Ausstellungen!H204&gt;"a",ISERROR(MATCH(Ausstellungen!D204&amp;Ausstellungen!G204,Tabelle2!$T$2:$T$17,0))),1,IF(AND(Ausstellungen!H204&gt;"a",INDEX(Tabelle2!$V$2:$V$17,MATCH(Ausstellungen!D204&amp;Ausstellungen!G204,Tabelle2!$T$2:$T$17,0))&lt;&gt;Ausstellungen!H204),1,"")))</f>
        <v/>
      </c>
      <c r="T204" s="71" t="str">
        <f>IF(AND(Ausstellungen!I204&gt;"a",ISERROR(MATCH(Ausstellungen!G204,Tabelle2!$Z$2:$Z$7,0))),1,"")</f>
        <v/>
      </c>
      <c r="U204" s="71" t="str">
        <f>IF(AND(A204&gt;"a",Ausstellungen!G204&gt;" "),COUNTIF(A$5:A$500,A204),"")</f>
        <v/>
      </c>
      <c r="V204" s="71" t="str">
        <f t="shared" si="35"/>
        <v/>
      </c>
      <c r="W204" s="71" t="str">
        <f t="shared" si="36"/>
        <v/>
      </c>
      <c r="X204" s="71" t="str">
        <f>IF(AND(Ausstellungen!D204&lt;&gt;Tabelle2!$C$19,Ausstellungen!F204=Tabelle2!$E$19),1,"")</f>
        <v/>
      </c>
      <c r="Y204" s="71" t="str">
        <f ca="1">IF(AND(Ausstellungen!G204&gt;"a",ISERROR(MATCH(Ausstellungen!G204,INDIRECT(Ausstellungen!T204),0))),0,"")</f>
        <v/>
      </c>
      <c r="Z204" s="71" t="str">
        <f>IF(ISERROR(SEARCH(",",Ausstellungen!G204,1)),Ausstellungen!G204,SUBSTITUTE(MID(Ausstellungen!G204,1,SEARCH(",",Ausstellungen!G204,1)-1),"vv","z"))</f>
        <v xml:space="preserve"> </v>
      </c>
      <c r="AA204" s="71">
        <f t="shared" ca="1" si="37"/>
        <v>0</v>
      </c>
      <c r="AB204" s="71">
        <f t="shared" ca="1" si="38"/>
        <v>0</v>
      </c>
      <c r="AC204" s="71">
        <f t="shared" ca="1" si="39"/>
        <v>0</v>
      </c>
      <c r="AD204" s="71">
        <f t="shared" ca="1" si="40"/>
        <v>0</v>
      </c>
      <c r="AE204" s="71">
        <f t="shared" ca="1" si="41"/>
        <v>0</v>
      </c>
      <c r="AF204" s="71">
        <f t="shared" ca="1" si="42"/>
        <v>0</v>
      </c>
      <c r="AG204" s="71">
        <f t="shared" ca="1" si="43"/>
        <v>0</v>
      </c>
    </row>
    <row r="205" spans="1:33" ht="18.600000000000001" customHeight="1" x14ac:dyDescent="0.2">
      <c r="A205" s="70" t="str">
        <f>IF(AND(Ausstellungen!C205&lt;"a",Ausstellungen!D205&lt;"a",Ausstellungen!F205&lt;"a",Ausstellungen!G205&lt;" "),"",SUBSTITUTE(SUBSTITUTE(SUBSTITUTE(SUBSTITUTE(IF(AND(ISERROR(SEARCH(",",Ausstellungen!G205,1)),ISERROR(SEARCH(".",Ausstellungen!G205,1))),CONCATENATE(Ausstellungen!D205,Ausstellungen!E205,Ausstellungen!F205,Ausstellungen!G205),IF(ISERROR(SEARCH(",",Ausstellungen!G205,1)),CONCATENATE(Ausstellungen!D205,Ausstellungen!E205,Ausstellungen!F205,MID(Ausstellungen!G205,SEARCH(".",Ausstellungen!G205,1)-1,1)),CONCATENATE(Ausstellungen!D205,Ausstellungen!E205,Ausstellungen!F205,MID(Ausstellungen!G205,SEARCH(",",Ausstellungen!G205,1)-1,1)))),"vv",ROW()),"v",ROW()),"Sg",""),"V",""))</f>
        <v xml:space="preserve">   </v>
      </c>
      <c r="B205" s="70" t="str">
        <f>IF(OR(Ausstellungen!C205&lt;"a",Ausstellungen!D205&lt;"a",Ausstellungen!F205&lt;"a"),"",IF(AND(Ausstellungen!D205=Tabelle2!$C$19,Ausstellungen!F205=Tabelle2!$E$19),Ausstellungen!C205&amp;Ausstellungen!D205&amp;"yy",IF(AND(Ausstellungen!D205=Tabelle2!$C$19,Ausstellungen!F205&lt;&gt;Tabelle2!$E$19),Ausstellungen!C205&amp;Ausstellungen!D205&amp;"zz",Ausstellungen!C205&amp;Ausstellungen!D205)))</f>
        <v/>
      </c>
      <c r="C205" s="70" t="str">
        <f>IF(Ausstellungen!H205&lt;"a","",IF(Ausstellungen!F205=Tabelle2!$E$4,Ausstellungen!D205&amp;Ausstellungen!E205&amp;Ausstellungen!F205&amp;Ausstellungen!H205,IF(Ausstellungen!F205=Tabelle2!$E$3,Ausstellungen!D205&amp;Ausstellungen!F205&amp;Ausstellungen!H205,Ausstellungen!D205&amp;Ausstellungen!E205&amp;Ausstellungen!H205)))</f>
        <v/>
      </c>
      <c r="D205" s="70" t="str">
        <f>IF(AND(Ausstellungen!C205&gt;"a",Ausstellungen!D205&gt;"a",Ausstellungen!F205&gt;"a",Ausstellungen!I205&gt;"a"),Ausstellungen!D205&amp;Ausstellungen!E205&amp;MID(Ausstellungen!I205,1,2),"")</f>
        <v/>
      </c>
      <c r="E205" s="70" t="str">
        <f>IF(AND(Ausstellungen!C205&gt;"a",Ausstellungen!D205&gt;"a",Ausstellungen!F205&gt;"a",Ausstellungen!I205&gt;"a"),Ausstellungen!D205&amp;MID(Ausstellungen!I205,1,3),"")</f>
        <v/>
      </c>
      <c r="F205" s="70" t="str">
        <f>IF(Ausstellungen!T205&lt;&gt;"leer",CONCATENATE(Ausstellungen!T205,"P"),"")</f>
        <v/>
      </c>
      <c r="G205" s="71">
        <f ca="1">IF(Ausstellungen!G205&gt;" ",VLOOKUP(Ausstellungen!G205,INDIRECT(F205),2,0),0)</f>
        <v>0</v>
      </c>
      <c r="H205" s="71">
        <f>IF(ISERROR(VLOOKUP(Ausstellungen!H205,Tabelle2!$AG$3:$AH$29,2,0)),0,VLOOKUP(Ausstellungen!H205,Tabelle2!$AG$3:$AH$29,2,0))</f>
        <v>0</v>
      </c>
      <c r="I205" s="71">
        <f>IF(ISERROR(VLOOKUP(Ausstellungen!I205,Tabelle2!$X$3:$Y$8,2,0)),0,VLOOKUP(Ausstellungen!I205,Tabelle2!$X$3:$Y$8,2,0))</f>
        <v>0</v>
      </c>
      <c r="J205" s="71">
        <f t="shared" ca="1" si="33"/>
        <v>0</v>
      </c>
      <c r="N205" s="69" t="str">
        <f>IF(AND(Ausstellungen!$C205&gt;"a",ISERROR(VLOOKUP(Ausstellungen!$C205,Tabelle3!$A$6:$B$300,2,0))),"??",IF(ISERROR(VLOOKUP(Ausstellungen!$C205,Tabelle3!$A$6:$B$300,2,0)),"",VLOOKUP(Ausstellungen!$C205,Tabelle3!$A$6:$B$300,2,0)))</f>
        <v/>
      </c>
      <c r="O205" s="125">
        <f ca="1">IF(AND(Ausstellungen!G205&gt;"a",ISERROR(MATCH(Ausstellungen!G205,INDIRECT(Ausstellungen!T205),0))),0,1)</f>
        <v>1</v>
      </c>
      <c r="P205" s="71" t="str">
        <f>IF(Ausstellungen!$C205="","",IF(ISERROR(MATCH(Ausstellungen!$I205,Tabelle2!$X$4:$X$8,0)),"",MATCH(Ausstellungen!$I205,Tabelle2!$X$4:$X$8,0)))</f>
        <v/>
      </c>
      <c r="Q205" s="71" t="str">
        <f>IF(Ausstellungen!$C205="","",IF(OR(P205="",ISERROR(INDEX(Tabelle2!$X$14:$Y$18,P205,2))),"",INDEX(Tabelle2!$X$14:$Y$18,P205,2)))</f>
        <v/>
      </c>
      <c r="R205" s="71" t="str">
        <f t="shared" si="34"/>
        <v/>
      </c>
      <c r="S205" s="84" t="str">
        <f>IF(Ausstellungen!H205&lt;"a","",IF(AND(Ausstellungen!H205&gt;"a",ISERROR(MATCH(Ausstellungen!D205&amp;Ausstellungen!G205,Tabelle2!$T$2:$T$17,0))),1,IF(AND(Ausstellungen!H205&gt;"a",INDEX(Tabelle2!$V$2:$V$17,MATCH(Ausstellungen!D205&amp;Ausstellungen!G205,Tabelle2!$T$2:$T$17,0))&lt;&gt;Ausstellungen!H205),1,"")))</f>
        <v/>
      </c>
      <c r="T205" s="71" t="str">
        <f>IF(AND(Ausstellungen!I205&gt;"a",ISERROR(MATCH(Ausstellungen!G205,Tabelle2!$Z$2:$Z$7,0))),1,"")</f>
        <v/>
      </c>
      <c r="U205" s="71" t="str">
        <f>IF(AND(A205&gt;"a",Ausstellungen!G205&gt;" "),COUNTIF(A$5:A$500,A205),"")</f>
        <v/>
      </c>
      <c r="V205" s="71" t="str">
        <f t="shared" si="35"/>
        <v/>
      </c>
      <c r="W205" s="71" t="str">
        <f t="shared" si="36"/>
        <v/>
      </c>
      <c r="X205" s="71" t="str">
        <f>IF(AND(Ausstellungen!D205&lt;&gt;Tabelle2!$C$19,Ausstellungen!F205=Tabelle2!$E$19),1,"")</f>
        <v/>
      </c>
      <c r="Y205" s="71" t="str">
        <f ca="1">IF(AND(Ausstellungen!G205&gt;"a",ISERROR(MATCH(Ausstellungen!G205,INDIRECT(Ausstellungen!T205),0))),0,"")</f>
        <v/>
      </c>
      <c r="Z205" s="71" t="str">
        <f>IF(ISERROR(SEARCH(",",Ausstellungen!G205,1)),Ausstellungen!G205,SUBSTITUTE(MID(Ausstellungen!G205,1,SEARCH(",",Ausstellungen!G205,1)-1),"vv","z"))</f>
        <v xml:space="preserve"> </v>
      </c>
      <c r="AA205" s="71">
        <f t="shared" ca="1" si="37"/>
        <v>0</v>
      </c>
      <c r="AB205" s="71">
        <f t="shared" ca="1" si="38"/>
        <v>0</v>
      </c>
      <c r="AC205" s="71">
        <f t="shared" ca="1" si="39"/>
        <v>0</v>
      </c>
      <c r="AD205" s="71">
        <f t="shared" ca="1" si="40"/>
        <v>0</v>
      </c>
      <c r="AE205" s="71">
        <f t="shared" ca="1" si="41"/>
        <v>0</v>
      </c>
      <c r="AF205" s="71">
        <f t="shared" ca="1" si="42"/>
        <v>0</v>
      </c>
      <c r="AG205" s="71">
        <f t="shared" ca="1" si="43"/>
        <v>0</v>
      </c>
    </row>
    <row r="206" spans="1:33" ht="18.600000000000001" customHeight="1" x14ac:dyDescent="0.2">
      <c r="A206" s="70" t="str">
        <f>IF(AND(Ausstellungen!C206&lt;"a",Ausstellungen!D206&lt;"a",Ausstellungen!F206&lt;"a",Ausstellungen!G206&lt;" "),"",SUBSTITUTE(SUBSTITUTE(SUBSTITUTE(SUBSTITUTE(IF(AND(ISERROR(SEARCH(",",Ausstellungen!G206,1)),ISERROR(SEARCH(".",Ausstellungen!G206,1))),CONCATENATE(Ausstellungen!D206,Ausstellungen!E206,Ausstellungen!F206,Ausstellungen!G206),IF(ISERROR(SEARCH(",",Ausstellungen!G206,1)),CONCATENATE(Ausstellungen!D206,Ausstellungen!E206,Ausstellungen!F206,MID(Ausstellungen!G206,SEARCH(".",Ausstellungen!G206,1)-1,1)),CONCATENATE(Ausstellungen!D206,Ausstellungen!E206,Ausstellungen!F206,MID(Ausstellungen!G206,SEARCH(",",Ausstellungen!G206,1)-1,1)))),"vv",ROW()),"v",ROW()),"Sg",""),"V",""))</f>
        <v xml:space="preserve">   </v>
      </c>
      <c r="B206" s="70" t="str">
        <f>IF(OR(Ausstellungen!C206&lt;"a",Ausstellungen!D206&lt;"a",Ausstellungen!F206&lt;"a"),"",IF(AND(Ausstellungen!D206=Tabelle2!$C$19,Ausstellungen!F206=Tabelle2!$E$19),Ausstellungen!C206&amp;Ausstellungen!D206&amp;"yy",IF(AND(Ausstellungen!D206=Tabelle2!$C$19,Ausstellungen!F206&lt;&gt;Tabelle2!$E$19),Ausstellungen!C206&amp;Ausstellungen!D206&amp;"zz",Ausstellungen!C206&amp;Ausstellungen!D206)))</f>
        <v/>
      </c>
      <c r="C206" s="70" t="str">
        <f>IF(Ausstellungen!H206&lt;"a","",IF(Ausstellungen!F206=Tabelle2!$E$4,Ausstellungen!D206&amp;Ausstellungen!E206&amp;Ausstellungen!F206&amp;Ausstellungen!H206,IF(Ausstellungen!F206=Tabelle2!$E$3,Ausstellungen!D206&amp;Ausstellungen!F206&amp;Ausstellungen!H206,Ausstellungen!D206&amp;Ausstellungen!E206&amp;Ausstellungen!H206)))</f>
        <v/>
      </c>
      <c r="D206" s="70" t="str">
        <f>IF(AND(Ausstellungen!C206&gt;"a",Ausstellungen!D206&gt;"a",Ausstellungen!F206&gt;"a",Ausstellungen!I206&gt;"a"),Ausstellungen!D206&amp;Ausstellungen!E206&amp;MID(Ausstellungen!I206,1,2),"")</f>
        <v/>
      </c>
      <c r="E206" s="70" t="str">
        <f>IF(AND(Ausstellungen!C206&gt;"a",Ausstellungen!D206&gt;"a",Ausstellungen!F206&gt;"a",Ausstellungen!I206&gt;"a"),Ausstellungen!D206&amp;MID(Ausstellungen!I206,1,3),"")</f>
        <v/>
      </c>
      <c r="F206" s="70" t="str">
        <f>IF(Ausstellungen!T206&lt;&gt;"leer",CONCATENATE(Ausstellungen!T206,"P"),"")</f>
        <v/>
      </c>
      <c r="G206" s="71">
        <f ca="1">IF(Ausstellungen!G206&gt;" ",VLOOKUP(Ausstellungen!G206,INDIRECT(F206),2,0),0)</f>
        <v>0</v>
      </c>
      <c r="H206" s="71">
        <f>IF(ISERROR(VLOOKUP(Ausstellungen!H206,Tabelle2!$AG$3:$AH$29,2,0)),0,VLOOKUP(Ausstellungen!H206,Tabelle2!$AG$3:$AH$29,2,0))</f>
        <v>0</v>
      </c>
      <c r="I206" s="71">
        <f>IF(ISERROR(VLOOKUP(Ausstellungen!I206,Tabelle2!$X$3:$Y$8,2,0)),0,VLOOKUP(Ausstellungen!I206,Tabelle2!$X$3:$Y$8,2,0))</f>
        <v>0</v>
      </c>
      <c r="J206" s="71">
        <f t="shared" ca="1" si="33"/>
        <v>0</v>
      </c>
      <c r="N206" s="69" t="str">
        <f>IF(AND(Ausstellungen!$C206&gt;"a",ISERROR(VLOOKUP(Ausstellungen!$C206,Tabelle3!$A$6:$B$300,2,0))),"??",IF(ISERROR(VLOOKUP(Ausstellungen!$C206,Tabelle3!$A$6:$B$300,2,0)),"",VLOOKUP(Ausstellungen!$C206,Tabelle3!$A$6:$B$300,2,0)))</f>
        <v/>
      </c>
      <c r="O206" s="125">
        <f ca="1">IF(AND(Ausstellungen!G206&gt;"a",ISERROR(MATCH(Ausstellungen!G206,INDIRECT(Ausstellungen!T206),0))),0,1)</f>
        <v>1</v>
      </c>
      <c r="P206" s="71" t="str">
        <f>IF(Ausstellungen!$C206="","",IF(ISERROR(MATCH(Ausstellungen!$I206,Tabelle2!$X$4:$X$8,0)),"",MATCH(Ausstellungen!$I206,Tabelle2!$X$4:$X$8,0)))</f>
        <v/>
      </c>
      <c r="Q206" s="71" t="str">
        <f>IF(Ausstellungen!$C206="","",IF(OR(P206="",ISERROR(INDEX(Tabelle2!$X$14:$Y$18,P206,2))),"",INDEX(Tabelle2!$X$14:$Y$18,P206,2)))</f>
        <v/>
      </c>
      <c r="R206" s="71" t="str">
        <f t="shared" si="34"/>
        <v/>
      </c>
      <c r="S206" s="84" t="str">
        <f>IF(Ausstellungen!H206&lt;"a","",IF(AND(Ausstellungen!H206&gt;"a",ISERROR(MATCH(Ausstellungen!D206&amp;Ausstellungen!G206,Tabelle2!$T$2:$T$17,0))),1,IF(AND(Ausstellungen!H206&gt;"a",INDEX(Tabelle2!$V$2:$V$17,MATCH(Ausstellungen!D206&amp;Ausstellungen!G206,Tabelle2!$T$2:$T$17,0))&lt;&gt;Ausstellungen!H206),1,"")))</f>
        <v/>
      </c>
      <c r="T206" s="71" t="str">
        <f>IF(AND(Ausstellungen!I206&gt;"a",ISERROR(MATCH(Ausstellungen!G206,Tabelle2!$Z$2:$Z$7,0))),1,"")</f>
        <v/>
      </c>
      <c r="U206" s="71" t="str">
        <f>IF(AND(A206&gt;"a",Ausstellungen!G206&gt;" "),COUNTIF(A$5:A$500,A206),"")</f>
        <v/>
      </c>
      <c r="V206" s="71" t="str">
        <f t="shared" si="35"/>
        <v/>
      </c>
      <c r="W206" s="71" t="str">
        <f t="shared" si="36"/>
        <v/>
      </c>
      <c r="X206" s="71" t="str">
        <f>IF(AND(Ausstellungen!D206&lt;&gt;Tabelle2!$C$19,Ausstellungen!F206=Tabelle2!$E$19),1,"")</f>
        <v/>
      </c>
      <c r="Y206" s="71" t="str">
        <f ca="1">IF(AND(Ausstellungen!G206&gt;"a",ISERROR(MATCH(Ausstellungen!G206,INDIRECT(Ausstellungen!T206),0))),0,"")</f>
        <v/>
      </c>
      <c r="Z206" s="71" t="str">
        <f>IF(ISERROR(SEARCH(",",Ausstellungen!G206,1)),Ausstellungen!G206,SUBSTITUTE(MID(Ausstellungen!G206,1,SEARCH(",",Ausstellungen!G206,1)-1),"vv","z"))</f>
        <v xml:space="preserve"> </v>
      </c>
      <c r="AA206" s="71">
        <f t="shared" ca="1" si="37"/>
        <v>0</v>
      </c>
      <c r="AB206" s="71">
        <f t="shared" ca="1" si="38"/>
        <v>0</v>
      </c>
      <c r="AC206" s="71">
        <f t="shared" ca="1" si="39"/>
        <v>0</v>
      </c>
      <c r="AD206" s="71">
        <f t="shared" ca="1" si="40"/>
        <v>0</v>
      </c>
      <c r="AE206" s="71">
        <f t="shared" ca="1" si="41"/>
        <v>0</v>
      </c>
      <c r="AF206" s="71">
        <f t="shared" ca="1" si="42"/>
        <v>0</v>
      </c>
      <c r="AG206" s="71">
        <f t="shared" ca="1" si="43"/>
        <v>0</v>
      </c>
    </row>
    <row r="207" spans="1:33" ht="18.600000000000001" customHeight="1" x14ac:dyDescent="0.2">
      <c r="A207" s="70" t="str">
        <f>IF(AND(Ausstellungen!C207&lt;"a",Ausstellungen!D207&lt;"a",Ausstellungen!F207&lt;"a",Ausstellungen!G207&lt;" "),"",SUBSTITUTE(SUBSTITUTE(SUBSTITUTE(SUBSTITUTE(IF(AND(ISERROR(SEARCH(",",Ausstellungen!G207,1)),ISERROR(SEARCH(".",Ausstellungen!G207,1))),CONCATENATE(Ausstellungen!D207,Ausstellungen!E207,Ausstellungen!F207,Ausstellungen!G207),IF(ISERROR(SEARCH(",",Ausstellungen!G207,1)),CONCATENATE(Ausstellungen!D207,Ausstellungen!E207,Ausstellungen!F207,MID(Ausstellungen!G207,SEARCH(".",Ausstellungen!G207,1)-1,1)),CONCATENATE(Ausstellungen!D207,Ausstellungen!E207,Ausstellungen!F207,MID(Ausstellungen!G207,SEARCH(",",Ausstellungen!G207,1)-1,1)))),"vv",ROW()),"v",ROW()),"Sg",""),"V",""))</f>
        <v xml:space="preserve">   </v>
      </c>
      <c r="B207" s="70" t="str">
        <f>IF(OR(Ausstellungen!C207&lt;"a",Ausstellungen!D207&lt;"a",Ausstellungen!F207&lt;"a"),"",IF(AND(Ausstellungen!D207=Tabelle2!$C$19,Ausstellungen!F207=Tabelle2!$E$19),Ausstellungen!C207&amp;Ausstellungen!D207&amp;"yy",IF(AND(Ausstellungen!D207=Tabelle2!$C$19,Ausstellungen!F207&lt;&gt;Tabelle2!$E$19),Ausstellungen!C207&amp;Ausstellungen!D207&amp;"zz",Ausstellungen!C207&amp;Ausstellungen!D207)))</f>
        <v/>
      </c>
      <c r="C207" s="70" t="str">
        <f>IF(Ausstellungen!H207&lt;"a","",IF(Ausstellungen!F207=Tabelle2!$E$4,Ausstellungen!D207&amp;Ausstellungen!E207&amp;Ausstellungen!F207&amp;Ausstellungen!H207,IF(Ausstellungen!F207=Tabelle2!$E$3,Ausstellungen!D207&amp;Ausstellungen!F207&amp;Ausstellungen!H207,Ausstellungen!D207&amp;Ausstellungen!E207&amp;Ausstellungen!H207)))</f>
        <v/>
      </c>
      <c r="D207" s="70" t="str">
        <f>IF(AND(Ausstellungen!C207&gt;"a",Ausstellungen!D207&gt;"a",Ausstellungen!F207&gt;"a",Ausstellungen!I207&gt;"a"),Ausstellungen!D207&amp;Ausstellungen!E207&amp;MID(Ausstellungen!I207,1,2),"")</f>
        <v/>
      </c>
      <c r="E207" s="70" t="str">
        <f>IF(AND(Ausstellungen!C207&gt;"a",Ausstellungen!D207&gt;"a",Ausstellungen!F207&gt;"a",Ausstellungen!I207&gt;"a"),Ausstellungen!D207&amp;MID(Ausstellungen!I207,1,3),"")</f>
        <v/>
      </c>
      <c r="F207" s="70" t="str">
        <f>IF(Ausstellungen!T207&lt;&gt;"leer",CONCATENATE(Ausstellungen!T207,"P"),"")</f>
        <v/>
      </c>
      <c r="G207" s="71">
        <f ca="1">IF(Ausstellungen!G207&gt;" ",VLOOKUP(Ausstellungen!G207,INDIRECT(F207),2,0),0)</f>
        <v>0</v>
      </c>
      <c r="H207" s="71">
        <f>IF(ISERROR(VLOOKUP(Ausstellungen!H207,Tabelle2!$AG$3:$AH$29,2,0)),0,VLOOKUP(Ausstellungen!H207,Tabelle2!$AG$3:$AH$29,2,0))</f>
        <v>0</v>
      </c>
      <c r="I207" s="71">
        <f>IF(ISERROR(VLOOKUP(Ausstellungen!I207,Tabelle2!$X$3:$Y$8,2,0)),0,VLOOKUP(Ausstellungen!I207,Tabelle2!$X$3:$Y$8,2,0))</f>
        <v>0</v>
      </c>
      <c r="J207" s="71">
        <f t="shared" ca="1" si="33"/>
        <v>0</v>
      </c>
      <c r="N207" s="69" t="str">
        <f>IF(AND(Ausstellungen!$C207&gt;"a",ISERROR(VLOOKUP(Ausstellungen!$C207,Tabelle3!$A$6:$B$300,2,0))),"??",IF(ISERROR(VLOOKUP(Ausstellungen!$C207,Tabelle3!$A$6:$B$300,2,0)),"",VLOOKUP(Ausstellungen!$C207,Tabelle3!$A$6:$B$300,2,0)))</f>
        <v/>
      </c>
      <c r="O207" s="125">
        <f ca="1">IF(AND(Ausstellungen!G207&gt;"a",ISERROR(MATCH(Ausstellungen!G207,INDIRECT(Ausstellungen!T207),0))),0,1)</f>
        <v>1</v>
      </c>
      <c r="P207" s="71" t="str">
        <f>IF(Ausstellungen!$C207="","",IF(ISERROR(MATCH(Ausstellungen!$I207,Tabelle2!$X$4:$X$8,0)),"",MATCH(Ausstellungen!$I207,Tabelle2!$X$4:$X$8,0)))</f>
        <v/>
      </c>
      <c r="Q207" s="71" t="str">
        <f>IF(Ausstellungen!$C207="","",IF(OR(P207="",ISERROR(INDEX(Tabelle2!$X$14:$Y$18,P207,2))),"",INDEX(Tabelle2!$X$14:$Y$18,P207,2)))</f>
        <v/>
      </c>
      <c r="R207" s="71" t="str">
        <f t="shared" si="34"/>
        <v/>
      </c>
      <c r="S207" s="84" t="str">
        <f>IF(Ausstellungen!H207&lt;"a","",IF(AND(Ausstellungen!H207&gt;"a",ISERROR(MATCH(Ausstellungen!D207&amp;Ausstellungen!G207,Tabelle2!$T$2:$T$17,0))),1,IF(AND(Ausstellungen!H207&gt;"a",INDEX(Tabelle2!$V$2:$V$17,MATCH(Ausstellungen!D207&amp;Ausstellungen!G207,Tabelle2!$T$2:$T$17,0))&lt;&gt;Ausstellungen!H207),1,"")))</f>
        <v/>
      </c>
      <c r="T207" s="71" t="str">
        <f>IF(AND(Ausstellungen!I207&gt;"a",ISERROR(MATCH(Ausstellungen!G207,Tabelle2!$Z$2:$Z$7,0))),1,"")</f>
        <v/>
      </c>
      <c r="U207" s="71" t="str">
        <f>IF(AND(A207&gt;"a",Ausstellungen!G207&gt;" "),COUNTIF(A$5:A$500,A207),"")</f>
        <v/>
      </c>
      <c r="V207" s="71" t="str">
        <f t="shared" si="35"/>
        <v/>
      </c>
      <c r="W207" s="71" t="str">
        <f t="shared" si="36"/>
        <v/>
      </c>
      <c r="X207" s="71" t="str">
        <f>IF(AND(Ausstellungen!D207&lt;&gt;Tabelle2!$C$19,Ausstellungen!F207=Tabelle2!$E$19),1,"")</f>
        <v/>
      </c>
      <c r="Y207" s="71" t="str">
        <f ca="1">IF(AND(Ausstellungen!G207&gt;"a",ISERROR(MATCH(Ausstellungen!G207,INDIRECT(Ausstellungen!T207),0))),0,"")</f>
        <v/>
      </c>
      <c r="Z207" s="71" t="str">
        <f>IF(ISERROR(SEARCH(",",Ausstellungen!G207,1)),Ausstellungen!G207,SUBSTITUTE(MID(Ausstellungen!G207,1,SEARCH(",",Ausstellungen!G207,1)-1),"vv","z"))</f>
        <v xml:space="preserve"> </v>
      </c>
      <c r="AA207" s="71">
        <f t="shared" ca="1" si="37"/>
        <v>0</v>
      </c>
      <c r="AB207" s="71">
        <f t="shared" ca="1" si="38"/>
        <v>0</v>
      </c>
      <c r="AC207" s="71">
        <f t="shared" ca="1" si="39"/>
        <v>0</v>
      </c>
      <c r="AD207" s="71">
        <f t="shared" ca="1" si="40"/>
        <v>0</v>
      </c>
      <c r="AE207" s="71">
        <f t="shared" ca="1" si="41"/>
        <v>0</v>
      </c>
      <c r="AF207" s="71">
        <f t="shared" ca="1" si="42"/>
        <v>0</v>
      </c>
      <c r="AG207" s="71">
        <f t="shared" ca="1" si="43"/>
        <v>0</v>
      </c>
    </row>
    <row r="208" spans="1:33" ht="18.600000000000001" customHeight="1" x14ac:dyDescent="0.2">
      <c r="A208" s="70" t="str">
        <f>IF(AND(Ausstellungen!C208&lt;"a",Ausstellungen!D208&lt;"a",Ausstellungen!F208&lt;"a",Ausstellungen!G208&lt;" "),"",SUBSTITUTE(SUBSTITUTE(SUBSTITUTE(SUBSTITUTE(IF(AND(ISERROR(SEARCH(",",Ausstellungen!G208,1)),ISERROR(SEARCH(".",Ausstellungen!G208,1))),CONCATENATE(Ausstellungen!D208,Ausstellungen!E208,Ausstellungen!F208,Ausstellungen!G208),IF(ISERROR(SEARCH(",",Ausstellungen!G208,1)),CONCATENATE(Ausstellungen!D208,Ausstellungen!E208,Ausstellungen!F208,MID(Ausstellungen!G208,SEARCH(".",Ausstellungen!G208,1)-1,1)),CONCATENATE(Ausstellungen!D208,Ausstellungen!E208,Ausstellungen!F208,MID(Ausstellungen!G208,SEARCH(",",Ausstellungen!G208,1)-1,1)))),"vv",ROW()),"v",ROW()),"Sg",""),"V",""))</f>
        <v xml:space="preserve">   </v>
      </c>
      <c r="B208" s="70" t="str">
        <f>IF(OR(Ausstellungen!C208&lt;"a",Ausstellungen!D208&lt;"a",Ausstellungen!F208&lt;"a"),"",IF(AND(Ausstellungen!D208=Tabelle2!$C$19,Ausstellungen!F208=Tabelle2!$E$19),Ausstellungen!C208&amp;Ausstellungen!D208&amp;"yy",IF(AND(Ausstellungen!D208=Tabelle2!$C$19,Ausstellungen!F208&lt;&gt;Tabelle2!$E$19),Ausstellungen!C208&amp;Ausstellungen!D208&amp;"zz",Ausstellungen!C208&amp;Ausstellungen!D208)))</f>
        <v/>
      </c>
      <c r="C208" s="70" t="str">
        <f>IF(Ausstellungen!H208&lt;"a","",IF(Ausstellungen!F208=Tabelle2!$E$4,Ausstellungen!D208&amp;Ausstellungen!E208&amp;Ausstellungen!F208&amp;Ausstellungen!H208,IF(Ausstellungen!F208=Tabelle2!$E$3,Ausstellungen!D208&amp;Ausstellungen!F208&amp;Ausstellungen!H208,Ausstellungen!D208&amp;Ausstellungen!E208&amp;Ausstellungen!H208)))</f>
        <v/>
      </c>
      <c r="D208" s="70" t="str">
        <f>IF(AND(Ausstellungen!C208&gt;"a",Ausstellungen!D208&gt;"a",Ausstellungen!F208&gt;"a",Ausstellungen!I208&gt;"a"),Ausstellungen!D208&amp;Ausstellungen!E208&amp;MID(Ausstellungen!I208,1,2),"")</f>
        <v/>
      </c>
      <c r="E208" s="70" t="str">
        <f>IF(AND(Ausstellungen!C208&gt;"a",Ausstellungen!D208&gt;"a",Ausstellungen!F208&gt;"a",Ausstellungen!I208&gt;"a"),Ausstellungen!D208&amp;MID(Ausstellungen!I208,1,3),"")</f>
        <v/>
      </c>
      <c r="F208" s="70" t="str">
        <f>IF(Ausstellungen!T208&lt;&gt;"leer",CONCATENATE(Ausstellungen!T208,"P"),"")</f>
        <v/>
      </c>
      <c r="G208" s="71">
        <f ca="1">IF(Ausstellungen!G208&gt;" ",VLOOKUP(Ausstellungen!G208,INDIRECT(F208),2,0),0)</f>
        <v>0</v>
      </c>
      <c r="H208" s="71">
        <f>IF(ISERROR(VLOOKUP(Ausstellungen!H208,Tabelle2!$AG$3:$AH$29,2,0)),0,VLOOKUP(Ausstellungen!H208,Tabelle2!$AG$3:$AH$29,2,0))</f>
        <v>0</v>
      </c>
      <c r="I208" s="71">
        <f>IF(ISERROR(VLOOKUP(Ausstellungen!I208,Tabelle2!$X$3:$Y$8,2,0)),0,VLOOKUP(Ausstellungen!I208,Tabelle2!$X$3:$Y$8,2,0))</f>
        <v>0</v>
      </c>
      <c r="J208" s="71">
        <f t="shared" ca="1" si="33"/>
        <v>0</v>
      </c>
      <c r="N208" s="69" t="str">
        <f>IF(AND(Ausstellungen!$C208&gt;"a",ISERROR(VLOOKUP(Ausstellungen!$C208,Tabelle3!$A$6:$B$300,2,0))),"??",IF(ISERROR(VLOOKUP(Ausstellungen!$C208,Tabelle3!$A$6:$B$300,2,0)),"",VLOOKUP(Ausstellungen!$C208,Tabelle3!$A$6:$B$300,2,0)))</f>
        <v/>
      </c>
      <c r="O208" s="125">
        <f ca="1">IF(AND(Ausstellungen!G208&gt;"a",ISERROR(MATCH(Ausstellungen!G208,INDIRECT(Ausstellungen!T208),0))),0,1)</f>
        <v>1</v>
      </c>
      <c r="P208" s="71" t="str">
        <f>IF(Ausstellungen!$C208="","",IF(ISERROR(MATCH(Ausstellungen!$I208,Tabelle2!$X$4:$X$8,0)),"",MATCH(Ausstellungen!$I208,Tabelle2!$X$4:$X$8,0)))</f>
        <v/>
      </c>
      <c r="Q208" s="71" t="str">
        <f>IF(Ausstellungen!$C208="","",IF(OR(P208="",ISERROR(INDEX(Tabelle2!$X$14:$Y$18,P208,2))),"",INDEX(Tabelle2!$X$14:$Y$18,P208,2)))</f>
        <v/>
      </c>
      <c r="R208" s="71" t="str">
        <f t="shared" si="34"/>
        <v/>
      </c>
      <c r="S208" s="84" t="str">
        <f>IF(Ausstellungen!H208&lt;"a","",IF(AND(Ausstellungen!H208&gt;"a",ISERROR(MATCH(Ausstellungen!D208&amp;Ausstellungen!G208,Tabelle2!$T$2:$T$17,0))),1,IF(AND(Ausstellungen!H208&gt;"a",INDEX(Tabelle2!$V$2:$V$17,MATCH(Ausstellungen!D208&amp;Ausstellungen!G208,Tabelle2!$T$2:$T$17,0))&lt;&gt;Ausstellungen!H208),1,"")))</f>
        <v/>
      </c>
      <c r="T208" s="71" t="str">
        <f>IF(AND(Ausstellungen!I208&gt;"a",ISERROR(MATCH(Ausstellungen!G208,Tabelle2!$Z$2:$Z$7,0))),1,"")</f>
        <v/>
      </c>
      <c r="U208" s="71" t="str">
        <f>IF(AND(A208&gt;"a",Ausstellungen!G208&gt;" "),COUNTIF(A$5:A$500,A208),"")</f>
        <v/>
      </c>
      <c r="V208" s="71" t="str">
        <f t="shared" si="35"/>
        <v/>
      </c>
      <c r="W208" s="71" t="str">
        <f t="shared" si="36"/>
        <v/>
      </c>
      <c r="X208" s="71" t="str">
        <f>IF(AND(Ausstellungen!D208&lt;&gt;Tabelle2!$C$19,Ausstellungen!F208=Tabelle2!$E$19),1,"")</f>
        <v/>
      </c>
      <c r="Y208" s="71" t="str">
        <f ca="1">IF(AND(Ausstellungen!G208&gt;"a",ISERROR(MATCH(Ausstellungen!G208,INDIRECT(Ausstellungen!T208),0))),0,"")</f>
        <v/>
      </c>
      <c r="Z208" s="71" t="str">
        <f>IF(ISERROR(SEARCH(",",Ausstellungen!G208,1)),Ausstellungen!G208,SUBSTITUTE(MID(Ausstellungen!G208,1,SEARCH(",",Ausstellungen!G208,1)-1),"vv","z"))</f>
        <v xml:space="preserve"> </v>
      </c>
      <c r="AA208" s="71">
        <f t="shared" ca="1" si="37"/>
        <v>0</v>
      </c>
      <c r="AB208" s="71">
        <f t="shared" ca="1" si="38"/>
        <v>0</v>
      </c>
      <c r="AC208" s="71">
        <f t="shared" ca="1" si="39"/>
        <v>0</v>
      </c>
      <c r="AD208" s="71">
        <f t="shared" ca="1" si="40"/>
        <v>0</v>
      </c>
      <c r="AE208" s="71">
        <f t="shared" ca="1" si="41"/>
        <v>0</v>
      </c>
      <c r="AF208" s="71">
        <f t="shared" ca="1" si="42"/>
        <v>0</v>
      </c>
      <c r="AG208" s="71">
        <f t="shared" ca="1" si="43"/>
        <v>0</v>
      </c>
    </row>
    <row r="209" spans="1:33" ht="18.600000000000001" customHeight="1" x14ac:dyDescent="0.2">
      <c r="A209" s="70" t="str">
        <f>IF(AND(Ausstellungen!C209&lt;"a",Ausstellungen!D209&lt;"a",Ausstellungen!F209&lt;"a",Ausstellungen!G209&lt;" "),"",SUBSTITUTE(SUBSTITUTE(SUBSTITUTE(SUBSTITUTE(IF(AND(ISERROR(SEARCH(",",Ausstellungen!G209,1)),ISERROR(SEARCH(".",Ausstellungen!G209,1))),CONCATENATE(Ausstellungen!D209,Ausstellungen!E209,Ausstellungen!F209,Ausstellungen!G209),IF(ISERROR(SEARCH(",",Ausstellungen!G209,1)),CONCATENATE(Ausstellungen!D209,Ausstellungen!E209,Ausstellungen!F209,MID(Ausstellungen!G209,SEARCH(".",Ausstellungen!G209,1)-1,1)),CONCATENATE(Ausstellungen!D209,Ausstellungen!E209,Ausstellungen!F209,MID(Ausstellungen!G209,SEARCH(",",Ausstellungen!G209,1)-1,1)))),"vv",ROW()),"v",ROW()),"Sg",""),"V",""))</f>
        <v xml:space="preserve">   </v>
      </c>
      <c r="B209" s="70" t="str">
        <f>IF(OR(Ausstellungen!C209&lt;"a",Ausstellungen!D209&lt;"a",Ausstellungen!F209&lt;"a"),"",IF(AND(Ausstellungen!D209=Tabelle2!$C$19,Ausstellungen!F209=Tabelle2!$E$19),Ausstellungen!C209&amp;Ausstellungen!D209&amp;"yy",IF(AND(Ausstellungen!D209=Tabelle2!$C$19,Ausstellungen!F209&lt;&gt;Tabelle2!$E$19),Ausstellungen!C209&amp;Ausstellungen!D209&amp;"zz",Ausstellungen!C209&amp;Ausstellungen!D209)))</f>
        <v/>
      </c>
      <c r="C209" s="70" t="str">
        <f>IF(Ausstellungen!H209&lt;"a","",IF(Ausstellungen!F209=Tabelle2!$E$4,Ausstellungen!D209&amp;Ausstellungen!E209&amp;Ausstellungen!F209&amp;Ausstellungen!H209,IF(Ausstellungen!F209=Tabelle2!$E$3,Ausstellungen!D209&amp;Ausstellungen!F209&amp;Ausstellungen!H209,Ausstellungen!D209&amp;Ausstellungen!E209&amp;Ausstellungen!H209)))</f>
        <v/>
      </c>
      <c r="D209" s="70" t="str">
        <f>IF(AND(Ausstellungen!C209&gt;"a",Ausstellungen!D209&gt;"a",Ausstellungen!F209&gt;"a",Ausstellungen!I209&gt;"a"),Ausstellungen!D209&amp;Ausstellungen!E209&amp;MID(Ausstellungen!I209,1,2),"")</f>
        <v/>
      </c>
      <c r="E209" s="70" t="str">
        <f>IF(AND(Ausstellungen!C209&gt;"a",Ausstellungen!D209&gt;"a",Ausstellungen!F209&gt;"a",Ausstellungen!I209&gt;"a"),Ausstellungen!D209&amp;MID(Ausstellungen!I209,1,3),"")</f>
        <v/>
      </c>
      <c r="F209" s="70" t="str">
        <f>IF(Ausstellungen!T209&lt;&gt;"leer",CONCATENATE(Ausstellungen!T209,"P"),"")</f>
        <v/>
      </c>
      <c r="G209" s="71">
        <f ca="1">IF(Ausstellungen!G209&gt;" ",VLOOKUP(Ausstellungen!G209,INDIRECT(F209),2,0),0)</f>
        <v>0</v>
      </c>
      <c r="H209" s="71">
        <f>IF(ISERROR(VLOOKUP(Ausstellungen!H209,Tabelle2!$AG$3:$AH$29,2,0)),0,VLOOKUP(Ausstellungen!H209,Tabelle2!$AG$3:$AH$29,2,0))</f>
        <v>0</v>
      </c>
      <c r="I209" s="71">
        <f>IF(ISERROR(VLOOKUP(Ausstellungen!I209,Tabelle2!$X$3:$Y$8,2,0)),0,VLOOKUP(Ausstellungen!I209,Tabelle2!$X$3:$Y$8,2,0))</f>
        <v>0</v>
      </c>
      <c r="J209" s="71">
        <f t="shared" ca="1" si="33"/>
        <v>0</v>
      </c>
      <c r="N209" s="69" t="str">
        <f>IF(AND(Ausstellungen!$C209&gt;"a",ISERROR(VLOOKUP(Ausstellungen!$C209,Tabelle3!$A$6:$B$300,2,0))),"??",IF(ISERROR(VLOOKUP(Ausstellungen!$C209,Tabelle3!$A$6:$B$300,2,0)),"",VLOOKUP(Ausstellungen!$C209,Tabelle3!$A$6:$B$300,2,0)))</f>
        <v/>
      </c>
      <c r="O209" s="125">
        <f ca="1">IF(AND(Ausstellungen!G209&gt;"a",ISERROR(MATCH(Ausstellungen!G209,INDIRECT(Ausstellungen!T209),0))),0,1)</f>
        <v>1</v>
      </c>
      <c r="P209" s="71" t="str">
        <f>IF(Ausstellungen!$C209="","",IF(ISERROR(MATCH(Ausstellungen!$I209,Tabelle2!$X$4:$X$8,0)),"",MATCH(Ausstellungen!$I209,Tabelle2!$X$4:$X$8,0)))</f>
        <v/>
      </c>
      <c r="Q209" s="71" t="str">
        <f>IF(Ausstellungen!$C209="","",IF(OR(P209="",ISERROR(INDEX(Tabelle2!$X$14:$Y$18,P209,2))),"",INDEX(Tabelle2!$X$14:$Y$18,P209,2)))</f>
        <v/>
      </c>
      <c r="R209" s="71" t="str">
        <f t="shared" si="34"/>
        <v/>
      </c>
      <c r="S209" s="84" t="str">
        <f>IF(Ausstellungen!H209&lt;"a","",IF(AND(Ausstellungen!H209&gt;"a",ISERROR(MATCH(Ausstellungen!D209&amp;Ausstellungen!G209,Tabelle2!$T$2:$T$17,0))),1,IF(AND(Ausstellungen!H209&gt;"a",INDEX(Tabelle2!$V$2:$V$17,MATCH(Ausstellungen!D209&amp;Ausstellungen!G209,Tabelle2!$T$2:$T$17,0))&lt;&gt;Ausstellungen!H209),1,"")))</f>
        <v/>
      </c>
      <c r="T209" s="71" t="str">
        <f>IF(AND(Ausstellungen!I209&gt;"a",ISERROR(MATCH(Ausstellungen!G209,Tabelle2!$Z$2:$Z$7,0))),1,"")</f>
        <v/>
      </c>
      <c r="U209" s="71" t="str">
        <f>IF(AND(A209&gt;"a",Ausstellungen!G209&gt;" "),COUNTIF(A$5:A$500,A209),"")</f>
        <v/>
      </c>
      <c r="V209" s="71" t="str">
        <f t="shared" si="35"/>
        <v/>
      </c>
      <c r="W209" s="71" t="str">
        <f t="shared" si="36"/>
        <v/>
      </c>
      <c r="X209" s="71" t="str">
        <f>IF(AND(Ausstellungen!D209&lt;&gt;Tabelle2!$C$19,Ausstellungen!F209=Tabelle2!$E$19),1,"")</f>
        <v/>
      </c>
      <c r="Y209" s="71" t="str">
        <f ca="1">IF(AND(Ausstellungen!G209&gt;"a",ISERROR(MATCH(Ausstellungen!G209,INDIRECT(Ausstellungen!T209),0))),0,"")</f>
        <v/>
      </c>
      <c r="Z209" s="71" t="str">
        <f>IF(ISERROR(SEARCH(",",Ausstellungen!G209,1)),Ausstellungen!G209,SUBSTITUTE(MID(Ausstellungen!G209,1,SEARCH(",",Ausstellungen!G209,1)-1),"vv","z"))</f>
        <v xml:space="preserve"> </v>
      </c>
      <c r="AA209" s="71">
        <f t="shared" ca="1" si="37"/>
        <v>0</v>
      </c>
      <c r="AB209" s="71">
        <f t="shared" ca="1" si="38"/>
        <v>0</v>
      </c>
      <c r="AC209" s="71">
        <f t="shared" ca="1" si="39"/>
        <v>0</v>
      </c>
      <c r="AD209" s="71">
        <f t="shared" ca="1" si="40"/>
        <v>0</v>
      </c>
      <c r="AE209" s="71">
        <f t="shared" ca="1" si="41"/>
        <v>0</v>
      </c>
      <c r="AF209" s="71">
        <f t="shared" ca="1" si="42"/>
        <v>0</v>
      </c>
      <c r="AG209" s="71">
        <f t="shared" ca="1" si="43"/>
        <v>0</v>
      </c>
    </row>
    <row r="210" spans="1:33" ht="18.600000000000001" customHeight="1" x14ac:dyDescent="0.2">
      <c r="A210" s="70" t="str">
        <f>IF(AND(Ausstellungen!C210&lt;"a",Ausstellungen!D210&lt;"a",Ausstellungen!F210&lt;"a",Ausstellungen!G210&lt;" "),"",SUBSTITUTE(SUBSTITUTE(SUBSTITUTE(SUBSTITUTE(IF(AND(ISERROR(SEARCH(",",Ausstellungen!G210,1)),ISERROR(SEARCH(".",Ausstellungen!G210,1))),CONCATENATE(Ausstellungen!D210,Ausstellungen!E210,Ausstellungen!F210,Ausstellungen!G210),IF(ISERROR(SEARCH(",",Ausstellungen!G210,1)),CONCATENATE(Ausstellungen!D210,Ausstellungen!E210,Ausstellungen!F210,MID(Ausstellungen!G210,SEARCH(".",Ausstellungen!G210,1)-1,1)),CONCATENATE(Ausstellungen!D210,Ausstellungen!E210,Ausstellungen!F210,MID(Ausstellungen!G210,SEARCH(",",Ausstellungen!G210,1)-1,1)))),"vv",ROW()),"v",ROW()),"Sg",""),"V",""))</f>
        <v xml:space="preserve">   </v>
      </c>
      <c r="B210" s="70" t="str">
        <f>IF(OR(Ausstellungen!C210&lt;"a",Ausstellungen!D210&lt;"a",Ausstellungen!F210&lt;"a"),"",IF(AND(Ausstellungen!D210=Tabelle2!$C$19,Ausstellungen!F210=Tabelle2!$E$19),Ausstellungen!C210&amp;Ausstellungen!D210&amp;"yy",IF(AND(Ausstellungen!D210=Tabelle2!$C$19,Ausstellungen!F210&lt;&gt;Tabelle2!$E$19),Ausstellungen!C210&amp;Ausstellungen!D210&amp;"zz",Ausstellungen!C210&amp;Ausstellungen!D210)))</f>
        <v/>
      </c>
      <c r="C210" s="70" t="str">
        <f>IF(Ausstellungen!H210&lt;"a","",IF(Ausstellungen!F210=Tabelle2!$E$4,Ausstellungen!D210&amp;Ausstellungen!E210&amp;Ausstellungen!F210&amp;Ausstellungen!H210,IF(Ausstellungen!F210=Tabelle2!$E$3,Ausstellungen!D210&amp;Ausstellungen!F210&amp;Ausstellungen!H210,Ausstellungen!D210&amp;Ausstellungen!E210&amp;Ausstellungen!H210)))</f>
        <v/>
      </c>
      <c r="D210" s="70" t="str">
        <f>IF(AND(Ausstellungen!C210&gt;"a",Ausstellungen!D210&gt;"a",Ausstellungen!F210&gt;"a",Ausstellungen!I210&gt;"a"),Ausstellungen!D210&amp;Ausstellungen!E210&amp;MID(Ausstellungen!I210,1,2),"")</f>
        <v/>
      </c>
      <c r="E210" s="70" t="str">
        <f>IF(AND(Ausstellungen!C210&gt;"a",Ausstellungen!D210&gt;"a",Ausstellungen!F210&gt;"a",Ausstellungen!I210&gt;"a"),Ausstellungen!D210&amp;MID(Ausstellungen!I210,1,3),"")</f>
        <v/>
      </c>
      <c r="F210" s="70" t="str">
        <f>IF(Ausstellungen!T210&lt;&gt;"leer",CONCATENATE(Ausstellungen!T210,"P"),"")</f>
        <v/>
      </c>
      <c r="G210" s="71">
        <f ca="1">IF(Ausstellungen!G210&gt;" ",VLOOKUP(Ausstellungen!G210,INDIRECT(F210),2,0),0)</f>
        <v>0</v>
      </c>
      <c r="H210" s="71">
        <f>IF(ISERROR(VLOOKUP(Ausstellungen!H210,Tabelle2!$AG$3:$AH$29,2,0)),0,VLOOKUP(Ausstellungen!H210,Tabelle2!$AG$3:$AH$29,2,0))</f>
        <v>0</v>
      </c>
      <c r="I210" s="71">
        <f>IF(ISERROR(VLOOKUP(Ausstellungen!I210,Tabelle2!$X$3:$Y$8,2,0)),0,VLOOKUP(Ausstellungen!I210,Tabelle2!$X$3:$Y$8,2,0))</f>
        <v>0</v>
      </c>
      <c r="J210" s="71">
        <f t="shared" ca="1" si="33"/>
        <v>0</v>
      </c>
      <c r="N210" s="69" t="str">
        <f>IF(AND(Ausstellungen!$C210&gt;"a",ISERROR(VLOOKUP(Ausstellungen!$C210,Tabelle3!$A$6:$B$300,2,0))),"??",IF(ISERROR(VLOOKUP(Ausstellungen!$C210,Tabelle3!$A$6:$B$300,2,0)),"",VLOOKUP(Ausstellungen!$C210,Tabelle3!$A$6:$B$300,2,0)))</f>
        <v/>
      </c>
      <c r="O210" s="125">
        <f ca="1">IF(AND(Ausstellungen!G210&gt;"a",ISERROR(MATCH(Ausstellungen!G210,INDIRECT(Ausstellungen!T210),0))),0,1)</f>
        <v>1</v>
      </c>
      <c r="P210" s="71" t="str">
        <f>IF(Ausstellungen!$C210="","",IF(ISERROR(MATCH(Ausstellungen!$I210,Tabelle2!$X$4:$X$8,0)),"",MATCH(Ausstellungen!$I210,Tabelle2!$X$4:$X$8,0)))</f>
        <v/>
      </c>
      <c r="Q210" s="71" t="str">
        <f>IF(Ausstellungen!$C210="","",IF(OR(P210="",ISERROR(INDEX(Tabelle2!$X$14:$Y$18,P210,2))),"",INDEX(Tabelle2!$X$14:$Y$18,P210,2)))</f>
        <v/>
      </c>
      <c r="R210" s="71" t="str">
        <f t="shared" si="34"/>
        <v/>
      </c>
      <c r="S210" s="84" t="str">
        <f>IF(Ausstellungen!H210&lt;"a","",IF(AND(Ausstellungen!H210&gt;"a",ISERROR(MATCH(Ausstellungen!D210&amp;Ausstellungen!G210,Tabelle2!$T$2:$T$17,0))),1,IF(AND(Ausstellungen!H210&gt;"a",INDEX(Tabelle2!$V$2:$V$17,MATCH(Ausstellungen!D210&amp;Ausstellungen!G210,Tabelle2!$T$2:$T$17,0))&lt;&gt;Ausstellungen!H210),1,"")))</f>
        <v/>
      </c>
      <c r="T210" s="71" t="str">
        <f>IF(AND(Ausstellungen!I210&gt;"a",ISERROR(MATCH(Ausstellungen!G210,Tabelle2!$Z$2:$Z$7,0))),1,"")</f>
        <v/>
      </c>
      <c r="U210" s="71" t="str">
        <f>IF(AND(A210&gt;"a",Ausstellungen!G210&gt;" "),COUNTIF(A$5:A$500,A210),"")</f>
        <v/>
      </c>
      <c r="V210" s="71" t="str">
        <f t="shared" si="35"/>
        <v/>
      </c>
      <c r="W210" s="71" t="str">
        <f t="shared" si="36"/>
        <v/>
      </c>
      <c r="X210" s="71" t="str">
        <f>IF(AND(Ausstellungen!D210&lt;&gt;Tabelle2!$C$19,Ausstellungen!F210=Tabelle2!$E$19),1,"")</f>
        <v/>
      </c>
      <c r="Y210" s="71" t="str">
        <f ca="1">IF(AND(Ausstellungen!G210&gt;"a",ISERROR(MATCH(Ausstellungen!G210,INDIRECT(Ausstellungen!T210),0))),0,"")</f>
        <v/>
      </c>
      <c r="Z210" s="71" t="str">
        <f>IF(ISERROR(SEARCH(",",Ausstellungen!G210,1)),Ausstellungen!G210,SUBSTITUTE(MID(Ausstellungen!G210,1,SEARCH(",",Ausstellungen!G210,1)-1),"vv","z"))</f>
        <v xml:space="preserve"> </v>
      </c>
      <c r="AA210" s="71">
        <f t="shared" ca="1" si="37"/>
        <v>0</v>
      </c>
      <c r="AB210" s="71">
        <f t="shared" ca="1" si="38"/>
        <v>0</v>
      </c>
      <c r="AC210" s="71">
        <f t="shared" ca="1" si="39"/>
        <v>0</v>
      </c>
      <c r="AD210" s="71">
        <f t="shared" ca="1" si="40"/>
        <v>0</v>
      </c>
      <c r="AE210" s="71">
        <f t="shared" ca="1" si="41"/>
        <v>0</v>
      </c>
      <c r="AF210" s="71">
        <f t="shared" ca="1" si="42"/>
        <v>0</v>
      </c>
      <c r="AG210" s="71">
        <f t="shared" ca="1" si="43"/>
        <v>0</v>
      </c>
    </row>
    <row r="211" spans="1:33" ht="18.600000000000001" customHeight="1" x14ac:dyDescent="0.2">
      <c r="A211" s="70" t="str">
        <f>IF(AND(Ausstellungen!C211&lt;"a",Ausstellungen!D211&lt;"a",Ausstellungen!F211&lt;"a",Ausstellungen!G211&lt;" "),"",SUBSTITUTE(SUBSTITUTE(SUBSTITUTE(SUBSTITUTE(IF(AND(ISERROR(SEARCH(",",Ausstellungen!G211,1)),ISERROR(SEARCH(".",Ausstellungen!G211,1))),CONCATENATE(Ausstellungen!D211,Ausstellungen!E211,Ausstellungen!F211,Ausstellungen!G211),IF(ISERROR(SEARCH(",",Ausstellungen!G211,1)),CONCATENATE(Ausstellungen!D211,Ausstellungen!E211,Ausstellungen!F211,MID(Ausstellungen!G211,SEARCH(".",Ausstellungen!G211,1)-1,1)),CONCATENATE(Ausstellungen!D211,Ausstellungen!E211,Ausstellungen!F211,MID(Ausstellungen!G211,SEARCH(",",Ausstellungen!G211,1)-1,1)))),"vv",ROW()),"v",ROW()),"Sg",""),"V",""))</f>
        <v xml:space="preserve">   </v>
      </c>
      <c r="B211" s="70" t="str">
        <f>IF(OR(Ausstellungen!C211&lt;"a",Ausstellungen!D211&lt;"a",Ausstellungen!F211&lt;"a"),"",IF(AND(Ausstellungen!D211=Tabelle2!$C$19,Ausstellungen!F211=Tabelle2!$E$19),Ausstellungen!C211&amp;Ausstellungen!D211&amp;"yy",IF(AND(Ausstellungen!D211=Tabelle2!$C$19,Ausstellungen!F211&lt;&gt;Tabelle2!$E$19),Ausstellungen!C211&amp;Ausstellungen!D211&amp;"zz",Ausstellungen!C211&amp;Ausstellungen!D211)))</f>
        <v/>
      </c>
      <c r="C211" s="70" t="str">
        <f>IF(Ausstellungen!H211&lt;"a","",IF(Ausstellungen!F211=Tabelle2!$E$4,Ausstellungen!D211&amp;Ausstellungen!E211&amp;Ausstellungen!F211&amp;Ausstellungen!H211,IF(Ausstellungen!F211=Tabelle2!$E$3,Ausstellungen!D211&amp;Ausstellungen!F211&amp;Ausstellungen!H211,Ausstellungen!D211&amp;Ausstellungen!E211&amp;Ausstellungen!H211)))</f>
        <v/>
      </c>
      <c r="D211" s="70" t="str">
        <f>IF(AND(Ausstellungen!C211&gt;"a",Ausstellungen!D211&gt;"a",Ausstellungen!F211&gt;"a",Ausstellungen!I211&gt;"a"),Ausstellungen!D211&amp;Ausstellungen!E211&amp;MID(Ausstellungen!I211,1,2),"")</f>
        <v/>
      </c>
      <c r="E211" s="70" t="str">
        <f>IF(AND(Ausstellungen!C211&gt;"a",Ausstellungen!D211&gt;"a",Ausstellungen!F211&gt;"a",Ausstellungen!I211&gt;"a"),Ausstellungen!D211&amp;MID(Ausstellungen!I211,1,3),"")</f>
        <v/>
      </c>
      <c r="F211" s="70" t="str">
        <f>IF(Ausstellungen!T211&lt;&gt;"leer",CONCATENATE(Ausstellungen!T211,"P"),"")</f>
        <v/>
      </c>
      <c r="G211" s="71">
        <f ca="1">IF(Ausstellungen!G211&gt;" ",VLOOKUP(Ausstellungen!G211,INDIRECT(F211),2,0),0)</f>
        <v>0</v>
      </c>
      <c r="H211" s="71">
        <f>IF(ISERROR(VLOOKUP(Ausstellungen!H211,Tabelle2!$AG$3:$AH$29,2,0)),0,VLOOKUP(Ausstellungen!H211,Tabelle2!$AG$3:$AH$29,2,0))</f>
        <v>0</v>
      </c>
      <c r="I211" s="71">
        <f>IF(ISERROR(VLOOKUP(Ausstellungen!I211,Tabelle2!$X$3:$Y$8,2,0)),0,VLOOKUP(Ausstellungen!I211,Tabelle2!$X$3:$Y$8,2,0))</f>
        <v>0</v>
      </c>
      <c r="J211" s="71">
        <f t="shared" ca="1" si="33"/>
        <v>0</v>
      </c>
      <c r="N211" s="69" t="str">
        <f>IF(AND(Ausstellungen!$C211&gt;"a",ISERROR(VLOOKUP(Ausstellungen!$C211,Tabelle3!$A$6:$B$300,2,0))),"??",IF(ISERROR(VLOOKUP(Ausstellungen!$C211,Tabelle3!$A$6:$B$300,2,0)),"",VLOOKUP(Ausstellungen!$C211,Tabelle3!$A$6:$B$300,2,0)))</f>
        <v/>
      </c>
      <c r="O211" s="125">
        <f ca="1">IF(AND(Ausstellungen!G211&gt;"a",ISERROR(MATCH(Ausstellungen!G211,INDIRECT(Ausstellungen!T211),0))),0,1)</f>
        <v>1</v>
      </c>
      <c r="P211" s="71" t="str">
        <f>IF(Ausstellungen!$C211="","",IF(ISERROR(MATCH(Ausstellungen!$I211,Tabelle2!$X$4:$X$8,0)),"",MATCH(Ausstellungen!$I211,Tabelle2!$X$4:$X$8,0)))</f>
        <v/>
      </c>
      <c r="Q211" s="71" t="str">
        <f>IF(Ausstellungen!$C211="","",IF(OR(P211="",ISERROR(INDEX(Tabelle2!$X$14:$Y$18,P211,2))),"",INDEX(Tabelle2!$X$14:$Y$18,P211,2)))</f>
        <v/>
      </c>
      <c r="R211" s="71" t="str">
        <f t="shared" si="34"/>
        <v/>
      </c>
      <c r="S211" s="84" t="str">
        <f>IF(Ausstellungen!H211&lt;"a","",IF(AND(Ausstellungen!H211&gt;"a",ISERROR(MATCH(Ausstellungen!D211&amp;Ausstellungen!G211,Tabelle2!$T$2:$T$17,0))),1,IF(AND(Ausstellungen!H211&gt;"a",INDEX(Tabelle2!$V$2:$V$17,MATCH(Ausstellungen!D211&amp;Ausstellungen!G211,Tabelle2!$T$2:$T$17,0))&lt;&gt;Ausstellungen!H211),1,"")))</f>
        <v/>
      </c>
      <c r="T211" s="71" t="str">
        <f>IF(AND(Ausstellungen!I211&gt;"a",ISERROR(MATCH(Ausstellungen!G211,Tabelle2!$Z$2:$Z$7,0))),1,"")</f>
        <v/>
      </c>
      <c r="U211" s="71" t="str">
        <f>IF(AND(A211&gt;"a",Ausstellungen!G211&gt;" "),COUNTIF(A$5:A$500,A211),"")</f>
        <v/>
      </c>
      <c r="V211" s="71" t="str">
        <f t="shared" si="35"/>
        <v/>
      </c>
      <c r="W211" s="71" t="str">
        <f t="shared" si="36"/>
        <v/>
      </c>
      <c r="X211" s="71" t="str">
        <f>IF(AND(Ausstellungen!D211&lt;&gt;Tabelle2!$C$19,Ausstellungen!F211=Tabelle2!$E$19),1,"")</f>
        <v/>
      </c>
      <c r="Y211" s="71" t="str">
        <f ca="1">IF(AND(Ausstellungen!G211&gt;"a",ISERROR(MATCH(Ausstellungen!G211,INDIRECT(Ausstellungen!T211),0))),0,"")</f>
        <v/>
      </c>
      <c r="Z211" s="71" t="str">
        <f>IF(ISERROR(SEARCH(",",Ausstellungen!G211,1)),Ausstellungen!G211,SUBSTITUTE(MID(Ausstellungen!G211,1,SEARCH(",",Ausstellungen!G211,1)-1),"vv","z"))</f>
        <v xml:space="preserve"> </v>
      </c>
      <c r="AA211" s="71">
        <f t="shared" ca="1" si="37"/>
        <v>0</v>
      </c>
      <c r="AB211" s="71">
        <f t="shared" ca="1" si="38"/>
        <v>0</v>
      </c>
      <c r="AC211" s="71">
        <f t="shared" ca="1" si="39"/>
        <v>0</v>
      </c>
      <c r="AD211" s="71">
        <f t="shared" ca="1" si="40"/>
        <v>0</v>
      </c>
      <c r="AE211" s="71">
        <f t="shared" ca="1" si="41"/>
        <v>0</v>
      </c>
      <c r="AF211" s="71">
        <f t="shared" ca="1" si="42"/>
        <v>0</v>
      </c>
      <c r="AG211" s="71">
        <f t="shared" ca="1" si="43"/>
        <v>0</v>
      </c>
    </row>
    <row r="212" spans="1:33" ht="18.600000000000001" customHeight="1" x14ac:dyDescent="0.2">
      <c r="A212" s="70" t="str">
        <f>IF(AND(Ausstellungen!C212&lt;"a",Ausstellungen!D212&lt;"a",Ausstellungen!F212&lt;"a",Ausstellungen!G212&lt;" "),"",SUBSTITUTE(SUBSTITUTE(SUBSTITUTE(SUBSTITUTE(IF(AND(ISERROR(SEARCH(",",Ausstellungen!G212,1)),ISERROR(SEARCH(".",Ausstellungen!G212,1))),CONCATENATE(Ausstellungen!D212,Ausstellungen!E212,Ausstellungen!F212,Ausstellungen!G212),IF(ISERROR(SEARCH(",",Ausstellungen!G212,1)),CONCATENATE(Ausstellungen!D212,Ausstellungen!E212,Ausstellungen!F212,MID(Ausstellungen!G212,SEARCH(".",Ausstellungen!G212,1)-1,1)),CONCATENATE(Ausstellungen!D212,Ausstellungen!E212,Ausstellungen!F212,MID(Ausstellungen!G212,SEARCH(",",Ausstellungen!G212,1)-1,1)))),"vv",ROW()),"v",ROW()),"Sg",""),"V",""))</f>
        <v xml:space="preserve">   </v>
      </c>
      <c r="B212" s="70" t="str">
        <f>IF(OR(Ausstellungen!C212&lt;"a",Ausstellungen!D212&lt;"a",Ausstellungen!F212&lt;"a"),"",IF(AND(Ausstellungen!D212=Tabelle2!$C$19,Ausstellungen!F212=Tabelle2!$E$19),Ausstellungen!C212&amp;Ausstellungen!D212&amp;"yy",IF(AND(Ausstellungen!D212=Tabelle2!$C$19,Ausstellungen!F212&lt;&gt;Tabelle2!$E$19),Ausstellungen!C212&amp;Ausstellungen!D212&amp;"zz",Ausstellungen!C212&amp;Ausstellungen!D212)))</f>
        <v/>
      </c>
      <c r="C212" s="70" t="str">
        <f>IF(Ausstellungen!H212&lt;"a","",IF(Ausstellungen!F212=Tabelle2!$E$4,Ausstellungen!D212&amp;Ausstellungen!E212&amp;Ausstellungen!F212&amp;Ausstellungen!H212,IF(Ausstellungen!F212=Tabelle2!$E$3,Ausstellungen!D212&amp;Ausstellungen!F212&amp;Ausstellungen!H212,Ausstellungen!D212&amp;Ausstellungen!E212&amp;Ausstellungen!H212)))</f>
        <v/>
      </c>
      <c r="D212" s="70" t="str">
        <f>IF(AND(Ausstellungen!C212&gt;"a",Ausstellungen!D212&gt;"a",Ausstellungen!F212&gt;"a",Ausstellungen!I212&gt;"a"),Ausstellungen!D212&amp;Ausstellungen!E212&amp;MID(Ausstellungen!I212,1,2),"")</f>
        <v/>
      </c>
      <c r="E212" s="70" t="str">
        <f>IF(AND(Ausstellungen!C212&gt;"a",Ausstellungen!D212&gt;"a",Ausstellungen!F212&gt;"a",Ausstellungen!I212&gt;"a"),Ausstellungen!D212&amp;MID(Ausstellungen!I212,1,3),"")</f>
        <v/>
      </c>
      <c r="F212" s="70" t="str">
        <f>IF(Ausstellungen!T212&lt;&gt;"leer",CONCATENATE(Ausstellungen!T212,"P"),"")</f>
        <v/>
      </c>
      <c r="G212" s="71">
        <f ca="1">IF(Ausstellungen!G212&gt;" ",VLOOKUP(Ausstellungen!G212,INDIRECT(F212),2,0),0)</f>
        <v>0</v>
      </c>
      <c r="H212" s="71">
        <f>IF(ISERROR(VLOOKUP(Ausstellungen!H212,Tabelle2!$AG$3:$AH$29,2,0)),0,VLOOKUP(Ausstellungen!H212,Tabelle2!$AG$3:$AH$29,2,0))</f>
        <v>0</v>
      </c>
      <c r="I212" s="71">
        <f>IF(ISERROR(VLOOKUP(Ausstellungen!I212,Tabelle2!$X$3:$Y$8,2,0)),0,VLOOKUP(Ausstellungen!I212,Tabelle2!$X$3:$Y$8,2,0))</f>
        <v>0</v>
      </c>
      <c r="J212" s="71">
        <f t="shared" ca="1" si="33"/>
        <v>0</v>
      </c>
      <c r="N212" s="69" t="str">
        <f>IF(AND(Ausstellungen!$C212&gt;"a",ISERROR(VLOOKUP(Ausstellungen!$C212,Tabelle3!$A$6:$B$300,2,0))),"??",IF(ISERROR(VLOOKUP(Ausstellungen!$C212,Tabelle3!$A$6:$B$300,2,0)),"",VLOOKUP(Ausstellungen!$C212,Tabelle3!$A$6:$B$300,2,0)))</f>
        <v/>
      </c>
      <c r="O212" s="125">
        <f ca="1">IF(AND(Ausstellungen!G212&gt;"a",ISERROR(MATCH(Ausstellungen!G212,INDIRECT(Ausstellungen!T212),0))),0,1)</f>
        <v>1</v>
      </c>
      <c r="P212" s="71" t="str">
        <f>IF(Ausstellungen!$C212="","",IF(ISERROR(MATCH(Ausstellungen!$I212,Tabelle2!$X$4:$X$8,0)),"",MATCH(Ausstellungen!$I212,Tabelle2!$X$4:$X$8,0)))</f>
        <v/>
      </c>
      <c r="Q212" s="71" t="str">
        <f>IF(Ausstellungen!$C212="","",IF(OR(P212="",ISERROR(INDEX(Tabelle2!$X$14:$Y$18,P212,2))),"",INDEX(Tabelle2!$X$14:$Y$18,P212,2)))</f>
        <v/>
      </c>
      <c r="R212" s="71" t="str">
        <f t="shared" si="34"/>
        <v/>
      </c>
      <c r="S212" s="84" t="str">
        <f>IF(Ausstellungen!H212&lt;"a","",IF(AND(Ausstellungen!H212&gt;"a",ISERROR(MATCH(Ausstellungen!D212&amp;Ausstellungen!G212,Tabelle2!$T$2:$T$17,0))),1,IF(AND(Ausstellungen!H212&gt;"a",INDEX(Tabelle2!$V$2:$V$17,MATCH(Ausstellungen!D212&amp;Ausstellungen!G212,Tabelle2!$T$2:$T$17,0))&lt;&gt;Ausstellungen!H212),1,"")))</f>
        <v/>
      </c>
      <c r="T212" s="71" t="str">
        <f>IF(AND(Ausstellungen!I212&gt;"a",ISERROR(MATCH(Ausstellungen!G212,Tabelle2!$Z$2:$Z$7,0))),1,"")</f>
        <v/>
      </c>
      <c r="U212" s="71" t="str">
        <f>IF(AND(A212&gt;"a",Ausstellungen!G212&gt;" "),COUNTIF(A$5:A$500,A212),"")</f>
        <v/>
      </c>
      <c r="V212" s="71" t="str">
        <f t="shared" si="35"/>
        <v/>
      </c>
      <c r="W212" s="71" t="str">
        <f t="shared" si="36"/>
        <v/>
      </c>
      <c r="X212" s="71" t="str">
        <f>IF(AND(Ausstellungen!D212&lt;&gt;Tabelle2!$C$19,Ausstellungen!F212=Tabelle2!$E$19),1,"")</f>
        <v/>
      </c>
      <c r="Y212" s="71" t="str">
        <f ca="1">IF(AND(Ausstellungen!G212&gt;"a",ISERROR(MATCH(Ausstellungen!G212,INDIRECT(Ausstellungen!T212),0))),0,"")</f>
        <v/>
      </c>
      <c r="Z212" s="71" t="str">
        <f>IF(ISERROR(SEARCH(",",Ausstellungen!G212,1)),Ausstellungen!G212,SUBSTITUTE(MID(Ausstellungen!G212,1,SEARCH(",",Ausstellungen!G212,1)-1),"vv","z"))</f>
        <v xml:space="preserve"> </v>
      </c>
      <c r="AA212" s="71">
        <f t="shared" ca="1" si="37"/>
        <v>0</v>
      </c>
      <c r="AB212" s="71">
        <f t="shared" ca="1" si="38"/>
        <v>0</v>
      </c>
      <c r="AC212" s="71">
        <f t="shared" ca="1" si="39"/>
        <v>0</v>
      </c>
      <c r="AD212" s="71">
        <f t="shared" ca="1" si="40"/>
        <v>0</v>
      </c>
      <c r="AE212" s="71">
        <f t="shared" ca="1" si="41"/>
        <v>0</v>
      </c>
      <c r="AF212" s="71">
        <f t="shared" ca="1" si="42"/>
        <v>0</v>
      </c>
      <c r="AG212" s="71">
        <f t="shared" ca="1" si="43"/>
        <v>0</v>
      </c>
    </row>
    <row r="213" spans="1:33" ht="18.600000000000001" customHeight="1" x14ac:dyDescent="0.2">
      <c r="A213" s="70" t="str">
        <f>IF(AND(Ausstellungen!C213&lt;"a",Ausstellungen!D213&lt;"a",Ausstellungen!F213&lt;"a",Ausstellungen!G213&lt;" "),"",SUBSTITUTE(SUBSTITUTE(SUBSTITUTE(SUBSTITUTE(IF(AND(ISERROR(SEARCH(",",Ausstellungen!G213,1)),ISERROR(SEARCH(".",Ausstellungen!G213,1))),CONCATENATE(Ausstellungen!D213,Ausstellungen!E213,Ausstellungen!F213,Ausstellungen!G213),IF(ISERROR(SEARCH(",",Ausstellungen!G213,1)),CONCATENATE(Ausstellungen!D213,Ausstellungen!E213,Ausstellungen!F213,MID(Ausstellungen!G213,SEARCH(".",Ausstellungen!G213,1)-1,1)),CONCATENATE(Ausstellungen!D213,Ausstellungen!E213,Ausstellungen!F213,MID(Ausstellungen!G213,SEARCH(",",Ausstellungen!G213,1)-1,1)))),"vv",ROW()),"v",ROW()),"Sg",""),"V",""))</f>
        <v xml:space="preserve">   </v>
      </c>
      <c r="B213" s="70" t="str">
        <f>IF(OR(Ausstellungen!C213&lt;"a",Ausstellungen!D213&lt;"a",Ausstellungen!F213&lt;"a"),"",IF(AND(Ausstellungen!D213=Tabelle2!$C$19,Ausstellungen!F213=Tabelle2!$E$19),Ausstellungen!C213&amp;Ausstellungen!D213&amp;"yy",IF(AND(Ausstellungen!D213=Tabelle2!$C$19,Ausstellungen!F213&lt;&gt;Tabelle2!$E$19),Ausstellungen!C213&amp;Ausstellungen!D213&amp;"zz",Ausstellungen!C213&amp;Ausstellungen!D213)))</f>
        <v/>
      </c>
      <c r="C213" s="70" t="str">
        <f>IF(Ausstellungen!H213&lt;"a","",IF(Ausstellungen!F213=Tabelle2!$E$4,Ausstellungen!D213&amp;Ausstellungen!E213&amp;Ausstellungen!F213&amp;Ausstellungen!H213,IF(Ausstellungen!F213=Tabelle2!$E$3,Ausstellungen!D213&amp;Ausstellungen!F213&amp;Ausstellungen!H213,Ausstellungen!D213&amp;Ausstellungen!E213&amp;Ausstellungen!H213)))</f>
        <v/>
      </c>
      <c r="D213" s="70" t="str">
        <f>IF(AND(Ausstellungen!C213&gt;"a",Ausstellungen!D213&gt;"a",Ausstellungen!F213&gt;"a",Ausstellungen!I213&gt;"a"),Ausstellungen!D213&amp;Ausstellungen!E213&amp;MID(Ausstellungen!I213,1,2),"")</f>
        <v/>
      </c>
      <c r="E213" s="70" t="str">
        <f>IF(AND(Ausstellungen!C213&gt;"a",Ausstellungen!D213&gt;"a",Ausstellungen!F213&gt;"a",Ausstellungen!I213&gt;"a"),Ausstellungen!D213&amp;MID(Ausstellungen!I213,1,3),"")</f>
        <v/>
      </c>
      <c r="F213" s="70" t="str">
        <f>IF(Ausstellungen!T213&lt;&gt;"leer",CONCATENATE(Ausstellungen!T213,"P"),"")</f>
        <v/>
      </c>
      <c r="G213" s="71">
        <f ca="1">IF(Ausstellungen!G213&gt;" ",VLOOKUP(Ausstellungen!G213,INDIRECT(F213),2,0),0)</f>
        <v>0</v>
      </c>
      <c r="H213" s="71">
        <f>IF(ISERROR(VLOOKUP(Ausstellungen!H213,Tabelle2!$AG$3:$AH$29,2,0)),0,VLOOKUP(Ausstellungen!H213,Tabelle2!$AG$3:$AH$29,2,0))</f>
        <v>0</v>
      </c>
      <c r="I213" s="71">
        <f>IF(ISERROR(VLOOKUP(Ausstellungen!I213,Tabelle2!$X$3:$Y$8,2,0)),0,VLOOKUP(Ausstellungen!I213,Tabelle2!$X$3:$Y$8,2,0))</f>
        <v>0</v>
      </c>
      <c r="J213" s="71">
        <f t="shared" ca="1" si="33"/>
        <v>0</v>
      </c>
      <c r="N213" s="69" t="str">
        <f>IF(AND(Ausstellungen!$C213&gt;"a",ISERROR(VLOOKUP(Ausstellungen!$C213,Tabelle3!$A$6:$B$300,2,0))),"??",IF(ISERROR(VLOOKUP(Ausstellungen!$C213,Tabelle3!$A$6:$B$300,2,0)),"",VLOOKUP(Ausstellungen!$C213,Tabelle3!$A$6:$B$300,2,0)))</f>
        <v/>
      </c>
      <c r="O213" s="125">
        <f ca="1">IF(AND(Ausstellungen!G213&gt;"a",ISERROR(MATCH(Ausstellungen!G213,INDIRECT(Ausstellungen!T213),0))),0,1)</f>
        <v>1</v>
      </c>
      <c r="P213" s="71" t="str">
        <f>IF(Ausstellungen!$C213="","",IF(ISERROR(MATCH(Ausstellungen!$I213,Tabelle2!$X$4:$X$8,0)),"",MATCH(Ausstellungen!$I213,Tabelle2!$X$4:$X$8,0)))</f>
        <v/>
      </c>
      <c r="Q213" s="71" t="str">
        <f>IF(Ausstellungen!$C213="","",IF(OR(P213="",ISERROR(INDEX(Tabelle2!$X$14:$Y$18,P213,2))),"",INDEX(Tabelle2!$X$14:$Y$18,P213,2)))</f>
        <v/>
      </c>
      <c r="R213" s="71" t="str">
        <f t="shared" si="34"/>
        <v/>
      </c>
      <c r="S213" s="84" t="str">
        <f>IF(Ausstellungen!H213&lt;"a","",IF(AND(Ausstellungen!H213&gt;"a",ISERROR(MATCH(Ausstellungen!D213&amp;Ausstellungen!G213,Tabelle2!$T$2:$T$17,0))),1,IF(AND(Ausstellungen!H213&gt;"a",INDEX(Tabelle2!$V$2:$V$17,MATCH(Ausstellungen!D213&amp;Ausstellungen!G213,Tabelle2!$T$2:$T$17,0))&lt;&gt;Ausstellungen!H213),1,"")))</f>
        <v/>
      </c>
      <c r="T213" s="71" t="str">
        <f>IF(AND(Ausstellungen!I213&gt;"a",ISERROR(MATCH(Ausstellungen!G213,Tabelle2!$Z$2:$Z$7,0))),1,"")</f>
        <v/>
      </c>
      <c r="U213" s="71" t="str">
        <f>IF(AND(A213&gt;"a",Ausstellungen!G213&gt;" "),COUNTIF(A$5:A$500,A213),"")</f>
        <v/>
      </c>
      <c r="V213" s="71" t="str">
        <f t="shared" si="35"/>
        <v/>
      </c>
      <c r="W213" s="71" t="str">
        <f t="shared" si="36"/>
        <v/>
      </c>
      <c r="X213" s="71" t="str">
        <f>IF(AND(Ausstellungen!D213&lt;&gt;Tabelle2!$C$19,Ausstellungen!F213=Tabelle2!$E$19),1,"")</f>
        <v/>
      </c>
      <c r="Y213" s="71" t="str">
        <f ca="1">IF(AND(Ausstellungen!G213&gt;"a",ISERROR(MATCH(Ausstellungen!G213,INDIRECT(Ausstellungen!T213),0))),0,"")</f>
        <v/>
      </c>
      <c r="Z213" s="71" t="str">
        <f>IF(ISERROR(SEARCH(",",Ausstellungen!G213,1)),Ausstellungen!G213,SUBSTITUTE(MID(Ausstellungen!G213,1,SEARCH(",",Ausstellungen!G213,1)-1),"vv","z"))</f>
        <v xml:space="preserve"> </v>
      </c>
      <c r="AA213" s="71">
        <f t="shared" ca="1" si="37"/>
        <v>0</v>
      </c>
      <c r="AB213" s="71">
        <f t="shared" ca="1" si="38"/>
        <v>0</v>
      </c>
      <c r="AC213" s="71">
        <f t="shared" ca="1" si="39"/>
        <v>0</v>
      </c>
      <c r="AD213" s="71">
        <f t="shared" ca="1" si="40"/>
        <v>0</v>
      </c>
      <c r="AE213" s="71">
        <f t="shared" ca="1" si="41"/>
        <v>0</v>
      </c>
      <c r="AF213" s="71">
        <f t="shared" ca="1" si="42"/>
        <v>0</v>
      </c>
      <c r="AG213" s="71">
        <f t="shared" ca="1" si="43"/>
        <v>0</v>
      </c>
    </row>
    <row r="214" spans="1:33" ht="18.600000000000001" customHeight="1" x14ac:dyDescent="0.2">
      <c r="A214" s="70" t="str">
        <f>IF(AND(Ausstellungen!C214&lt;"a",Ausstellungen!D214&lt;"a",Ausstellungen!F214&lt;"a",Ausstellungen!G214&lt;" "),"",SUBSTITUTE(SUBSTITUTE(SUBSTITUTE(SUBSTITUTE(IF(AND(ISERROR(SEARCH(",",Ausstellungen!G214,1)),ISERROR(SEARCH(".",Ausstellungen!G214,1))),CONCATENATE(Ausstellungen!D214,Ausstellungen!E214,Ausstellungen!F214,Ausstellungen!G214),IF(ISERROR(SEARCH(",",Ausstellungen!G214,1)),CONCATENATE(Ausstellungen!D214,Ausstellungen!E214,Ausstellungen!F214,MID(Ausstellungen!G214,SEARCH(".",Ausstellungen!G214,1)-1,1)),CONCATENATE(Ausstellungen!D214,Ausstellungen!E214,Ausstellungen!F214,MID(Ausstellungen!G214,SEARCH(",",Ausstellungen!G214,1)-1,1)))),"vv",ROW()),"v",ROW()),"Sg",""),"V",""))</f>
        <v xml:space="preserve">   </v>
      </c>
      <c r="B214" s="70" t="str">
        <f>IF(OR(Ausstellungen!C214&lt;"a",Ausstellungen!D214&lt;"a",Ausstellungen!F214&lt;"a"),"",IF(AND(Ausstellungen!D214=Tabelle2!$C$19,Ausstellungen!F214=Tabelle2!$E$19),Ausstellungen!C214&amp;Ausstellungen!D214&amp;"yy",IF(AND(Ausstellungen!D214=Tabelle2!$C$19,Ausstellungen!F214&lt;&gt;Tabelle2!$E$19),Ausstellungen!C214&amp;Ausstellungen!D214&amp;"zz",Ausstellungen!C214&amp;Ausstellungen!D214)))</f>
        <v/>
      </c>
      <c r="C214" s="70" t="str">
        <f>IF(Ausstellungen!H214&lt;"a","",IF(Ausstellungen!F214=Tabelle2!$E$4,Ausstellungen!D214&amp;Ausstellungen!E214&amp;Ausstellungen!F214&amp;Ausstellungen!H214,IF(Ausstellungen!F214=Tabelle2!$E$3,Ausstellungen!D214&amp;Ausstellungen!F214&amp;Ausstellungen!H214,Ausstellungen!D214&amp;Ausstellungen!E214&amp;Ausstellungen!H214)))</f>
        <v/>
      </c>
      <c r="D214" s="70" t="str">
        <f>IF(AND(Ausstellungen!C214&gt;"a",Ausstellungen!D214&gt;"a",Ausstellungen!F214&gt;"a",Ausstellungen!I214&gt;"a"),Ausstellungen!D214&amp;Ausstellungen!E214&amp;MID(Ausstellungen!I214,1,2),"")</f>
        <v/>
      </c>
      <c r="E214" s="70" t="str">
        <f>IF(AND(Ausstellungen!C214&gt;"a",Ausstellungen!D214&gt;"a",Ausstellungen!F214&gt;"a",Ausstellungen!I214&gt;"a"),Ausstellungen!D214&amp;MID(Ausstellungen!I214,1,3),"")</f>
        <v/>
      </c>
      <c r="F214" s="70" t="str">
        <f>IF(Ausstellungen!T214&lt;&gt;"leer",CONCATENATE(Ausstellungen!T214,"P"),"")</f>
        <v/>
      </c>
      <c r="G214" s="71">
        <f ca="1">IF(Ausstellungen!G214&gt;" ",VLOOKUP(Ausstellungen!G214,INDIRECT(F214),2,0),0)</f>
        <v>0</v>
      </c>
      <c r="H214" s="71">
        <f>IF(ISERROR(VLOOKUP(Ausstellungen!H214,Tabelle2!$AG$3:$AH$29,2,0)),0,VLOOKUP(Ausstellungen!H214,Tabelle2!$AG$3:$AH$29,2,0))</f>
        <v>0</v>
      </c>
      <c r="I214" s="71">
        <f>IF(ISERROR(VLOOKUP(Ausstellungen!I214,Tabelle2!$X$3:$Y$8,2,0)),0,VLOOKUP(Ausstellungen!I214,Tabelle2!$X$3:$Y$8,2,0))</f>
        <v>0</v>
      </c>
      <c r="J214" s="71">
        <f t="shared" ca="1" si="33"/>
        <v>0</v>
      </c>
      <c r="N214" s="69" t="str">
        <f>IF(AND(Ausstellungen!$C214&gt;"a",ISERROR(VLOOKUP(Ausstellungen!$C214,Tabelle3!$A$6:$B$300,2,0))),"??",IF(ISERROR(VLOOKUP(Ausstellungen!$C214,Tabelle3!$A$6:$B$300,2,0)),"",VLOOKUP(Ausstellungen!$C214,Tabelle3!$A$6:$B$300,2,0)))</f>
        <v/>
      </c>
      <c r="O214" s="125">
        <f ca="1">IF(AND(Ausstellungen!G214&gt;"a",ISERROR(MATCH(Ausstellungen!G214,INDIRECT(Ausstellungen!T214),0))),0,1)</f>
        <v>1</v>
      </c>
      <c r="P214" s="71" t="str">
        <f>IF(Ausstellungen!$C214="","",IF(ISERROR(MATCH(Ausstellungen!$I214,Tabelle2!$X$4:$X$8,0)),"",MATCH(Ausstellungen!$I214,Tabelle2!$X$4:$X$8,0)))</f>
        <v/>
      </c>
      <c r="Q214" s="71" t="str">
        <f>IF(Ausstellungen!$C214="","",IF(OR(P214="",ISERROR(INDEX(Tabelle2!$X$14:$Y$18,P214,2))),"",INDEX(Tabelle2!$X$14:$Y$18,P214,2)))</f>
        <v/>
      </c>
      <c r="R214" s="71" t="str">
        <f t="shared" si="34"/>
        <v/>
      </c>
      <c r="S214" s="84" t="str">
        <f>IF(Ausstellungen!H214&lt;"a","",IF(AND(Ausstellungen!H214&gt;"a",ISERROR(MATCH(Ausstellungen!D214&amp;Ausstellungen!G214,Tabelle2!$T$2:$T$17,0))),1,IF(AND(Ausstellungen!H214&gt;"a",INDEX(Tabelle2!$V$2:$V$17,MATCH(Ausstellungen!D214&amp;Ausstellungen!G214,Tabelle2!$T$2:$T$17,0))&lt;&gt;Ausstellungen!H214),1,"")))</f>
        <v/>
      </c>
      <c r="T214" s="71" t="str">
        <f>IF(AND(Ausstellungen!I214&gt;"a",ISERROR(MATCH(Ausstellungen!G214,Tabelle2!$Z$2:$Z$7,0))),1,"")</f>
        <v/>
      </c>
      <c r="U214" s="71" t="str">
        <f>IF(AND(A214&gt;"a",Ausstellungen!G214&gt;" "),COUNTIF(A$5:A$500,A214),"")</f>
        <v/>
      </c>
      <c r="V214" s="71" t="str">
        <f t="shared" si="35"/>
        <v/>
      </c>
      <c r="W214" s="71" t="str">
        <f t="shared" si="36"/>
        <v/>
      </c>
      <c r="X214" s="71" t="str">
        <f>IF(AND(Ausstellungen!D214&lt;&gt;Tabelle2!$C$19,Ausstellungen!F214=Tabelle2!$E$19),1,"")</f>
        <v/>
      </c>
      <c r="Y214" s="71" t="str">
        <f ca="1">IF(AND(Ausstellungen!G214&gt;"a",ISERROR(MATCH(Ausstellungen!G214,INDIRECT(Ausstellungen!T214),0))),0,"")</f>
        <v/>
      </c>
      <c r="Z214" s="71" t="str">
        <f>IF(ISERROR(SEARCH(",",Ausstellungen!G214,1)),Ausstellungen!G214,SUBSTITUTE(MID(Ausstellungen!G214,1,SEARCH(",",Ausstellungen!G214,1)-1),"vv","z"))</f>
        <v xml:space="preserve"> </v>
      </c>
      <c r="AA214" s="71">
        <f t="shared" ca="1" si="37"/>
        <v>0</v>
      </c>
      <c r="AB214" s="71">
        <f t="shared" ca="1" si="38"/>
        <v>0</v>
      </c>
      <c r="AC214" s="71">
        <f t="shared" ca="1" si="39"/>
        <v>0</v>
      </c>
      <c r="AD214" s="71">
        <f t="shared" ca="1" si="40"/>
        <v>0</v>
      </c>
      <c r="AE214" s="71">
        <f t="shared" ca="1" si="41"/>
        <v>0</v>
      </c>
      <c r="AF214" s="71">
        <f t="shared" ca="1" si="42"/>
        <v>0</v>
      </c>
      <c r="AG214" s="71">
        <f t="shared" ca="1" si="43"/>
        <v>0</v>
      </c>
    </row>
    <row r="215" spans="1:33" ht="18.600000000000001" customHeight="1" x14ac:dyDescent="0.2">
      <c r="A215" s="70" t="str">
        <f>IF(AND(Ausstellungen!C215&lt;"a",Ausstellungen!D215&lt;"a",Ausstellungen!F215&lt;"a",Ausstellungen!G215&lt;" "),"",SUBSTITUTE(SUBSTITUTE(SUBSTITUTE(SUBSTITUTE(IF(AND(ISERROR(SEARCH(",",Ausstellungen!G215,1)),ISERROR(SEARCH(".",Ausstellungen!G215,1))),CONCATENATE(Ausstellungen!D215,Ausstellungen!E215,Ausstellungen!F215,Ausstellungen!G215),IF(ISERROR(SEARCH(",",Ausstellungen!G215,1)),CONCATENATE(Ausstellungen!D215,Ausstellungen!E215,Ausstellungen!F215,MID(Ausstellungen!G215,SEARCH(".",Ausstellungen!G215,1)-1,1)),CONCATENATE(Ausstellungen!D215,Ausstellungen!E215,Ausstellungen!F215,MID(Ausstellungen!G215,SEARCH(",",Ausstellungen!G215,1)-1,1)))),"vv",ROW()),"v",ROW()),"Sg",""),"V",""))</f>
        <v xml:space="preserve">   </v>
      </c>
      <c r="B215" s="70" t="str">
        <f>IF(OR(Ausstellungen!C215&lt;"a",Ausstellungen!D215&lt;"a",Ausstellungen!F215&lt;"a"),"",IF(AND(Ausstellungen!D215=Tabelle2!$C$19,Ausstellungen!F215=Tabelle2!$E$19),Ausstellungen!C215&amp;Ausstellungen!D215&amp;"yy",IF(AND(Ausstellungen!D215=Tabelle2!$C$19,Ausstellungen!F215&lt;&gt;Tabelle2!$E$19),Ausstellungen!C215&amp;Ausstellungen!D215&amp;"zz",Ausstellungen!C215&amp;Ausstellungen!D215)))</f>
        <v/>
      </c>
      <c r="C215" s="70" t="str">
        <f>IF(Ausstellungen!H215&lt;"a","",IF(Ausstellungen!F215=Tabelle2!$E$4,Ausstellungen!D215&amp;Ausstellungen!E215&amp;Ausstellungen!F215&amp;Ausstellungen!H215,IF(Ausstellungen!F215=Tabelle2!$E$3,Ausstellungen!D215&amp;Ausstellungen!F215&amp;Ausstellungen!H215,Ausstellungen!D215&amp;Ausstellungen!E215&amp;Ausstellungen!H215)))</f>
        <v/>
      </c>
      <c r="D215" s="70" t="str">
        <f>IF(AND(Ausstellungen!C215&gt;"a",Ausstellungen!D215&gt;"a",Ausstellungen!F215&gt;"a",Ausstellungen!I215&gt;"a"),Ausstellungen!D215&amp;Ausstellungen!E215&amp;MID(Ausstellungen!I215,1,2),"")</f>
        <v/>
      </c>
      <c r="E215" s="70" t="str">
        <f>IF(AND(Ausstellungen!C215&gt;"a",Ausstellungen!D215&gt;"a",Ausstellungen!F215&gt;"a",Ausstellungen!I215&gt;"a"),Ausstellungen!D215&amp;MID(Ausstellungen!I215,1,3),"")</f>
        <v/>
      </c>
      <c r="F215" s="70" t="str">
        <f>IF(Ausstellungen!T215&lt;&gt;"leer",CONCATENATE(Ausstellungen!T215,"P"),"")</f>
        <v/>
      </c>
      <c r="G215" s="71">
        <f ca="1">IF(Ausstellungen!G215&gt;" ",VLOOKUP(Ausstellungen!G215,INDIRECT(F215),2,0),0)</f>
        <v>0</v>
      </c>
      <c r="H215" s="71">
        <f>IF(ISERROR(VLOOKUP(Ausstellungen!H215,Tabelle2!$AG$3:$AH$29,2,0)),0,VLOOKUP(Ausstellungen!H215,Tabelle2!$AG$3:$AH$29,2,0))</f>
        <v>0</v>
      </c>
      <c r="I215" s="71">
        <f>IF(ISERROR(VLOOKUP(Ausstellungen!I215,Tabelle2!$X$3:$Y$8,2,0)),0,VLOOKUP(Ausstellungen!I215,Tabelle2!$X$3:$Y$8,2,0))</f>
        <v>0</v>
      </c>
      <c r="J215" s="71">
        <f t="shared" ca="1" si="33"/>
        <v>0</v>
      </c>
      <c r="N215" s="69" t="str">
        <f>IF(AND(Ausstellungen!$C215&gt;"a",ISERROR(VLOOKUP(Ausstellungen!$C215,Tabelle3!$A$6:$B$300,2,0))),"??",IF(ISERROR(VLOOKUP(Ausstellungen!$C215,Tabelle3!$A$6:$B$300,2,0)),"",VLOOKUP(Ausstellungen!$C215,Tabelle3!$A$6:$B$300,2,0)))</f>
        <v/>
      </c>
      <c r="O215" s="125">
        <f ca="1">IF(AND(Ausstellungen!G215&gt;"a",ISERROR(MATCH(Ausstellungen!G215,INDIRECT(Ausstellungen!T215),0))),0,1)</f>
        <v>1</v>
      </c>
      <c r="P215" s="71" t="str">
        <f>IF(Ausstellungen!$C215="","",IF(ISERROR(MATCH(Ausstellungen!$I215,Tabelle2!$X$4:$X$8,0)),"",MATCH(Ausstellungen!$I215,Tabelle2!$X$4:$X$8,0)))</f>
        <v/>
      </c>
      <c r="Q215" s="71" t="str">
        <f>IF(Ausstellungen!$C215="","",IF(OR(P215="",ISERROR(INDEX(Tabelle2!$X$14:$Y$18,P215,2))),"",INDEX(Tabelle2!$X$14:$Y$18,P215,2)))</f>
        <v/>
      </c>
      <c r="R215" s="71" t="str">
        <f t="shared" si="34"/>
        <v/>
      </c>
      <c r="S215" s="84" t="str">
        <f>IF(Ausstellungen!H215&lt;"a","",IF(AND(Ausstellungen!H215&gt;"a",ISERROR(MATCH(Ausstellungen!D215&amp;Ausstellungen!G215,Tabelle2!$T$2:$T$17,0))),1,IF(AND(Ausstellungen!H215&gt;"a",INDEX(Tabelle2!$V$2:$V$17,MATCH(Ausstellungen!D215&amp;Ausstellungen!G215,Tabelle2!$T$2:$T$17,0))&lt;&gt;Ausstellungen!H215),1,"")))</f>
        <v/>
      </c>
      <c r="T215" s="71" t="str">
        <f>IF(AND(Ausstellungen!I215&gt;"a",ISERROR(MATCH(Ausstellungen!G215,Tabelle2!$Z$2:$Z$7,0))),1,"")</f>
        <v/>
      </c>
      <c r="U215" s="71" t="str">
        <f>IF(AND(A215&gt;"a",Ausstellungen!G215&gt;" "),COUNTIF(A$5:A$500,A215),"")</f>
        <v/>
      </c>
      <c r="V215" s="71" t="str">
        <f t="shared" si="35"/>
        <v/>
      </c>
      <c r="W215" s="71" t="str">
        <f t="shared" si="36"/>
        <v/>
      </c>
      <c r="X215" s="71" t="str">
        <f>IF(AND(Ausstellungen!D215&lt;&gt;Tabelle2!$C$19,Ausstellungen!F215=Tabelle2!$E$19),1,"")</f>
        <v/>
      </c>
      <c r="Y215" s="71" t="str">
        <f ca="1">IF(AND(Ausstellungen!G215&gt;"a",ISERROR(MATCH(Ausstellungen!G215,INDIRECT(Ausstellungen!T215),0))),0,"")</f>
        <v/>
      </c>
      <c r="Z215" s="71" t="str">
        <f>IF(ISERROR(SEARCH(",",Ausstellungen!G215,1)),Ausstellungen!G215,SUBSTITUTE(MID(Ausstellungen!G215,1,SEARCH(",",Ausstellungen!G215,1)-1),"vv","z"))</f>
        <v xml:space="preserve"> </v>
      </c>
      <c r="AA215" s="71">
        <f t="shared" ca="1" si="37"/>
        <v>0</v>
      </c>
      <c r="AB215" s="71">
        <f t="shared" ca="1" si="38"/>
        <v>0</v>
      </c>
      <c r="AC215" s="71">
        <f t="shared" ca="1" si="39"/>
        <v>0</v>
      </c>
      <c r="AD215" s="71">
        <f t="shared" ca="1" si="40"/>
        <v>0</v>
      </c>
      <c r="AE215" s="71">
        <f t="shared" ca="1" si="41"/>
        <v>0</v>
      </c>
      <c r="AF215" s="71">
        <f t="shared" ca="1" si="42"/>
        <v>0</v>
      </c>
      <c r="AG215" s="71">
        <f t="shared" ca="1" si="43"/>
        <v>0</v>
      </c>
    </row>
    <row r="216" spans="1:33" ht="18.600000000000001" customHeight="1" x14ac:dyDescent="0.2">
      <c r="A216" s="70" t="str">
        <f>IF(AND(Ausstellungen!C216&lt;"a",Ausstellungen!D216&lt;"a",Ausstellungen!F216&lt;"a",Ausstellungen!G216&lt;" "),"",SUBSTITUTE(SUBSTITUTE(SUBSTITUTE(SUBSTITUTE(IF(AND(ISERROR(SEARCH(",",Ausstellungen!G216,1)),ISERROR(SEARCH(".",Ausstellungen!G216,1))),CONCATENATE(Ausstellungen!D216,Ausstellungen!E216,Ausstellungen!F216,Ausstellungen!G216),IF(ISERROR(SEARCH(",",Ausstellungen!G216,1)),CONCATENATE(Ausstellungen!D216,Ausstellungen!E216,Ausstellungen!F216,MID(Ausstellungen!G216,SEARCH(".",Ausstellungen!G216,1)-1,1)),CONCATENATE(Ausstellungen!D216,Ausstellungen!E216,Ausstellungen!F216,MID(Ausstellungen!G216,SEARCH(",",Ausstellungen!G216,1)-1,1)))),"vv",ROW()),"v",ROW()),"Sg",""),"V",""))</f>
        <v xml:space="preserve">   </v>
      </c>
      <c r="B216" s="70" t="str">
        <f>IF(OR(Ausstellungen!C216&lt;"a",Ausstellungen!D216&lt;"a",Ausstellungen!F216&lt;"a"),"",IF(AND(Ausstellungen!D216=Tabelle2!$C$19,Ausstellungen!F216=Tabelle2!$E$19),Ausstellungen!C216&amp;Ausstellungen!D216&amp;"yy",IF(AND(Ausstellungen!D216=Tabelle2!$C$19,Ausstellungen!F216&lt;&gt;Tabelle2!$E$19),Ausstellungen!C216&amp;Ausstellungen!D216&amp;"zz",Ausstellungen!C216&amp;Ausstellungen!D216)))</f>
        <v/>
      </c>
      <c r="C216" s="70" t="str">
        <f>IF(Ausstellungen!H216&lt;"a","",IF(Ausstellungen!F216=Tabelle2!$E$4,Ausstellungen!D216&amp;Ausstellungen!E216&amp;Ausstellungen!F216&amp;Ausstellungen!H216,IF(Ausstellungen!F216=Tabelle2!$E$3,Ausstellungen!D216&amp;Ausstellungen!F216&amp;Ausstellungen!H216,Ausstellungen!D216&amp;Ausstellungen!E216&amp;Ausstellungen!H216)))</f>
        <v/>
      </c>
      <c r="D216" s="70" t="str">
        <f>IF(AND(Ausstellungen!C216&gt;"a",Ausstellungen!D216&gt;"a",Ausstellungen!F216&gt;"a",Ausstellungen!I216&gt;"a"),Ausstellungen!D216&amp;Ausstellungen!E216&amp;MID(Ausstellungen!I216,1,2),"")</f>
        <v/>
      </c>
      <c r="E216" s="70" t="str">
        <f>IF(AND(Ausstellungen!C216&gt;"a",Ausstellungen!D216&gt;"a",Ausstellungen!F216&gt;"a",Ausstellungen!I216&gt;"a"),Ausstellungen!D216&amp;MID(Ausstellungen!I216,1,3),"")</f>
        <v/>
      </c>
      <c r="F216" s="70" t="str">
        <f>IF(Ausstellungen!T216&lt;&gt;"leer",CONCATENATE(Ausstellungen!T216,"P"),"")</f>
        <v/>
      </c>
      <c r="G216" s="71">
        <f ca="1">IF(Ausstellungen!G216&gt;" ",VLOOKUP(Ausstellungen!G216,INDIRECT(F216),2,0),0)</f>
        <v>0</v>
      </c>
      <c r="H216" s="71">
        <f>IF(ISERROR(VLOOKUP(Ausstellungen!H216,Tabelle2!$AG$3:$AH$29,2,0)),0,VLOOKUP(Ausstellungen!H216,Tabelle2!$AG$3:$AH$29,2,0))</f>
        <v>0</v>
      </c>
      <c r="I216" s="71">
        <f>IF(ISERROR(VLOOKUP(Ausstellungen!I216,Tabelle2!$X$3:$Y$8,2,0)),0,VLOOKUP(Ausstellungen!I216,Tabelle2!$X$3:$Y$8,2,0))</f>
        <v>0</v>
      </c>
      <c r="J216" s="71">
        <f t="shared" ca="1" si="33"/>
        <v>0</v>
      </c>
      <c r="N216" s="69" t="str">
        <f>IF(AND(Ausstellungen!$C216&gt;"a",ISERROR(VLOOKUP(Ausstellungen!$C216,Tabelle3!$A$6:$B$300,2,0))),"??",IF(ISERROR(VLOOKUP(Ausstellungen!$C216,Tabelle3!$A$6:$B$300,2,0)),"",VLOOKUP(Ausstellungen!$C216,Tabelle3!$A$6:$B$300,2,0)))</f>
        <v/>
      </c>
      <c r="O216" s="125">
        <f ca="1">IF(AND(Ausstellungen!G216&gt;"a",ISERROR(MATCH(Ausstellungen!G216,INDIRECT(Ausstellungen!T216),0))),0,1)</f>
        <v>1</v>
      </c>
      <c r="P216" s="71" t="str">
        <f>IF(Ausstellungen!$C216="","",IF(ISERROR(MATCH(Ausstellungen!$I216,Tabelle2!$X$4:$X$8,0)),"",MATCH(Ausstellungen!$I216,Tabelle2!$X$4:$X$8,0)))</f>
        <v/>
      </c>
      <c r="Q216" s="71" t="str">
        <f>IF(Ausstellungen!$C216="","",IF(OR(P216="",ISERROR(INDEX(Tabelle2!$X$14:$Y$18,P216,2))),"",INDEX(Tabelle2!$X$14:$Y$18,P216,2)))</f>
        <v/>
      </c>
      <c r="R216" s="71" t="str">
        <f t="shared" si="34"/>
        <v/>
      </c>
      <c r="S216" s="84" t="str">
        <f>IF(Ausstellungen!H216&lt;"a","",IF(AND(Ausstellungen!H216&gt;"a",ISERROR(MATCH(Ausstellungen!D216&amp;Ausstellungen!G216,Tabelle2!$T$2:$T$17,0))),1,IF(AND(Ausstellungen!H216&gt;"a",INDEX(Tabelle2!$V$2:$V$17,MATCH(Ausstellungen!D216&amp;Ausstellungen!G216,Tabelle2!$T$2:$T$17,0))&lt;&gt;Ausstellungen!H216),1,"")))</f>
        <v/>
      </c>
      <c r="T216" s="71" t="str">
        <f>IF(AND(Ausstellungen!I216&gt;"a",ISERROR(MATCH(Ausstellungen!G216,Tabelle2!$Z$2:$Z$7,0))),1,"")</f>
        <v/>
      </c>
      <c r="U216" s="71" t="str">
        <f>IF(AND(A216&gt;"a",Ausstellungen!G216&gt;" "),COUNTIF(A$5:A$500,A216),"")</f>
        <v/>
      </c>
      <c r="V216" s="71" t="str">
        <f t="shared" si="35"/>
        <v/>
      </c>
      <c r="W216" s="71" t="str">
        <f t="shared" si="36"/>
        <v/>
      </c>
      <c r="X216" s="71" t="str">
        <f>IF(AND(Ausstellungen!D216&lt;&gt;Tabelle2!$C$19,Ausstellungen!F216=Tabelle2!$E$19),1,"")</f>
        <v/>
      </c>
      <c r="Y216" s="71" t="str">
        <f ca="1">IF(AND(Ausstellungen!G216&gt;"a",ISERROR(MATCH(Ausstellungen!G216,INDIRECT(Ausstellungen!T216),0))),0,"")</f>
        <v/>
      </c>
      <c r="Z216" s="71" t="str">
        <f>IF(ISERROR(SEARCH(",",Ausstellungen!G216,1)),Ausstellungen!G216,SUBSTITUTE(MID(Ausstellungen!G216,1,SEARCH(",",Ausstellungen!G216,1)-1),"vv","z"))</f>
        <v xml:space="preserve"> </v>
      </c>
      <c r="AA216" s="71">
        <f t="shared" ca="1" si="37"/>
        <v>0</v>
      </c>
      <c r="AB216" s="71">
        <f t="shared" ca="1" si="38"/>
        <v>0</v>
      </c>
      <c r="AC216" s="71">
        <f t="shared" ca="1" si="39"/>
        <v>0</v>
      </c>
      <c r="AD216" s="71">
        <f t="shared" ca="1" si="40"/>
        <v>0</v>
      </c>
      <c r="AE216" s="71">
        <f t="shared" ca="1" si="41"/>
        <v>0</v>
      </c>
      <c r="AF216" s="71">
        <f t="shared" ca="1" si="42"/>
        <v>0</v>
      </c>
      <c r="AG216" s="71">
        <f t="shared" ca="1" si="43"/>
        <v>0</v>
      </c>
    </row>
    <row r="217" spans="1:33" ht="18.600000000000001" customHeight="1" x14ac:dyDescent="0.2">
      <c r="A217" s="70" t="str">
        <f>IF(AND(Ausstellungen!C217&lt;"a",Ausstellungen!D217&lt;"a",Ausstellungen!F217&lt;"a",Ausstellungen!G217&lt;" "),"",SUBSTITUTE(SUBSTITUTE(SUBSTITUTE(SUBSTITUTE(IF(AND(ISERROR(SEARCH(",",Ausstellungen!G217,1)),ISERROR(SEARCH(".",Ausstellungen!G217,1))),CONCATENATE(Ausstellungen!D217,Ausstellungen!E217,Ausstellungen!F217,Ausstellungen!G217),IF(ISERROR(SEARCH(",",Ausstellungen!G217,1)),CONCATENATE(Ausstellungen!D217,Ausstellungen!E217,Ausstellungen!F217,MID(Ausstellungen!G217,SEARCH(".",Ausstellungen!G217,1)-1,1)),CONCATENATE(Ausstellungen!D217,Ausstellungen!E217,Ausstellungen!F217,MID(Ausstellungen!G217,SEARCH(",",Ausstellungen!G217,1)-1,1)))),"vv",ROW()),"v",ROW()),"Sg",""),"V",""))</f>
        <v xml:space="preserve">   </v>
      </c>
      <c r="B217" s="70" t="str">
        <f>IF(OR(Ausstellungen!C217&lt;"a",Ausstellungen!D217&lt;"a",Ausstellungen!F217&lt;"a"),"",IF(AND(Ausstellungen!D217=Tabelle2!$C$19,Ausstellungen!F217=Tabelle2!$E$19),Ausstellungen!C217&amp;Ausstellungen!D217&amp;"yy",IF(AND(Ausstellungen!D217=Tabelle2!$C$19,Ausstellungen!F217&lt;&gt;Tabelle2!$E$19),Ausstellungen!C217&amp;Ausstellungen!D217&amp;"zz",Ausstellungen!C217&amp;Ausstellungen!D217)))</f>
        <v/>
      </c>
      <c r="C217" s="70" t="str">
        <f>IF(Ausstellungen!H217&lt;"a","",IF(Ausstellungen!F217=Tabelle2!$E$4,Ausstellungen!D217&amp;Ausstellungen!E217&amp;Ausstellungen!F217&amp;Ausstellungen!H217,IF(Ausstellungen!F217=Tabelle2!$E$3,Ausstellungen!D217&amp;Ausstellungen!F217&amp;Ausstellungen!H217,Ausstellungen!D217&amp;Ausstellungen!E217&amp;Ausstellungen!H217)))</f>
        <v/>
      </c>
      <c r="D217" s="70" t="str">
        <f>IF(AND(Ausstellungen!C217&gt;"a",Ausstellungen!D217&gt;"a",Ausstellungen!F217&gt;"a",Ausstellungen!I217&gt;"a"),Ausstellungen!D217&amp;Ausstellungen!E217&amp;MID(Ausstellungen!I217,1,2),"")</f>
        <v/>
      </c>
      <c r="E217" s="70" t="str">
        <f>IF(AND(Ausstellungen!C217&gt;"a",Ausstellungen!D217&gt;"a",Ausstellungen!F217&gt;"a",Ausstellungen!I217&gt;"a"),Ausstellungen!D217&amp;MID(Ausstellungen!I217,1,3),"")</f>
        <v/>
      </c>
      <c r="F217" s="70" t="str">
        <f>IF(Ausstellungen!T217&lt;&gt;"leer",CONCATENATE(Ausstellungen!T217,"P"),"")</f>
        <v/>
      </c>
      <c r="G217" s="71">
        <f ca="1">IF(Ausstellungen!G217&gt;" ",VLOOKUP(Ausstellungen!G217,INDIRECT(F217),2,0),0)</f>
        <v>0</v>
      </c>
      <c r="H217" s="71">
        <f>IF(ISERROR(VLOOKUP(Ausstellungen!H217,Tabelle2!$AG$3:$AH$29,2,0)),0,VLOOKUP(Ausstellungen!H217,Tabelle2!$AG$3:$AH$29,2,0))</f>
        <v>0</v>
      </c>
      <c r="I217" s="71">
        <f>IF(ISERROR(VLOOKUP(Ausstellungen!I217,Tabelle2!$X$3:$Y$8,2,0)),0,VLOOKUP(Ausstellungen!I217,Tabelle2!$X$3:$Y$8,2,0))</f>
        <v>0</v>
      </c>
      <c r="J217" s="71">
        <f t="shared" ca="1" si="33"/>
        <v>0</v>
      </c>
      <c r="N217" s="69" t="str">
        <f>IF(AND(Ausstellungen!$C217&gt;"a",ISERROR(VLOOKUP(Ausstellungen!$C217,Tabelle3!$A$6:$B$300,2,0))),"??",IF(ISERROR(VLOOKUP(Ausstellungen!$C217,Tabelle3!$A$6:$B$300,2,0)),"",VLOOKUP(Ausstellungen!$C217,Tabelle3!$A$6:$B$300,2,0)))</f>
        <v/>
      </c>
      <c r="O217" s="125">
        <f ca="1">IF(AND(Ausstellungen!G217&gt;"a",ISERROR(MATCH(Ausstellungen!G217,INDIRECT(Ausstellungen!T217),0))),0,1)</f>
        <v>1</v>
      </c>
      <c r="P217" s="71" t="str">
        <f>IF(Ausstellungen!$C217="","",IF(ISERROR(MATCH(Ausstellungen!$I217,Tabelle2!$X$4:$X$8,0)),"",MATCH(Ausstellungen!$I217,Tabelle2!$X$4:$X$8,0)))</f>
        <v/>
      </c>
      <c r="Q217" s="71" t="str">
        <f>IF(Ausstellungen!$C217="","",IF(OR(P217="",ISERROR(INDEX(Tabelle2!$X$14:$Y$18,P217,2))),"",INDEX(Tabelle2!$X$14:$Y$18,P217,2)))</f>
        <v/>
      </c>
      <c r="R217" s="71" t="str">
        <f t="shared" si="34"/>
        <v/>
      </c>
      <c r="S217" s="84" t="str">
        <f>IF(Ausstellungen!H217&lt;"a","",IF(AND(Ausstellungen!H217&gt;"a",ISERROR(MATCH(Ausstellungen!D217&amp;Ausstellungen!G217,Tabelle2!$T$2:$T$17,0))),1,IF(AND(Ausstellungen!H217&gt;"a",INDEX(Tabelle2!$V$2:$V$17,MATCH(Ausstellungen!D217&amp;Ausstellungen!G217,Tabelle2!$T$2:$T$17,0))&lt;&gt;Ausstellungen!H217),1,"")))</f>
        <v/>
      </c>
      <c r="T217" s="71" t="str">
        <f>IF(AND(Ausstellungen!I217&gt;"a",ISERROR(MATCH(Ausstellungen!G217,Tabelle2!$Z$2:$Z$7,0))),1,"")</f>
        <v/>
      </c>
      <c r="U217" s="71" t="str">
        <f>IF(AND(A217&gt;"a",Ausstellungen!G217&gt;" "),COUNTIF(A$5:A$500,A217),"")</f>
        <v/>
      </c>
      <c r="V217" s="71" t="str">
        <f t="shared" si="35"/>
        <v/>
      </c>
      <c r="W217" s="71" t="str">
        <f t="shared" si="36"/>
        <v/>
      </c>
      <c r="X217" s="71" t="str">
        <f>IF(AND(Ausstellungen!D217&lt;&gt;Tabelle2!$C$19,Ausstellungen!F217=Tabelle2!$E$19),1,"")</f>
        <v/>
      </c>
      <c r="Y217" s="71" t="str">
        <f ca="1">IF(AND(Ausstellungen!G217&gt;"a",ISERROR(MATCH(Ausstellungen!G217,INDIRECT(Ausstellungen!T217),0))),0,"")</f>
        <v/>
      </c>
      <c r="Z217" s="71" t="str">
        <f>IF(ISERROR(SEARCH(",",Ausstellungen!G217,1)),Ausstellungen!G217,SUBSTITUTE(MID(Ausstellungen!G217,1,SEARCH(",",Ausstellungen!G217,1)-1),"vv","z"))</f>
        <v xml:space="preserve"> </v>
      </c>
      <c r="AA217" s="71">
        <f t="shared" ca="1" si="37"/>
        <v>0</v>
      </c>
      <c r="AB217" s="71">
        <f t="shared" ca="1" si="38"/>
        <v>0</v>
      </c>
      <c r="AC217" s="71">
        <f t="shared" ca="1" si="39"/>
        <v>0</v>
      </c>
      <c r="AD217" s="71">
        <f t="shared" ca="1" si="40"/>
        <v>0</v>
      </c>
      <c r="AE217" s="71">
        <f t="shared" ca="1" si="41"/>
        <v>0</v>
      </c>
      <c r="AF217" s="71">
        <f t="shared" ca="1" si="42"/>
        <v>0</v>
      </c>
      <c r="AG217" s="71">
        <f t="shared" ca="1" si="43"/>
        <v>0</v>
      </c>
    </row>
    <row r="218" spans="1:33" ht="18.600000000000001" customHeight="1" x14ac:dyDescent="0.2">
      <c r="A218" s="70" t="str">
        <f>IF(AND(Ausstellungen!C218&lt;"a",Ausstellungen!D218&lt;"a",Ausstellungen!F218&lt;"a",Ausstellungen!G218&lt;" "),"",SUBSTITUTE(SUBSTITUTE(SUBSTITUTE(SUBSTITUTE(IF(AND(ISERROR(SEARCH(",",Ausstellungen!G218,1)),ISERROR(SEARCH(".",Ausstellungen!G218,1))),CONCATENATE(Ausstellungen!D218,Ausstellungen!E218,Ausstellungen!F218,Ausstellungen!G218),IF(ISERROR(SEARCH(",",Ausstellungen!G218,1)),CONCATENATE(Ausstellungen!D218,Ausstellungen!E218,Ausstellungen!F218,MID(Ausstellungen!G218,SEARCH(".",Ausstellungen!G218,1)-1,1)),CONCATENATE(Ausstellungen!D218,Ausstellungen!E218,Ausstellungen!F218,MID(Ausstellungen!G218,SEARCH(",",Ausstellungen!G218,1)-1,1)))),"vv",ROW()),"v",ROW()),"Sg",""),"V",""))</f>
        <v xml:space="preserve">   </v>
      </c>
      <c r="B218" s="70" t="str">
        <f>IF(OR(Ausstellungen!C218&lt;"a",Ausstellungen!D218&lt;"a",Ausstellungen!F218&lt;"a"),"",IF(AND(Ausstellungen!D218=Tabelle2!$C$19,Ausstellungen!F218=Tabelle2!$E$19),Ausstellungen!C218&amp;Ausstellungen!D218&amp;"yy",IF(AND(Ausstellungen!D218=Tabelle2!$C$19,Ausstellungen!F218&lt;&gt;Tabelle2!$E$19),Ausstellungen!C218&amp;Ausstellungen!D218&amp;"zz",Ausstellungen!C218&amp;Ausstellungen!D218)))</f>
        <v/>
      </c>
      <c r="C218" s="70" t="str">
        <f>IF(Ausstellungen!H218&lt;"a","",IF(Ausstellungen!F218=Tabelle2!$E$4,Ausstellungen!D218&amp;Ausstellungen!E218&amp;Ausstellungen!F218&amp;Ausstellungen!H218,IF(Ausstellungen!F218=Tabelle2!$E$3,Ausstellungen!D218&amp;Ausstellungen!F218&amp;Ausstellungen!H218,Ausstellungen!D218&amp;Ausstellungen!E218&amp;Ausstellungen!H218)))</f>
        <v/>
      </c>
      <c r="D218" s="70" t="str">
        <f>IF(AND(Ausstellungen!C218&gt;"a",Ausstellungen!D218&gt;"a",Ausstellungen!F218&gt;"a",Ausstellungen!I218&gt;"a"),Ausstellungen!D218&amp;Ausstellungen!E218&amp;MID(Ausstellungen!I218,1,2),"")</f>
        <v/>
      </c>
      <c r="E218" s="70" t="str">
        <f>IF(AND(Ausstellungen!C218&gt;"a",Ausstellungen!D218&gt;"a",Ausstellungen!F218&gt;"a",Ausstellungen!I218&gt;"a"),Ausstellungen!D218&amp;MID(Ausstellungen!I218,1,3),"")</f>
        <v/>
      </c>
      <c r="F218" s="70" t="str">
        <f>IF(Ausstellungen!T218&lt;&gt;"leer",CONCATENATE(Ausstellungen!T218,"P"),"")</f>
        <v/>
      </c>
      <c r="G218" s="71">
        <f ca="1">IF(Ausstellungen!G218&gt;" ",VLOOKUP(Ausstellungen!G218,INDIRECT(F218),2,0),0)</f>
        <v>0</v>
      </c>
      <c r="H218" s="71">
        <f>IF(ISERROR(VLOOKUP(Ausstellungen!H218,Tabelle2!$AG$3:$AH$29,2,0)),0,VLOOKUP(Ausstellungen!H218,Tabelle2!$AG$3:$AH$29,2,0))</f>
        <v>0</v>
      </c>
      <c r="I218" s="71">
        <f>IF(ISERROR(VLOOKUP(Ausstellungen!I218,Tabelle2!$X$3:$Y$8,2,0)),0,VLOOKUP(Ausstellungen!I218,Tabelle2!$X$3:$Y$8,2,0))</f>
        <v>0</v>
      </c>
      <c r="J218" s="71">
        <f t="shared" ca="1" si="33"/>
        <v>0</v>
      </c>
      <c r="N218" s="69" t="str">
        <f>IF(AND(Ausstellungen!$C218&gt;"a",ISERROR(VLOOKUP(Ausstellungen!$C218,Tabelle3!$A$6:$B$300,2,0))),"??",IF(ISERROR(VLOOKUP(Ausstellungen!$C218,Tabelle3!$A$6:$B$300,2,0)),"",VLOOKUP(Ausstellungen!$C218,Tabelle3!$A$6:$B$300,2,0)))</f>
        <v/>
      </c>
      <c r="O218" s="125">
        <f ca="1">IF(AND(Ausstellungen!G218&gt;"a",ISERROR(MATCH(Ausstellungen!G218,INDIRECT(Ausstellungen!T218),0))),0,1)</f>
        <v>1</v>
      </c>
      <c r="P218" s="71" t="str">
        <f>IF(Ausstellungen!$C218="","",IF(ISERROR(MATCH(Ausstellungen!$I218,Tabelle2!$X$4:$X$8,0)),"",MATCH(Ausstellungen!$I218,Tabelle2!$X$4:$X$8,0)))</f>
        <v/>
      </c>
      <c r="Q218" s="71" t="str">
        <f>IF(Ausstellungen!$C218="","",IF(OR(P218="",ISERROR(INDEX(Tabelle2!$X$14:$Y$18,P218,2))),"",INDEX(Tabelle2!$X$14:$Y$18,P218,2)))</f>
        <v/>
      </c>
      <c r="R218" s="71" t="str">
        <f t="shared" si="34"/>
        <v/>
      </c>
      <c r="S218" s="84" t="str">
        <f>IF(Ausstellungen!H218&lt;"a","",IF(AND(Ausstellungen!H218&gt;"a",ISERROR(MATCH(Ausstellungen!D218&amp;Ausstellungen!G218,Tabelle2!$T$2:$T$17,0))),1,IF(AND(Ausstellungen!H218&gt;"a",INDEX(Tabelle2!$V$2:$V$17,MATCH(Ausstellungen!D218&amp;Ausstellungen!G218,Tabelle2!$T$2:$T$17,0))&lt;&gt;Ausstellungen!H218),1,"")))</f>
        <v/>
      </c>
      <c r="T218" s="71" t="str">
        <f>IF(AND(Ausstellungen!I218&gt;"a",ISERROR(MATCH(Ausstellungen!G218,Tabelle2!$Z$2:$Z$7,0))),1,"")</f>
        <v/>
      </c>
      <c r="U218" s="71" t="str">
        <f>IF(AND(A218&gt;"a",Ausstellungen!G218&gt;" "),COUNTIF(A$5:A$500,A218),"")</f>
        <v/>
      </c>
      <c r="V218" s="71" t="str">
        <f t="shared" si="35"/>
        <v/>
      </c>
      <c r="W218" s="71" t="str">
        <f t="shared" si="36"/>
        <v/>
      </c>
      <c r="X218" s="71" t="str">
        <f>IF(AND(Ausstellungen!D218&lt;&gt;Tabelle2!$C$19,Ausstellungen!F218=Tabelle2!$E$19),1,"")</f>
        <v/>
      </c>
      <c r="Y218" s="71" t="str">
        <f ca="1">IF(AND(Ausstellungen!G218&gt;"a",ISERROR(MATCH(Ausstellungen!G218,INDIRECT(Ausstellungen!T218),0))),0,"")</f>
        <v/>
      </c>
      <c r="Z218" s="71" t="str">
        <f>IF(ISERROR(SEARCH(",",Ausstellungen!G218,1)),Ausstellungen!G218,SUBSTITUTE(MID(Ausstellungen!G218,1,SEARCH(",",Ausstellungen!G218,1)-1),"vv","z"))</f>
        <v xml:space="preserve"> </v>
      </c>
      <c r="AA218" s="71">
        <f t="shared" ca="1" si="37"/>
        <v>0</v>
      </c>
      <c r="AB218" s="71">
        <f t="shared" ca="1" si="38"/>
        <v>0</v>
      </c>
      <c r="AC218" s="71">
        <f t="shared" ca="1" si="39"/>
        <v>0</v>
      </c>
      <c r="AD218" s="71">
        <f t="shared" ca="1" si="40"/>
        <v>0</v>
      </c>
      <c r="AE218" s="71">
        <f t="shared" ca="1" si="41"/>
        <v>0</v>
      </c>
      <c r="AF218" s="71">
        <f t="shared" ca="1" si="42"/>
        <v>0</v>
      </c>
      <c r="AG218" s="71">
        <f t="shared" ca="1" si="43"/>
        <v>0</v>
      </c>
    </row>
    <row r="219" spans="1:33" ht="18.600000000000001" customHeight="1" x14ac:dyDescent="0.2">
      <c r="A219" s="70" t="str">
        <f>IF(AND(Ausstellungen!C219&lt;"a",Ausstellungen!D219&lt;"a",Ausstellungen!F219&lt;"a",Ausstellungen!G219&lt;" "),"",SUBSTITUTE(SUBSTITUTE(SUBSTITUTE(SUBSTITUTE(IF(AND(ISERROR(SEARCH(",",Ausstellungen!G219,1)),ISERROR(SEARCH(".",Ausstellungen!G219,1))),CONCATENATE(Ausstellungen!D219,Ausstellungen!E219,Ausstellungen!F219,Ausstellungen!G219),IF(ISERROR(SEARCH(",",Ausstellungen!G219,1)),CONCATENATE(Ausstellungen!D219,Ausstellungen!E219,Ausstellungen!F219,MID(Ausstellungen!G219,SEARCH(".",Ausstellungen!G219,1)-1,1)),CONCATENATE(Ausstellungen!D219,Ausstellungen!E219,Ausstellungen!F219,MID(Ausstellungen!G219,SEARCH(",",Ausstellungen!G219,1)-1,1)))),"vv",ROW()),"v",ROW()),"Sg",""),"V",""))</f>
        <v xml:space="preserve">   </v>
      </c>
      <c r="B219" s="70" t="str">
        <f>IF(OR(Ausstellungen!C219&lt;"a",Ausstellungen!D219&lt;"a",Ausstellungen!F219&lt;"a"),"",IF(AND(Ausstellungen!D219=Tabelle2!$C$19,Ausstellungen!F219=Tabelle2!$E$19),Ausstellungen!C219&amp;Ausstellungen!D219&amp;"yy",IF(AND(Ausstellungen!D219=Tabelle2!$C$19,Ausstellungen!F219&lt;&gt;Tabelle2!$E$19),Ausstellungen!C219&amp;Ausstellungen!D219&amp;"zz",Ausstellungen!C219&amp;Ausstellungen!D219)))</f>
        <v/>
      </c>
      <c r="C219" s="70" t="str">
        <f>IF(Ausstellungen!H219&lt;"a","",IF(Ausstellungen!F219=Tabelle2!$E$4,Ausstellungen!D219&amp;Ausstellungen!E219&amp;Ausstellungen!F219&amp;Ausstellungen!H219,IF(Ausstellungen!F219=Tabelle2!$E$3,Ausstellungen!D219&amp;Ausstellungen!F219&amp;Ausstellungen!H219,Ausstellungen!D219&amp;Ausstellungen!E219&amp;Ausstellungen!H219)))</f>
        <v/>
      </c>
      <c r="D219" s="70" t="str">
        <f>IF(AND(Ausstellungen!C219&gt;"a",Ausstellungen!D219&gt;"a",Ausstellungen!F219&gt;"a",Ausstellungen!I219&gt;"a"),Ausstellungen!D219&amp;Ausstellungen!E219&amp;MID(Ausstellungen!I219,1,2),"")</f>
        <v/>
      </c>
      <c r="E219" s="70" t="str">
        <f>IF(AND(Ausstellungen!C219&gt;"a",Ausstellungen!D219&gt;"a",Ausstellungen!F219&gt;"a",Ausstellungen!I219&gt;"a"),Ausstellungen!D219&amp;MID(Ausstellungen!I219,1,3),"")</f>
        <v/>
      </c>
      <c r="F219" s="70" t="str">
        <f>IF(Ausstellungen!T219&lt;&gt;"leer",CONCATENATE(Ausstellungen!T219,"P"),"")</f>
        <v/>
      </c>
      <c r="G219" s="71">
        <f ca="1">IF(Ausstellungen!G219&gt;" ",VLOOKUP(Ausstellungen!G219,INDIRECT(F219),2,0),0)</f>
        <v>0</v>
      </c>
      <c r="H219" s="71">
        <f>IF(ISERROR(VLOOKUP(Ausstellungen!H219,Tabelle2!$AG$3:$AH$29,2,0)),0,VLOOKUP(Ausstellungen!H219,Tabelle2!$AG$3:$AH$29,2,0))</f>
        <v>0</v>
      </c>
      <c r="I219" s="71">
        <f>IF(ISERROR(VLOOKUP(Ausstellungen!I219,Tabelle2!$X$3:$Y$8,2,0)),0,VLOOKUP(Ausstellungen!I219,Tabelle2!$X$3:$Y$8,2,0))</f>
        <v>0</v>
      </c>
      <c r="J219" s="71">
        <f t="shared" ca="1" si="33"/>
        <v>0</v>
      </c>
      <c r="N219" s="69" t="str">
        <f>IF(AND(Ausstellungen!$C219&gt;"a",ISERROR(VLOOKUP(Ausstellungen!$C219,Tabelle3!$A$6:$B$300,2,0))),"??",IF(ISERROR(VLOOKUP(Ausstellungen!$C219,Tabelle3!$A$6:$B$300,2,0)),"",VLOOKUP(Ausstellungen!$C219,Tabelle3!$A$6:$B$300,2,0)))</f>
        <v/>
      </c>
      <c r="O219" s="125">
        <f ca="1">IF(AND(Ausstellungen!G219&gt;"a",ISERROR(MATCH(Ausstellungen!G219,INDIRECT(Ausstellungen!T219),0))),0,1)</f>
        <v>1</v>
      </c>
      <c r="P219" s="71" t="str">
        <f>IF(Ausstellungen!$C219="","",IF(ISERROR(MATCH(Ausstellungen!$I219,Tabelle2!$X$4:$X$8,0)),"",MATCH(Ausstellungen!$I219,Tabelle2!$X$4:$X$8,0)))</f>
        <v/>
      </c>
      <c r="Q219" s="71" t="str">
        <f>IF(Ausstellungen!$C219="","",IF(OR(P219="",ISERROR(INDEX(Tabelle2!$X$14:$Y$18,P219,2))),"",INDEX(Tabelle2!$X$14:$Y$18,P219,2)))</f>
        <v/>
      </c>
      <c r="R219" s="71" t="str">
        <f t="shared" si="34"/>
        <v/>
      </c>
      <c r="S219" s="84" t="str">
        <f>IF(Ausstellungen!H219&lt;"a","",IF(AND(Ausstellungen!H219&gt;"a",ISERROR(MATCH(Ausstellungen!D219&amp;Ausstellungen!G219,Tabelle2!$T$2:$T$17,0))),1,IF(AND(Ausstellungen!H219&gt;"a",INDEX(Tabelle2!$V$2:$V$17,MATCH(Ausstellungen!D219&amp;Ausstellungen!G219,Tabelle2!$T$2:$T$17,0))&lt;&gt;Ausstellungen!H219),1,"")))</f>
        <v/>
      </c>
      <c r="T219" s="71" t="str">
        <f>IF(AND(Ausstellungen!I219&gt;"a",ISERROR(MATCH(Ausstellungen!G219,Tabelle2!$Z$2:$Z$7,0))),1,"")</f>
        <v/>
      </c>
      <c r="U219" s="71" t="str">
        <f>IF(AND(A219&gt;"a",Ausstellungen!G219&gt;" "),COUNTIF(A$5:A$500,A219),"")</f>
        <v/>
      </c>
      <c r="V219" s="71" t="str">
        <f t="shared" si="35"/>
        <v/>
      </c>
      <c r="W219" s="71" t="str">
        <f t="shared" si="36"/>
        <v/>
      </c>
      <c r="X219" s="71" t="str">
        <f>IF(AND(Ausstellungen!D219&lt;&gt;Tabelle2!$C$19,Ausstellungen!F219=Tabelle2!$E$19),1,"")</f>
        <v/>
      </c>
      <c r="Y219" s="71" t="str">
        <f ca="1">IF(AND(Ausstellungen!G219&gt;"a",ISERROR(MATCH(Ausstellungen!G219,INDIRECT(Ausstellungen!T219),0))),0,"")</f>
        <v/>
      </c>
      <c r="Z219" s="71" t="str">
        <f>IF(ISERROR(SEARCH(",",Ausstellungen!G219,1)),Ausstellungen!G219,SUBSTITUTE(MID(Ausstellungen!G219,1,SEARCH(",",Ausstellungen!G219,1)-1),"vv","z"))</f>
        <v xml:space="preserve"> </v>
      </c>
      <c r="AA219" s="71">
        <f t="shared" ca="1" si="37"/>
        <v>0</v>
      </c>
      <c r="AB219" s="71">
        <f t="shared" ca="1" si="38"/>
        <v>0</v>
      </c>
      <c r="AC219" s="71">
        <f t="shared" ca="1" si="39"/>
        <v>0</v>
      </c>
      <c r="AD219" s="71">
        <f t="shared" ca="1" si="40"/>
        <v>0</v>
      </c>
      <c r="AE219" s="71">
        <f t="shared" ca="1" si="41"/>
        <v>0</v>
      </c>
      <c r="AF219" s="71">
        <f t="shared" ca="1" si="42"/>
        <v>0</v>
      </c>
      <c r="AG219" s="71">
        <f t="shared" ca="1" si="43"/>
        <v>0</v>
      </c>
    </row>
    <row r="220" spans="1:33" ht="18.600000000000001" customHeight="1" x14ac:dyDescent="0.2">
      <c r="A220" s="70" t="str">
        <f>IF(AND(Ausstellungen!C220&lt;"a",Ausstellungen!D220&lt;"a",Ausstellungen!F220&lt;"a",Ausstellungen!G220&lt;" "),"",SUBSTITUTE(SUBSTITUTE(SUBSTITUTE(SUBSTITUTE(IF(AND(ISERROR(SEARCH(",",Ausstellungen!G220,1)),ISERROR(SEARCH(".",Ausstellungen!G220,1))),CONCATENATE(Ausstellungen!D220,Ausstellungen!E220,Ausstellungen!F220,Ausstellungen!G220),IF(ISERROR(SEARCH(",",Ausstellungen!G220,1)),CONCATENATE(Ausstellungen!D220,Ausstellungen!E220,Ausstellungen!F220,MID(Ausstellungen!G220,SEARCH(".",Ausstellungen!G220,1)-1,1)),CONCATENATE(Ausstellungen!D220,Ausstellungen!E220,Ausstellungen!F220,MID(Ausstellungen!G220,SEARCH(",",Ausstellungen!G220,1)-1,1)))),"vv",ROW()),"v",ROW()),"Sg",""),"V",""))</f>
        <v xml:space="preserve">   </v>
      </c>
      <c r="B220" s="70" t="str">
        <f>IF(OR(Ausstellungen!C220&lt;"a",Ausstellungen!D220&lt;"a",Ausstellungen!F220&lt;"a"),"",IF(AND(Ausstellungen!D220=Tabelle2!$C$19,Ausstellungen!F220=Tabelle2!$E$19),Ausstellungen!C220&amp;Ausstellungen!D220&amp;"yy",IF(AND(Ausstellungen!D220=Tabelle2!$C$19,Ausstellungen!F220&lt;&gt;Tabelle2!$E$19),Ausstellungen!C220&amp;Ausstellungen!D220&amp;"zz",Ausstellungen!C220&amp;Ausstellungen!D220)))</f>
        <v/>
      </c>
      <c r="C220" s="70" t="str">
        <f>IF(Ausstellungen!H220&lt;"a","",IF(Ausstellungen!F220=Tabelle2!$E$4,Ausstellungen!D220&amp;Ausstellungen!E220&amp;Ausstellungen!F220&amp;Ausstellungen!H220,IF(Ausstellungen!F220=Tabelle2!$E$3,Ausstellungen!D220&amp;Ausstellungen!F220&amp;Ausstellungen!H220,Ausstellungen!D220&amp;Ausstellungen!E220&amp;Ausstellungen!H220)))</f>
        <v/>
      </c>
      <c r="D220" s="70" t="str">
        <f>IF(AND(Ausstellungen!C220&gt;"a",Ausstellungen!D220&gt;"a",Ausstellungen!F220&gt;"a",Ausstellungen!I220&gt;"a"),Ausstellungen!D220&amp;Ausstellungen!E220&amp;MID(Ausstellungen!I220,1,2),"")</f>
        <v/>
      </c>
      <c r="E220" s="70" t="str">
        <f>IF(AND(Ausstellungen!C220&gt;"a",Ausstellungen!D220&gt;"a",Ausstellungen!F220&gt;"a",Ausstellungen!I220&gt;"a"),Ausstellungen!D220&amp;MID(Ausstellungen!I220,1,3),"")</f>
        <v/>
      </c>
      <c r="F220" s="70" t="str">
        <f>IF(Ausstellungen!T220&lt;&gt;"leer",CONCATENATE(Ausstellungen!T220,"P"),"")</f>
        <v/>
      </c>
      <c r="G220" s="71">
        <f ca="1">IF(Ausstellungen!G220&gt;" ",VLOOKUP(Ausstellungen!G220,INDIRECT(F220),2,0),0)</f>
        <v>0</v>
      </c>
      <c r="H220" s="71">
        <f>IF(ISERROR(VLOOKUP(Ausstellungen!H220,Tabelle2!$AG$3:$AH$29,2,0)),0,VLOOKUP(Ausstellungen!H220,Tabelle2!$AG$3:$AH$29,2,0))</f>
        <v>0</v>
      </c>
      <c r="I220" s="71">
        <f>IF(ISERROR(VLOOKUP(Ausstellungen!I220,Tabelle2!$X$3:$Y$8,2,0)),0,VLOOKUP(Ausstellungen!I220,Tabelle2!$X$3:$Y$8,2,0))</f>
        <v>0</v>
      </c>
      <c r="J220" s="71">
        <f t="shared" ca="1" si="33"/>
        <v>0</v>
      </c>
      <c r="N220" s="69" t="str">
        <f>IF(AND(Ausstellungen!$C220&gt;"a",ISERROR(VLOOKUP(Ausstellungen!$C220,Tabelle3!$A$6:$B$300,2,0))),"??",IF(ISERROR(VLOOKUP(Ausstellungen!$C220,Tabelle3!$A$6:$B$300,2,0)),"",VLOOKUP(Ausstellungen!$C220,Tabelle3!$A$6:$B$300,2,0)))</f>
        <v/>
      </c>
      <c r="O220" s="125">
        <f ca="1">IF(AND(Ausstellungen!G220&gt;"a",ISERROR(MATCH(Ausstellungen!G220,INDIRECT(Ausstellungen!T220),0))),0,1)</f>
        <v>1</v>
      </c>
      <c r="P220" s="71" t="str">
        <f>IF(Ausstellungen!$C220="","",IF(ISERROR(MATCH(Ausstellungen!$I220,Tabelle2!$X$4:$X$8,0)),"",MATCH(Ausstellungen!$I220,Tabelle2!$X$4:$X$8,0)))</f>
        <v/>
      </c>
      <c r="Q220" s="71" t="str">
        <f>IF(Ausstellungen!$C220="","",IF(OR(P220="",ISERROR(INDEX(Tabelle2!$X$14:$Y$18,P220,2))),"",INDEX(Tabelle2!$X$14:$Y$18,P220,2)))</f>
        <v/>
      </c>
      <c r="R220" s="71" t="str">
        <f t="shared" si="34"/>
        <v/>
      </c>
      <c r="S220" s="84" t="str">
        <f>IF(Ausstellungen!H220&lt;"a","",IF(AND(Ausstellungen!H220&gt;"a",ISERROR(MATCH(Ausstellungen!D220&amp;Ausstellungen!G220,Tabelle2!$T$2:$T$17,0))),1,IF(AND(Ausstellungen!H220&gt;"a",INDEX(Tabelle2!$V$2:$V$17,MATCH(Ausstellungen!D220&amp;Ausstellungen!G220,Tabelle2!$T$2:$T$17,0))&lt;&gt;Ausstellungen!H220),1,"")))</f>
        <v/>
      </c>
      <c r="T220" s="71" t="str">
        <f>IF(AND(Ausstellungen!I220&gt;"a",ISERROR(MATCH(Ausstellungen!G220,Tabelle2!$Z$2:$Z$7,0))),1,"")</f>
        <v/>
      </c>
      <c r="U220" s="71" t="str">
        <f>IF(AND(A220&gt;"a",Ausstellungen!G220&gt;" "),COUNTIF(A$5:A$500,A220),"")</f>
        <v/>
      </c>
      <c r="V220" s="71" t="str">
        <f t="shared" si="35"/>
        <v/>
      </c>
      <c r="W220" s="71" t="str">
        <f t="shared" si="36"/>
        <v/>
      </c>
      <c r="X220" s="71" t="str">
        <f>IF(AND(Ausstellungen!D220&lt;&gt;Tabelle2!$C$19,Ausstellungen!F220=Tabelle2!$E$19),1,"")</f>
        <v/>
      </c>
      <c r="Y220" s="71" t="str">
        <f ca="1">IF(AND(Ausstellungen!G220&gt;"a",ISERROR(MATCH(Ausstellungen!G220,INDIRECT(Ausstellungen!T220),0))),0,"")</f>
        <v/>
      </c>
      <c r="Z220" s="71" t="str">
        <f>IF(ISERROR(SEARCH(",",Ausstellungen!G220,1)),Ausstellungen!G220,SUBSTITUTE(MID(Ausstellungen!G220,1,SEARCH(",",Ausstellungen!G220,1)-1),"vv","z"))</f>
        <v xml:space="preserve"> </v>
      </c>
      <c r="AA220" s="71">
        <f t="shared" ca="1" si="37"/>
        <v>0</v>
      </c>
      <c r="AB220" s="71">
        <f t="shared" ca="1" si="38"/>
        <v>0</v>
      </c>
      <c r="AC220" s="71">
        <f t="shared" ca="1" si="39"/>
        <v>0</v>
      </c>
      <c r="AD220" s="71">
        <f t="shared" ca="1" si="40"/>
        <v>0</v>
      </c>
      <c r="AE220" s="71">
        <f t="shared" ca="1" si="41"/>
        <v>0</v>
      </c>
      <c r="AF220" s="71">
        <f t="shared" ca="1" si="42"/>
        <v>0</v>
      </c>
      <c r="AG220" s="71">
        <f t="shared" ca="1" si="43"/>
        <v>0</v>
      </c>
    </row>
    <row r="221" spans="1:33" ht="18.600000000000001" customHeight="1" x14ac:dyDescent="0.2">
      <c r="A221" s="70" t="str">
        <f>IF(AND(Ausstellungen!C221&lt;"a",Ausstellungen!D221&lt;"a",Ausstellungen!F221&lt;"a",Ausstellungen!G221&lt;" "),"",SUBSTITUTE(SUBSTITUTE(SUBSTITUTE(SUBSTITUTE(IF(AND(ISERROR(SEARCH(",",Ausstellungen!G221,1)),ISERROR(SEARCH(".",Ausstellungen!G221,1))),CONCATENATE(Ausstellungen!D221,Ausstellungen!E221,Ausstellungen!F221,Ausstellungen!G221),IF(ISERROR(SEARCH(",",Ausstellungen!G221,1)),CONCATENATE(Ausstellungen!D221,Ausstellungen!E221,Ausstellungen!F221,MID(Ausstellungen!G221,SEARCH(".",Ausstellungen!G221,1)-1,1)),CONCATENATE(Ausstellungen!D221,Ausstellungen!E221,Ausstellungen!F221,MID(Ausstellungen!G221,SEARCH(",",Ausstellungen!G221,1)-1,1)))),"vv",ROW()),"v",ROW()),"Sg",""),"V",""))</f>
        <v xml:space="preserve">   </v>
      </c>
      <c r="B221" s="70" t="str">
        <f>IF(OR(Ausstellungen!C221&lt;"a",Ausstellungen!D221&lt;"a",Ausstellungen!F221&lt;"a"),"",IF(AND(Ausstellungen!D221=Tabelle2!$C$19,Ausstellungen!F221=Tabelle2!$E$19),Ausstellungen!C221&amp;Ausstellungen!D221&amp;"yy",IF(AND(Ausstellungen!D221=Tabelle2!$C$19,Ausstellungen!F221&lt;&gt;Tabelle2!$E$19),Ausstellungen!C221&amp;Ausstellungen!D221&amp;"zz",Ausstellungen!C221&amp;Ausstellungen!D221)))</f>
        <v/>
      </c>
      <c r="C221" s="70" t="str">
        <f>IF(Ausstellungen!H221&lt;"a","",IF(Ausstellungen!F221=Tabelle2!$E$4,Ausstellungen!D221&amp;Ausstellungen!E221&amp;Ausstellungen!F221&amp;Ausstellungen!H221,IF(Ausstellungen!F221=Tabelle2!$E$3,Ausstellungen!D221&amp;Ausstellungen!F221&amp;Ausstellungen!H221,Ausstellungen!D221&amp;Ausstellungen!E221&amp;Ausstellungen!H221)))</f>
        <v/>
      </c>
      <c r="D221" s="70" t="str">
        <f>IF(AND(Ausstellungen!C221&gt;"a",Ausstellungen!D221&gt;"a",Ausstellungen!F221&gt;"a",Ausstellungen!I221&gt;"a"),Ausstellungen!D221&amp;Ausstellungen!E221&amp;MID(Ausstellungen!I221,1,2),"")</f>
        <v/>
      </c>
      <c r="E221" s="70" t="str">
        <f>IF(AND(Ausstellungen!C221&gt;"a",Ausstellungen!D221&gt;"a",Ausstellungen!F221&gt;"a",Ausstellungen!I221&gt;"a"),Ausstellungen!D221&amp;MID(Ausstellungen!I221,1,3),"")</f>
        <v/>
      </c>
      <c r="F221" s="70" t="str">
        <f>IF(Ausstellungen!T221&lt;&gt;"leer",CONCATENATE(Ausstellungen!T221,"P"),"")</f>
        <v/>
      </c>
      <c r="G221" s="71">
        <f ca="1">IF(Ausstellungen!G221&gt;" ",VLOOKUP(Ausstellungen!G221,INDIRECT(F221),2,0),0)</f>
        <v>0</v>
      </c>
      <c r="H221" s="71">
        <f>IF(ISERROR(VLOOKUP(Ausstellungen!H221,Tabelle2!$AG$3:$AH$29,2,0)),0,VLOOKUP(Ausstellungen!H221,Tabelle2!$AG$3:$AH$29,2,0))</f>
        <v>0</v>
      </c>
      <c r="I221" s="71">
        <f>IF(ISERROR(VLOOKUP(Ausstellungen!I221,Tabelle2!$X$3:$Y$8,2,0)),0,VLOOKUP(Ausstellungen!I221,Tabelle2!$X$3:$Y$8,2,0))</f>
        <v>0</v>
      </c>
      <c r="J221" s="71">
        <f t="shared" ca="1" si="33"/>
        <v>0</v>
      </c>
      <c r="N221" s="69" t="str">
        <f>IF(AND(Ausstellungen!$C221&gt;"a",ISERROR(VLOOKUP(Ausstellungen!$C221,Tabelle3!$A$6:$B$300,2,0))),"??",IF(ISERROR(VLOOKUP(Ausstellungen!$C221,Tabelle3!$A$6:$B$300,2,0)),"",VLOOKUP(Ausstellungen!$C221,Tabelle3!$A$6:$B$300,2,0)))</f>
        <v/>
      </c>
      <c r="O221" s="125">
        <f ca="1">IF(AND(Ausstellungen!G221&gt;"a",ISERROR(MATCH(Ausstellungen!G221,INDIRECT(Ausstellungen!T221),0))),0,1)</f>
        <v>1</v>
      </c>
      <c r="P221" s="71" t="str">
        <f>IF(Ausstellungen!$C221="","",IF(ISERROR(MATCH(Ausstellungen!$I221,Tabelle2!$X$4:$X$8,0)),"",MATCH(Ausstellungen!$I221,Tabelle2!$X$4:$X$8,0)))</f>
        <v/>
      </c>
      <c r="Q221" s="71" t="str">
        <f>IF(Ausstellungen!$C221="","",IF(OR(P221="",ISERROR(INDEX(Tabelle2!$X$14:$Y$18,P221,2))),"",INDEX(Tabelle2!$X$14:$Y$18,P221,2)))</f>
        <v/>
      </c>
      <c r="R221" s="71" t="str">
        <f t="shared" si="34"/>
        <v/>
      </c>
      <c r="S221" s="84" t="str">
        <f>IF(Ausstellungen!H221&lt;"a","",IF(AND(Ausstellungen!H221&gt;"a",ISERROR(MATCH(Ausstellungen!D221&amp;Ausstellungen!G221,Tabelle2!$T$2:$T$17,0))),1,IF(AND(Ausstellungen!H221&gt;"a",INDEX(Tabelle2!$V$2:$V$17,MATCH(Ausstellungen!D221&amp;Ausstellungen!G221,Tabelle2!$T$2:$T$17,0))&lt;&gt;Ausstellungen!H221),1,"")))</f>
        <v/>
      </c>
      <c r="T221" s="71" t="str">
        <f>IF(AND(Ausstellungen!I221&gt;"a",ISERROR(MATCH(Ausstellungen!G221,Tabelle2!$Z$2:$Z$7,0))),1,"")</f>
        <v/>
      </c>
      <c r="U221" s="71" t="str">
        <f>IF(AND(A221&gt;"a",Ausstellungen!G221&gt;" "),COUNTIF(A$5:A$500,A221),"")</f>
        <v/>
      </c>
      <c r="V221" s="71" t="str">
        <f t="shared" si="35"/>
        <v/>
      </c>
      <c r="W221" s="71" t="str">
        <f t="shared" si="36"/>
        <v/>
      </c>
      <c r="X221" s="71" t="str">
        <f>IF(AND(Ausstellungen!D221&lt;&gt;Tabelle2!$C$19,Ausstellungen!F221=Tabelle2!$E$19),1,"")</f>
        <v/>
      </c>
      <c r="Y221" s="71" t="str">
        <f ca="1">IF(AND(Ausstellungen!G221&gt;"a",ISERROR(MATCH(Ausstellungen!G221,INDIRECT(Ausstellungen!T221),0))),0,"")</f>
        <v/>
      </c>
      <c r="Z221" s="71" t="str">
        <f>IF(ISERROR(SEARCH(",",Ausstellungen!G221,1)),Ausstellungen!G221,SUBSTITUTE(MID(Ausstellungen!G221,1,SEARCH(",",Ausstellungen!G221,1)-1),"vv","z"))</f>
        <v xml:space="preserve"> </v>
      </c>
      <c r="AA221" s="71">
        <f t="shared" ca="1" si="37"/>
        <v>0</v>
      </c>
      <c r="AB221" s="71">
        <f t="shared" ca="1" si="38"/>
        <v>0</v>
      </c>
      <c r="AC221" s="71">
        <f t="shared" ca="1" si="39"/>
        <v>0</v>
      </c>
      <c r="AD221" s="71">
        <f t="shared" ca="1" si="40"/>
        <v>0</v>
      </c>
      <c r="AE221" s="71">
        <f t="shared" ca="1" si="41"/>
        <v>0</v>
      </c>
      <c r="AF221" s="71">
        <f t="shared" ca="1" si="42"/>
        <v>0</v>
      </c>
      <c r="AG221" s="71">
        <f t="shared" ca="1" si="43"/>
        <v>0</v>
      </c>
    </row>
    <row r="222" spans="1:33" ht="18.600000000000001" customHeight="1" x14ac:dyDescent="0.2">
      <c r="A222" s="70" t="str">
        <f>IF(AND(Ausstellungen!C222&lt;"a",Ausstellungen!D222&lt;"a",Ausstellungen!F222&lt;"a",Ausstellungen!G222&lt;" "),"",SUBSTITUTE(SUBSTITUTE(SUBSTITUTE(SUBSTITUTE(IF(AND(ISERROR(SEARCH(",",Ausstellungen!G222,1)),ISERROR(SEARCH(".",Ausstellungen!G222,1))),CONCATENATE(Ausstellungen!D222,Ausstellungen!E222,Ausstellungen!F222,Ausstellungen!G222),IF(ISERROR(SEARCH(",",Ausstellungen!G222,1)),CONCATENATE(Ausstellungen!D222,Ausstellungen!E222,Ausstellungen!F222,MID(Ausstellungen!G222,SEARCH(".",Ausstellungen!G222,1)-1,1)),CONCATENATE(Ausstellungen!D222,Ausstellungen!E222,Ausstellungen!F222,MID(Ausstellungen!G222,SEARCH(",",Ausstellungen!G222,1)-1,1)))),"vv",ROW()),"v",ROW()),"Sg",""),"V",""))</f>
        <v xml:space="preserve">   </v>
      </c>
      <c r="B222" s="70" t="str">
        <f>IF(OR(Ausstellungen!C222&lt;"a",Ausstellungen!D222&lt;"a",Ausstellungen!F222&lt;"a"),"",IF(AND(Ausstellungen!D222=Tabelle2!$C$19,Ausstellungen!F222=Tabelle2!$E$19),Ausstellungen!C222&amp;Ausstellungen!D222&amp;"yy",IF(AND(Ausstellungen!D222=Tabelle2!$C$19,Ausstellungen!F222&lt;&gt;Tabelle2!$E$19),Ausstellungen!C222&amp;Ausstellungen!D222&amp;"zz",Ausstellungen!C222&amp;Ausstellungen!D222)))</f>
        <v/>
      </c>
      <c r="C222" s="70" t="str">
        <f>IF(Ausstellungen!H222&lt;"a","",IF(Ausstellungen!F222=Tabelle2!$E$4,Ausstellungen!D222&amp;Ausstellungen!E222&amp;Ausstellungen!F222&amp;Ausstellungen!H222,IF(Ausstellungen!F222=Tabelle2!$E$3,Ausstellungen!D222&amp;Ausstellungen!F222&amp;Ausstellungen!H222,Ausstellungen!D222&amp;Ausstellungen!E222&amp;Ausstellungen!H222)))</f>
        <v/>
      </c>
      <c r="D222" s="70" t="str">
        <f>IF(AND(Ausstellungen!C222&gt;"a",Ausstellungen!D222&gt;"a",Ausstellungen!F222&gt;"a",Ausstellungen!I222&gt;"a"),Ausstellungen!D222&amp;Ausstellungen!E222&amp;MID(Ausstellungen!I222,1,2),"")</f>
        <v/>
      </c>
      <c r="E222" s="70" t="str">
        <f>IF(AND(Ausstellungen!C222&gt;"a",Ausstellungen!D222&gt;"a",Ausstellungen!F222&gt;"a",Ausstellungen!I222&gt;"a"),Ausstellungen!D222&amp;MID(Ausstellungen!I222,1,3),"")</f>
        <v/>
      </c>
      <c r="F222" s="70" t="str">
        <f>IF(Ausstellungen!T222&lt;&gt;"leer",CONCATENATE(Ausstellungen!T222,"P"),"")</f>
        <v/>
      </c>
      <c r="G222" s="71">
        <f ca="1">IF(Ausstellungen!G222&gt;" ",VLOOKUP(Ausstellungen!G222,INDIRECT(F222),2,0),0)</f>
        <v>0</v>
      </c>
      <c r="H222" s="71">
        <f>IF(ISERROR(VLOOKUP(Ausstellungen!H222,Tabelle2!$AG$3:$AH$29,2,0)),0,VLOOKUP(Ausstellungen!H222,Tabelle2!$AG$3:$AH$29,2,0))</f>
        <v>0</v>
      </c>
      <c r="I222" s="71">
        <f>IF(ISERROR(VLOOKUP(Ausstellungen!I222,Tabelle2!$X$3:$Y$8,2,0)),0,VLOOKUP(Ausstellungen!I222,Tabelle2!$X$3:$Y$8,2,0))</f>
        <v>0</v>
      </c>
      <c r="J222" s="71">
        <f t="shared" ca="1" si="33"/>
        <v>0</v>
      </c>
      <c r="N222" s="69" t="str">
        <f>IF(AND(Ausstellungen!$C222&gt;"a",ISERROR(VLOOKUP(Ausstellungen!$C222,Tabelle3!$A$6:$B$300,2,0))),"??",IF(ISERROR(VLOOKUP(Ausstellungen!$C222,Tabelle3!$A$6:$B$300,2,0)),"",VLOOKUP(Ausstellungen!$C222,Tabelle3!$A$6:$B$300,2,0)))</f>
        <v/>
      </c>
      <c r="O222" s="125">
        <f ca="1">IF(AND(Ausstellungen!G222&gt;"a",ISERROR(MATCH(Ausstellungen!G222,INDIRECT(Ausstellungen!T222),0))),0,1)</f>
        <v>1</v>
      </c>
      <c r="P222" s="71" t="str">
        <f>IF(Ausstellungen!$C222="","",IF(ISERROR(MATCH(Ausstellungen!$I222,Tabelle2!$X$4:$X$8,0)),"",MATCH(Ausstellungen!$I222,Tabelle2!$X$4:$X$8,0)))</f>
        <v/>
      </c>
      <c r="Q222" s="71" t="str">
        <f>IF(Ausstellungen!$C222="","",IF(OR(P222="",ISERROR(INDEX(Tabelle2!$X$14:$Y$18,P222,2))),"",INDEX(Tabelle2!$X$14:$Y$18,P222,2)))</f>
        <v/>
      </c>
      <c r="R222" s="71" t="str">
        <f t="shared" si="34"/>
        <v/>
      </c>
      <c r="S222" s="84" t="str">
        <f>IF(Ausstellungen!H222&lt;"a","",IF(AND(Ausstellungen!H222&gt;"a",ISERROR(MATCH(Ausstellungen!D222&amp;Ausstellungen!G222,Tabelle2!$T$2:$T$17,0))),1,IF(AND(Ausstellungen!H222&gt;"a",INDEX(Tabelle2!$V$2:$V$17,MATCH(Ausstellungen!D222&amp;Ausstellungen!G222,Tabelle2!$T$2:$T$17,0))&lt;&gt;Ausstellungen!H222),1,"")))</f>
        <v/>
      </c>
      <c r="T222" s="71" t="str">
        <f>IF(AND(Ausstellungen!I222&gt;"a",ISERROR(MATCH(Ausstellungen!G222,Tabelle2!$Z$2:$Z$7,0))),1,"")</f>
        <v/>
      </c>
      <c r="U222" s="71" t="str">
        <f>IF(AND(A222&gt;"a",Ausstellungen!G222&gt;" "),COUNTIF(A$5:A$500,A222),"")</f>
        <v/>
      </c>
      <c r="V222" s="71" t="str">
        <f t="shared" si="35"/>
        <v/>
      </c>
      <c r="W222" s="71" t="str">
        <f t="shared" si="36"/>
        <v/>
      </c>
      <c r="X222" s="71" t="str">
        <f>IF(AND(Ausstellungen!D222&lt;&gt;Tabelle2!$C$19,Ausstellungen!F222=Tabelle2!$E$19),1,"")</f>
        <v/>
      </c>
      <c r="Y222" s="71" t="str">
        <f ca="1">IF(AND(Ausstellungen!G222&gt;"a",ISERROR(MATCH(Ausstellungen!G222,INDIRECT(Ausstellungen!T222),0))),0,"")</f>
        <v/>
      </c>
      <c r="Z222" s="71" t="str">
        <f>IF(ISERROR(SEARCH(",",Ausstellungen!G222,1)),Ausstellungen!G222,SUBSTITUTE(MID(Ausstellungen!G222,1,SEARCH(",",Ausstellungen!G222,1)-1),"vv","z"))</f>
        <v xml:space="preserve"> </v>
      </c>
      <c r="AA222" s="71">
        <f t="shared" ca="1" si="37"/>
        <v>0</v>
      </c>
      <c r="AB222" s="71">
        <f t="shared" ca="1" si="38"/>
        <v>0</v>
      </c>
      <c r="AC222" s="71">
        <f t="shared" ca="1" si="39"/>
        <v>0</v>
      </c>
      <c r="AD222" s="71">
        <f t="shared" ca="1" si="40"/>
        <v>0</v>
      </c>
      <c r="AE222" s="71">
        <f t="shared" ca="1" si="41"/>
        <v>0</v>
      </c>
      <c r="AF222" s="71">
        <f t="shared" ca="1" si="42"/>
        <v>0</v>
      </c>
      <c r="AG222" s="71">
        <f t="shared" ca="1" si="43"/>
        <v>0</v>
      </c>
    </row>
    <row r="223" spans="1:33" ht="18.600000000000001" customHeight="1" x14ac:dyDescent="0.2">
      <c r="A223" s="70" t="str">
        <f>IF(AND(Ausstellungen!C223&lt;"a",Ausstellungen!D223&lt;"a",Ausstellungen!F223&lt;"a",Ausstellungen!G223&lt;" "),"",SUBSTITUTE(SUBSTITUTE(SUBSTITUTE(SUBSTITUTE(IF(AND(ISERROR(SEARCH(",",Ausstellungen!G223,1)),ISERROR(SEARCH(".",Ausstellungen!G223,1))),CONCATENATE(Ausstellungen!D223,Ausstellungen!E223,Ausstellungen!F223,Ausstellungen!G223),IF(ISERROR(SEARCH(",",Ausstellungen!G223,1)),CONCATENATE(Ausstellungen!D223,Ausstellungen!E223,Ausstellungen!F223,MID(Ausstellungen!G223,SEARCH(".",Ausstellungen!G223,1)-1,1)),CONCATENATE(Ausstellungen!D223,Ausstellungen!E223,Ausstellungen!F223,MID(Ausstellungen!G223,SEARCH(",",Ausstellungen!G223,1)-1,1)))),"vv",ROW()),"v",ROW()),"Sg",""),"V",""))</f>
        <v xml:space="preserve">   </v>
      </c>
      <c r="B223" s="70" t="str">
        <f>IF(OR(Ausstellungen!C223&lt;"a",Ausstellungen!D223&lt;"a",Ausstellungen!F223&lt;"a"),"",IF(AND(Ausstellungen!D223=Tabelle2!$C$19,Ausstellungen!F223=Tabelle2!$E$19),Ausstellungen!C223&amp;Ausstellungen!D223&amp;"yy",IF(AND(Ausstellungen!D223=Tabelle2!$C$19,Ausstellungen!F223&lt;&gt;Tabelle2!$E$19),Ausstellungen!C223&amp;Ausstellungen!D223&amp;"zz",Ausstellungen!C223&amp;Ausstellungen!D223)))</f>
        <v/>
      </c>
      <c r="C223" s="70" t="str">
        <f>IF(Ausstellungen!H223&lt;"a","",IF(Ausstellungen!F223=Tabelle2!$E$4,Ausstellungen!D223&amp;Ausstellungen!E223&amp;Ausstellungen!F223&amp;Ausstellungen!H223,IF(Ausstellungen!F223=Tabelle2!$E$3,Ausstellungen!D223&amp;Ausstellungen!F223&amp;Ausstellungen!H223,Ausstellungen!D223&amp;Ausstellungen!E223&amp;Ausstellungen!H223)))</f>
        <v/>
      </c>
      <c r="D223" s="70" t="str">
        <f>IF(AND(Ausstellungen!C223&gt;"a",Ausstellungen!D223&gt;"a",Ausstellungen!F223&gt;"a",Ausstellungen!I223&gt;"a"),Ausstellungen!D223&amp;Ausstellungen!E223&amp;MID(Ausstellungen!I223,1,2),"")</f>
        <v/>
      </c>
      <c r="E223" s="70" t="str">
        <f>IF(AND(Ausstellungen!C223&gt;"a",Ausstellungen!D223&gt;"a",Ausstellungen!F223&gt;"a",Ausstellungen!I223&gt;"a"),Ausstellungen!D223&amp;MID(Ausstellungen!I223,1,3),"")</f>
        <v/>
      </c>
      <c r="F223" s="70" t="str">
        <f>IF(Ausstellungen!T223&lt;&gt;"leer",CONCATENATE(Ausstellungen!T223,"P"),"")</f>
        <v/>
      </c>
      <c r="G223" s="71">
        <f ca="1">IF(Ausstellungen!G223&gt;" ",VLOOKUP(Ausstellungen!G223,INDIRECT(F223),2,0),0)</f>
        <v>0</v>
      </c>
      <c r="H223" s="71">
        <f>IF(ISERROR(VLOOKUP(Ausstellungen!H223,Tabelle2!$AG$3:$AH$29,2,0)),0,VLOOKUP(Ausstellungen!H223,Tabelle2!$AG$3:$AH$29,2,0))</f>
        <v>0</v>
      </c>
      <c r="I223" s="71">
        <f>IF(ISERROR(VLOOKUP(Ausstellungen!I223,Tabelle2!$X$3:$Y$8,2,0)),0,VLOOKUP(Ausstellungen!I223,Tabelle2!$X$3:$Y$8,2,0))</f>
        <v>0</v>
      </c>
      <c r="J223" s="71">
        <f t="shared" ca="1" si="33"/>
        <v>0</v>
      </c>
      <c r="N223" s="69" t="str">
        <f>IF(AND(Ausstellungen!$C223&gt;"a",ISERROR(VLOOKUP(Ausstellungen!$C223,Tabelle3!$A$6:$B$300,2,0))),"??",IF(ISERROR(VLOOKUP(Ausstellungen!$C223,Tabelle3!$A$6:$B$300,2,0)),"",VLOOKUP(Ausstellungen!$C223,Tabelle3!$A$6:$B$300,2,0)))</f>
        <v/>
      </c>
      <c r="O223" s="125">
        <f ca="1">IF(AND(Ausstellungen!G223&gt;"a",ISERROR(MATCH(Ausstellungen!G223,INDIRECT(Ausstellungen!T223),0))),0,1)</f>
        <v>1</v>
      </c>
      <c r="P223" s="71" t="str">
        <f>IF(Ausstellungen!$C223="","",IF(ISERROR(MATCH(Ausstellungen!$I223,Tabelle2!$X$4:$X$8,0)),"",MATCH(Ausstellungen!$I223,Tabelle2!$X$4:$X$8,0)))</f>
        <v/>
      </c>
      <c r="Q223" s="71" t="str">
        <f>IF(Ausstellungen!$C223="","",IF(OR(P223="",ISERROR(INDEX(Tabelle2!$X$14:$Y$18,P223,2))),"",INDEX(Tabelle2!$X$14:$Y$18,P223,2)))</f>
        <v/>
      </c>
      <c r="R223" s="71" t="str">
        <f t="shared" si="34"/>
        <v/>
      </c>
      <c r="S223" s="84" t="str">
        <f>IF(Ausstellungen!H223&lt;"a","",IF(AND(Ausstellungen!H223&gt;"a",ISERROR(MATCH(Ausstellungen!D223&amp;Ausstellungen!G223,Tabelle2!$T$2:$T$17,0))),1,IF(AND(Ausstellungen!H223&gt;"a",INDEX(Tabelle2!$V$2:$V$17,MATCH(Ausstellungen!D223&amp;Ausstellungen!G223,Tabelle2!$T$2:$T$17,0))&lt;&gt;Ausstellungen!H223),1,"")))</f>
        <v/>
      </c>
      <c r="T223" s="71" t="str">
        <f>IF(AND(Ausstellungen!I223&gt;"a",ISERROR(MATCH(Ausstellungen!G223,Tabelle2!$Z$2:$Z$7,0))),1,"")</f>
        <v/>
      </c>
      <c r="U223" s="71" t="str">
        <f>IF(AND(A223&gt;"a",Ausstellungen!G223&gt;" "),COUNTIF(A$5:A$500,A223),"")</f>
        <v/>
      </c>
      <c r="V223" s="71" t="str">
        <f t="shared" si="35"/>
        <v/>
      </c>
      <c r="W223" s="71" t="str">
        <f t="shared" si="36"/>
        <v/>
      </c>
      <c r="X223" s="71" t="str">
        <f>IF(AND(Ausstellungen!D223&lt;&gt;Tabelle2!$C$19,Ausstellungen!F223=Tabelle2!$E$19),1,"")</f>
        <v/>
      </c>
      <c r="Y223" s="71" t="str">
        <f ca="1">IF(AND(Ausstellungen!G223&gt;"a",ISERROR(MATCH(Ausstellungen!G223,INDIRECT(Ausstellungen!T223),0))),0,"")</f>
        <v/>
      </c>
      <c r="Z223" s="71" t="str">
        <f>IF(ISERROR(SEARCH(",",Ausstellungen!G223,1)),Ausstellungen!G223,SUBSTITUTE(MID(Ausstellungen!G223,1,SEARCH(",",Ausstellungen!G223,1)-1),"vv","z"))</f>
        <v xml:space="preserve"> </v>
      </c>
      <c r="AA223" s="71">
        <f t="shared" ca="1" si="37"/>
        <v>0</v>
      </c>
      <c r="AB223" s="71">
        <f t="shared" ca="1" si="38"/>
        <v>0</v>
      </c>
      <c r="AC223" s="71">
        <f t="shared" ca="1" si="39"/>
        <v>0</v>
      </c>
      <c r="AD223" s="71">
        <f t="shared" ca="1" si="40"/>
        <v>0</v>
      </c>
      <c r="AE223" s="71">
        <f t="shared" ca="1" si="41"/>
        <v>0</v>
      </c>
      <c r="AF223" s="71">
        <f t="shared" ca="1" si="42"/>
        <v>0</v>
      </c>
      <c r="AG223" s="71">
        <f t="shared" ca="1" si="43"/>
        <v>0</v>
      </c>
    </row>
    <row r="224" spans="1:33" ht="18.600000000000001" customHeight="1" x14ac:dyDescent="0.2">
      <c r="A224" s="70" t="str">
        <f>IF(AND(Ausstellungen!C224&lt;"a",Ausstellungen!D224&lt;"a",Ausstellungen!F224&lt;"a",Ausstellungen!G224&lt;" "),"",SUBSTITUTE(SUBSTITUTE(SUBSTITUTE(SUBSTITUTE(IF(AND(ISERROR(SEARCH(",",Ausstellungen!G224,1)),ISERROR(SEARCH(".",Ausstellungen!G224,1))),CONCATENATE(Ausstellungen!D224,Ausstellungen!E224,Ausstellungen!F224,Ausstellungen!G224),IF(ISERROR(SEARCH(",",Ausstellungen!G224,1)),CONCATENATE(Ausstellungen!D224,Ausstellungen!E224,Ausstellungen!F224,MID(Ausstellungen!G224,SEARCH(".",Ausstellungen!G224,1)-1,1)),CONCATENATE(Ausstellungen!D224,Ausstellungen!E224,Ausstellungen!F224,MID(Ausstellungen!G224,SEARCH(",",Ausstellungen!G224,1)-1,1)))),"vv",ROW()),"v",ROW()),"Sg",""),"V",""))</f>
        <v xml:space="preserve">   </v>
      </c>
      <c r="B224" s="70" t="str">
        <f>IF(OR(Ausstellungen!C224&lt;"a",Ausstellungen!D224&lt;"a",Ausstellungen!F224&lt;"a"),"",IF(AND(Ausstellungen!D224=Tabelle2!$C$19,Ausstellungen!F224=Tabelle2!$E$19),Ausstellungen!C224&amp;Ausstellungen!D224&amp;"yy",IF(AND(Ausstellungen!D224=Tabelle2!$C$19,Ausstellungen!F224&lt;&gt;Tabelle2!$E$19),Ausstellungen!C224&amp;Ausstellungen!D224&amp;"zz",Ausstellungen!C224&amp;Ausstellungen!D224)))</f>
        <v/>
      </c>
      <c r="C224" s="70" t="str">
        <f>IF(Ausstellungen!H224&lt;"a","",IF(Ausstellungen!F224=Tabelle2!$E$4,Ausstellungen!D224&amp;Ausstellungen!E224&amp;Ausstellungen!F224&amp;Ausstellungen!H224,IF(Ausstellungen!F224=Tabelle2!$E$3,Ausstellungen!D224&amp;Ausstellungen!F224&amp;Ausstellungen!H224,Ausstellungen!D224&amp;Ausstellungen!E224&amp;Ausstellungen!H224)))</f>
        <v/>
      </c>
      <c r="D224" s="70" t="str">
        <f>IF(AND(Ausstellungen!C224&gt;"a",Ausstellungen!D224&gt;"a",Ausstellungen!F224&gt;"a",Ausstellungen!I224&gt;"a"),Ausstellungen!D224&amp;Ausstellungen!E224&amp;MID(Ausstellungen!I224,1,2),"")</f>
        <v/>
      </c>
      <c r="E224" s="70" t="str">
        <f>IF(AND(Ausstellungen!C224&gt;"a",Ausstellungen!D224&gt;"a",Ausstellungen!F224&gt;"a",Ausstellungen!I224&gt;"a"),Ausstellungen!D224&amp;MID(Ausstellungen!I224,1,3),"")</f>
        <v/>
      </c>
      <c r="F224" s="70" t="str">
        <f>IF(Ausstellungen!T224&lt;&gt;"leer",CONCATENATE(Ausstellungen!T224,"P"),"")</f>
        <v/>
      </c>
      <c r="G224" s="71">
        <f ca="1">IF(Ausstellungen!G224&gt;" ",VLOOKUP(Ausstellungen!G224,INDIRECT(F224),2,0),0)</f>
        <v>0</v>
      </c>
      <c r="H224" s="71">
        <f>IF(ISERROR(VLOOKUP(Ausstellungen!H224,Tabelle2!$AG$3:$AH$29,2,0)),0,VLOOKUP(Ausstellungen!H224,Tabelle2!$AG$3:$AH$29,2,0))</f>
        <v>0</v>
      </c>
      <c r="I224" s="71">
        <f>IF(ISERROR(VLOOKUP(Ausstellungen!I224,Tabelle2!$X$3:$Y$8,2,0)),0,VLOOKUP(Ausstellungen!I224,Tabelle2!$X$3:$Y$8,2,0))</f>
        <v>0</v>
      </c>
      <c r="J224" s="71">
        <f t="shared" ca="1" si="33"/>
        <v>0</v>
      </c>
      <c r="N224" s="69" t="str">
        <f>IF(AND(Ausstellungen!$C224&gt;"a",ISERROR(VLOOKUP(Ausstellungen!$C224,Tabelle3!$A$6:$B$300,2,0))),"??",IF(ISERROR(VLOOKUP(Ausstellungen!$C224,Tabelle3!$A$6:$B$300,2,0)),"",VLOOKUP(Ausstellungen!$C224,Tabelle3!$A$6:$B$300,2,0)))</f>
        <v/>
      </c>
      <c r="O224" s="125">
        <f ca="1">IF(AND(Ausstellungen!G224&gt;"a",ISERROR(MATCH(Ausstellungen!G224,INDIRECT(Ausstellungen!T224),0))),0,1)</f>
        <v>1</v>
      </c>
      <c r="P224" s="71" t="str">
        <f>IF(Ausstellungen!$C224="","",IF(ISERROR(MATCH(Ausstellungen!$I224,Tabelle2!$X$4:$X$8,0)),"",MATCH(Ausstellungen!$I224,Tabelle2!$X$4:$X$8,0)))</f>
        <v/>
      </c>
      <c r="Q224" s="71" t="str">
        <f>IF(Ausstellungen!$C224="","",IF(OR(P224="",ISERROR(INDEX(Tabelle2!$X$14:$Y$18,P224,2))),"",INDEX(Tabelle2!$X$14:$Y$18,P224,2)))</f>
        <v/>
      </c>
      <c r="R224" s="71" t="str">
        <f t="shared" si="34"/>
        <v/>
      </c>
      <c r="S224" s="84" t="str">
        <f>IF(Ausstellungen!H224&lt;"a","",IF(AND(Ausstellungen!H224&gt;"a",ISERROR(MATCH(Ausstellungen!D224&amp;Ausstellungen!G224,Tabelle2!$T$2:$T$17,0))),1,IF(AND(Ausstellungen!H224&gt;"a",INDEX(Tabelle2!$V$2:$V$17,MATCH(Ausstellungen!D224&amp;Ausstellungen!G224,Tabelle2!$T$2:$T$17,0))&lt;&gt;Ausstellungen!H224),1,"")))</f>
        <v/>
      </c>
      <c r="T224" s="71" t="str">
        <f>IF(AND(Ausstellungen!I224&gt;"a",ISERROR(MATCH(Ausstellungen!G224,Tabelle2!$Z$2:$Z$7,0))),1,"")</f>
        <v/>
      </c>
      <c r="U224" s="71" t="str">
        <f>IF(AND(A224&gt;"a",Ausstellungen!G224&gt;" "),COUNTIF(A$5:A$500,A224),"")</f>
        <v/>
      </c>
      <c r="V224" s="71" t="str">
        <f t="shared" si="35"/>
        <v/>
      </c>
      <c r="W224" s="71" t="str">
        <f t="shared" si="36"/>
        <v/>
      </c>
      <c r="X224" s="71" t="str">
        <f>IF(AND(Ausstellungen!D224&lt;&gt;Tabelle2!$C$19,Ausstellungen!F224=Tabelle2!$E$19),1,"")</f>
        <v/>
      </c>
      <c r="Y224" s="71" t="str">
        <f ca="1">IF(AND(Ausstellungen!G224&gt;"a",ISERROR(MATCH(Ausstellungen!G224,INDIRECT(Ausstellungen!T224),0))),0,"")</f>
        <v/>
      </c>
      <c r="Z224" s="71" t="str">
        <f>IF(ISERROR(SEARCH(",",Ausstellungen!G224,1)),Ausstellungen!G224,SUBSTITUTE(MID(Ausstellungen!G224,1,SEARCH(",",Ausstellungen!G224,1)-1),"vv","z"))</f>
        <v xml:space="preserve"> </v>
      </c>
      <c r="AA224" s="71">
        <f t="shared" ca="1" si="37"/>
        <v>0</v>
      </c>
      <c r="AB224" s="71">
        <f t="shared" ca="1" si="38"/>
        <v>0</v>
      </c>
      <c r="AC224" s="71">
        <f t="shared" ca="1" si="39"/>
        <v>0</v>
      </c>
      <c r="AD224" s="71">
        <f t="shared" ca="1" si="40"/>
        <v>0</v>
      </c>
      <c r="AE224" s="71">
        <f t="shared" ca="1" si="41"/>
        <v>0</v>
      </c>
      <c r="AF224" s="71">
        <f t="shared" ca="1" si="42"/>
        <v>0</v>
      </c>
      <c r="AG224" s="71">
        <f t="shared" ca="1" si="43"/>
        <v>0</v>
      </c>
    </row>
    <row r="225" spans="1:33" ht="18.600000000000001" customHeight="1" x14ac:dyDescent="0.2">
      <c r="A225" s="70" t="str">
        <f>IF(AND(Ausstellungen!C225&lt;"a",Ausstellungen!D225&lt;"a",Ausstellungen!F225&lt;"a",Ausstellungen!G225&lt;" "),"",SUBSTITUTE(SUBSTITUTE(SUBSTITUTE(SUBSTITUTE(IF(AND(ISERROR(SEARCH(",",Ausstellungen!G225,1)),ISERROR(SEARCH(".",Ausstellungen!G225,1))),CONCATENATE(Ausstellungen!D225,Ausstellungen!E225,Ausstellungen!F225,Ausstellungen!G225),IF(ISERROR(SEARCH(",",Ausstellungen!G225,1)),CONCATENATE(Ausstellungen!D225,Ausstellungen!E225,Ausstellungen!F225,MID(Ausstellungen!G225,SEARCH(".",Ausstellungen!G225,1)-1,1)),CONCATENATE(Ausstellungen!D225,Ausstellungen!E225,Ausstellungen!F225,MID(Ausstellungen!G225,SEARCH(",",Ausstellungen!G225,1)-1,1)))),"vv",ROW()),"v",ROW()),"Sg",""),"V",""))</f>
        <v xml:space="preserve">   </v>
      </c>
      <c r="B225" s="70" t="str">
        <f>IF(OR(Ausstellungen!C225&lt;"a",Ausstellungen!D225&lt;"a",Ausstellungen!F225&lt;"a"),"",IF(AND(Ausstellungen!D225=Tabelle2!$C$19,Ausstellungen!F225=Tabelle2!$E$19),Ausstellungen!C225&amp;Ausstellungen!D225&amp;"yy",IF(AND(Ausstellungen!D225=Tabelle2!$C$19,Ausstellungen!F225&lt;&gt;Tabelle2!$E$19),Ausstellungen!C225&amp;Ausstellungen!D225&amp;"zz",Ausstellungen!C225&amp;Ausstellungen!D225)))</f>
        <v/>
      </c>
      <c r="C225" s="70" t="str">
        <f>IF(Ausstellungen!H225&lt;"a","",IF(Ausstellungen!F225=Tabelle2!$E$4,Ausstellungen!D225&amp;Ausstellungen!E225&amp;Ausstellungen!F225&amp;Ausstellungen!H225,IF(Ausstellungen!F225=Tabelle2!$E$3,Ausstellungen!D225&amp;Ausstellungen!F225&amp;Ausstellungen!H225,Ausstellungen!D225&amp;Ausstellungen!E225&amp;Ausstellungen!H225)))</f>
        <v/>
      </c>
      <c r="D225" s="70" t="str">
        <f>IF(AND(Ausstellungen!C225&gt;"a",Ausstellungen!D225&gt;"a",Ausstellungen!F225&gt;"a",Ausstellungen!I225&gt;"a"),Ausstellungen!D225&amp;Ausstellungen!E225&amp;MID(Ausstellungen!I225,1,2),"")</f>
        <v/>
      </c>
      <c r="E225" s="70" t="str">
        <f>IF(AND(Ausstellungen!C225&gt;"a",Ausstellungen!D225&gt;"a",Ausstellungen!F225&gt;"a",Ausstellungen!I225&gt;"a"),Ausstellungen!D225&amp;MID(Ausstellungen!I225,1,3),"")</f>
        <v/>
      </c>
      <c r="F225" s="70" t="str">
        <f>IF(Ausstellungen!T225&lt;&gt;"leer",CONCATENATE(Ausstellungen!T225,"P"),"")</f>
        <v/>
      </c>
      <c r="G225" s="71">
        <f ca="1">IF(Ausstellungen!G225&gt;" ",VLOOKUP(Ausstellungen!G225,INDIRECT(F225),2,0),0)</f>
        <v>0</v>
      </c>
      <c r="H225" s="71">
        <f>IF(ISERROR(VLOOKUP(Ausstellungen!H225,Tabelle2!$AG$3:$AH$29,2,0)),0,VLOOKUP(Ausstellungen!H225,Tabelle2!$AG$3:$AH$29,2,0))</f>
        <v>0</v>
      </c>
      <c r="I225" s="71">
        <f>IF(ISERROR(VLOOKUP(Ausstellungen!I225,Tabelle2!$X$3:$Y$8,2,0)),0,VLOOKUP(Ausstellungen!I225,Tabelle2!$X$3:$Y$8,2,0))</f>
        <v>0</v>
      </c>
      <c r="J225" s="71">
        <f t="shared" ca="1" si="33"/>
        <v>0</v>
      </c>
      <c r="N225" s="69" t="str">
        <f>IF(AND(Ausstellungen!$C225&gt;"a",ISERROR(VLOOKUP(Ausstellungen!$C225,Tabelle3!$A$6:$B$300,2,0))),"??",IF(ISERROR(VLOOKUP(Ausstellungen!$C225,Tabelle3!$A$6:$B$300,2,0)),"",VLOOKUP(Ausstellungen!$C225,Tabelle3!$A$6:$B$300,2,0)))</f>
        <v/>
      </c>
      <c r="O225" s="125">
        <f ca="1">IF(AND(Ausstellungen!G225&gt;"a",ISERROR(MATCH(Ausstellungen!G225,INDIRECT(Ausstellungen!T225),0))),0,1)</f>
        <v>1</v>
      </c>
      <c r="P225" s="71" t="str">
        <f>IF(Ausstellungen!$C225="","",IF(ISERROR(MATCH(Ausstellungen!$I225,Tabelle2!$X$4:$X$8,0)),"",MATCH(Ausstellungen!$I225,Tabelle2!$X$4:$X$8,0)))</f>
        <v/>
      </c>
      <c r="Q225" s="71" t="str">
        <f>IF(Ausstellungen!$C225="","",IF(OR(P225="",ISERROR(INDEX(Tabelle2!$X$14:$Y$18,P225,2))),"",INDEX(Tabelle2!$X$14:$Y$18,P225,2)))</f>
        <v/>
      </c>
      <c r="R225" s="71" t="str">
        <f t="shared" si="34"/>
        <v/>
      </c>
      <c r="S225" s="84" t="str">
        <f>IF(Ausstellungen!H225&lt;"a","",IF(AND(Ausstellungen!H225&gt;"a",ISERROR(MATCH(Ausstellungen!D225&amp;Ausstellungen!G225,Tabelle2!$T$2:$T$17,0))),1,IF(AND(Ausstellungen!H225&gt;"a",INDEX(Tabelle2!$V$2:$V$17,MATCH(Ausstellungen!D225&amp;Ausstellungen!G225,Tabelle2!$T$2:$T$17,0))&lt;&gt;Ausstellungen!H225),1,"")))</f>
        <v/>
      </c>
      <c r="T225" s="71" t="str">
        <f>IF(AND(Ausstellungen!I225&gt;"a",ISERROR(MATCH(Ausstellungen!G225,Tabelle2!$Z$2:$Z$7,0))),1,"")</f>
        <v/>
      </c>
      <c r="U225" s="71" t="str">
        <f>IF(AND(A225&gt;"a",Ausstellungen!G225&gt;" "),COUNTIF(A$5:A$500,A225),"")</f>
        <v/>
      </c>
      <c r="V225" s="71" t="str">
        <f t="shared" si="35"/>
        <v/>
      </c>
      <c r="W225" s="71" t="str">
        <f t="shared" si="36"/>
        <v/>
      </c>
      <c r="X225" s="71" t="str">
        <f>IF(AND(Ausstellungen!D225&lt;&gt;Tabelle2!$C$19,Ausstellungen!F225=Tabelle2!$E$19),1,"")</f>
        <v/>
      </c>
      <c r="Y225" s="71" t="str">
        <f ca="1">IF(AND(Ausstellungen!G225&gt;"a",ISERROR(MATCH(Ausstellungen!G225,INDIRECT(Ausstellungen!T225),0))),0,"")</f>
        <v/>
      </c>
      <c r="Z225" s="71" t="str">
        <f>IF(ISERROR(SEARCH(",",Ausstellungen!G225,1)),Ausstellungen!G225,SUBSTITUTE(MID(Ausstellungen!G225,1,SEARCH(",",Ausstellungen!G225,1)-1),"vv","z"))</f>
        <v xml:space="preserve"> </v>
      </c>
      <c r="AA225" s="71">
        <f t="shared" ca="1" si="37"/>
        <v>0</v>
      </c>
      <c r="AB225" s="71">
        <f t="shared" ca="1" si="38"/>
        <v>0</v>
      </c>
      <c r="AC225" s="71">
        <f t="shared" ca="1" si="39"/>
        <v>0</v>
      </c>
      <c r="AD225" s="71">
        <f t="shared" ca="1" si="40"/>
        <v>0</v>
      </c>
      <c r="AE225" s="71">
        <f t="shared" ca="1" si="41"/>
        <v>0</v>
      </c>
      <c r="AF225" s="71">
        <f t="shared" ca="1" si="42"/>
        <v>0</v>
      </c>
      <c r="AG225" s="71">
        <f t="shared" ca="1" si="43"/>
        <v>0</v>
      </c>
    </row>
    <row r="226" spans="1:33" ht="18.600000000000001" customHeight="1" x14ac:dyDescent="0.2">
      <c r="A226" s="70" t="str">
        <f>IF(AND(Ausstellungen!C226&lt;"a",Ausstellungen!D226&lt;"a",Ausstellungen!F226&lt;"a",Ausstellungen!G226&lt;" "),"",SUBSTITUTE(SUBSTITUTE(SUBSTITUTE(SUBSTITUTE(IF(AND(ISERROR(SEARCH(",",Ausstellungen!G226,1)),ISERROR(SEARCH(".",Ausstellungen!G226,1))),CONCATENATE(Ausstellungen!D226,Ausstellungen!E226,Ausstellungen!F226,Ausstellungen!G226),IF(ISERROR(SEARCH(",",Ausstellungen!G226,1)),CONCATENATE(Ausstellungen!D226,Ausstellungen!E226,Ausstellungen!F226,MID(Ausstellungen!G226,SEARCH(".",Ausstellungen!G226,1)-1,1)),CONCATENATE(Ausstellungen!D226,Ausstellungen!E226,Ausstellungen!F226,MID(Ausstellungen!G226,SEARCH(",",Ausstellungen!G226,1)-1,1)))),"vv",ROW()),"v",ROW()),"Sg",""),"V",""))</f>
        <v xml:space="preserve">   </v>
      </c>
      <c r="B226" s="70" t="str">
        <f>IF(OR(Ausstellungen!C226&lt;"a",Ausstellungen!D226&lt;"a",Ausstellungen!F226&lt;"a"),"",IF(AND(Ausstellungen!D226=Tabelle2!$C$19,Ausstellungen!F226=Tabelle2!$E$19),Ausstellungen!C226&amp;Ausstellungen!D226&amp;"yy",IF(AND(Ausstellungen!D226=Tabelle2!$C$19,Ausstellungen!F226&lt;&gt;Tabelle2!$E$19),Ausstellungen!C226&amp;Ausstellungen!D226&amp;"zz",Ausstellungen!C226&amp;Ausstellungen!D226)))</f>
        <v/>
      </c>
      <c r="C226" s="70" t="str">
        <f>IF(Ausstellungen!H226&lt;"a","",IF(Ausstellungen!F226=Tabelle2!$E$4,Ausstellungen!D226&amp;Ausstellungen!E226&amp;Ausstellungen!F226&amp;Ausstellungen!H226,IF(Ausstellungen!F226=Tabelle2!$E$3,Ausstellungen!D226&amp;Ausstellungen!F226&amp;Ausstellungen!H226,Ausstellungen!D226&amp;Ausstellungen!E226&amp;Ausstellungen!H226)))</f>
        <v/>
      </c>
      <c r="D226" s="70" t="str">
        <f>IF(AND(Ausstellungen!C226&gt;"a",Ausstellungen!D226&gt;"a",Ausstellungen!F226&gt;"a",Ausstellungen!I226&gt;"a"),Ausstellungen!D226&amp;Ausstellungen!E226&amp;MID(Ausstellungen!I226,1,2),"")</f>
        <v/>
      </c>
      <c r="E226" s="70" t="str">
        <f>IF(AND(Ausstellungen!C226&gt;"a",Ausstellungen!D226&gt;"a",Ausstellungen!F226&gt;"a",Ausstellungen!I226&gt;"a"),Ausstellungen!D226&amp;MID(Ausstellungen!I226,1,3),"")</f>
        <v/>
      </c>
      <c r="F226" s="70" t="str">
        <f>IF(Ausstellungen!T226&lt;&gt;"leer",CONCATENATE(Ausstellungen!T226,"P"),"")</f>
        <v/>
      </c>
      <c r="G226" s="71">
        <f ca="1">IF(Ausstellungen!G226&gt;" ",VLOOKUP(Ausstellungen!G226,INDIRECT(F226),2,0),0)</f>
        <v>0</v>
      </c>
      <c r="H226" s="71">
        <f>IF(ISERROR(VLOOKUP(Ausstellungen!H226,Tabelle2!$AG$3:$AH$29,2,0)),0,VLOOKUP(Ausstellungen!H226,Tabelle2!$AG$3:$AH$29,2,0))</f>
        <v>0</v>
      </c>
      <c r="I226" s="71">
        <f>IF(ISERROR(VLOOKUP(Ausstellungen!I226,Tabelle2!$X$3:$Y$8,2,0)),0,VLOOKUP(Ausstellungen!I226,Tabelle2!$X$3:$Y$8,2,0))</f>
        <v>0</v>
      </c>
      <c r="J226" s="71">
        <f t="shared" ca="1" si="33"/>
        <v>0</v>
      </c>
      <c r="N226" s="69" t="str">
        <f>IF(AND(Ausstellungen!$C226&gt;"a",ISERROR(VLOOKUP(Ausstellungen!$C226,Tabelle3!$A$6:$B$300,2,0))),"??",IF(ISERROR(VLOOKUP(Ausstellungen!$C226,Tabelle3!$A$6:$B$300,2,0)),"",VLOOKUP(Ausstellungen!$C226,Tabelle3!$A$6:$B$300,2,0)))</f>
        <v/>
      </c>
      <c r="O226" s="125">
        <f ca="1">IF(AND(Ausstellungen!G226&gt;"a",ISERROR(MATCH(Ausstellungen!G226,INDIRECT(Ausstellungen!T226),0))),0,1)</f>
        <v>1</v>
      </c>
      <c r="P226" s="71" t="str">
        <f>IF(Ausstellungen!$C226="","",IF(ISERROR(MATCH(Ausstellungen!$I226,Tabelle2!$X$4:$X$8,0)),"",MATCH(Ausstellungen!$I226,Tabelle2!$X$4:$X$8,0)))</f>
        <v/>
      </c>
      <c r="Q226" s="71" t="str">
        <f>IF(Ausstellungen!$C226="","",IF(OR(P226="",ISERROR(INDEX(Tabelle2!$X$14:$Y$18,P226,2))),"",INDEX(Tabelle2!$X$14:$Y$18,P226,2)))</f>
        <v/>
      </c>
      <c r="R226" s="71" t="str">
        <f t="shared" si="34"/>
        <v/>
      </c>
      <c r="S226" s="84" t="str">
        <f>IF(Ausstellungen!H226&lt;"a","",IF(AND(Ausstellungen!H226&gt;"a",ISERROR(MATCH(Ausstellungen!D226&amp;Ausstellungen!G226,Tabelle2!$T$2:$T$17,0))),1,IF(AND(Ausstellungen!H226&gt;"a",INDEX(Tabelle2!$V$2:$V$17,MATCH(Ausstellungen!D226&amp;Ausstellungen!G226,Tabelle2!$T$2:$T$17,0))&lt;&gt;Ausstellungen!H226),1,"")))</f>
        <v/>
      </c>
      <c r="T226" s="71" t="str">
        <f>IF(AND(Ausstellungen!I226&gt;"a",ISERROR(MATCH(Ausstellungen!G226,Tabelle2!$Z$2:$Z$7,0))),1,"")</f>
        <v/>
      </c>
      <c r="U226" s="71" t="str">
        <f>IF(AND(A226&gt;"a",Ausstellungen!G226&gt;" "),COUNTIF(A$5:A$500,A226),"")</f>
        <v/>
      </c>
      <c r="V226" s="71" t="str">
        <f t="shared" si="35"/>
        <v/>
      </c>
      <c r="W226" s="71" t="str">
        <f t="shared" si="36"/>
        <v/>
      </c>
      <c r="X226" s="71" t="str">
        <f>IF(AND(Ausstellungen!D226&lt;&gt;Tabelle2!$C$19,Ausstellungen!F226=Tabelle2!$E$19),1,"")</f>
        <v/>
      </c>
      <c r="Y226" s="71" t="str">
        <f ca="1">IF(AND(Ausstellungen!G226&gt;"a",ISERROR(MATCH(Ausstellungen!G226,INDIRECT(Ausstellungen!T226),0))),0,"")</f>
        <v/>
      </c>
      <c r="Z226" s="71" t="str">
        <f>IF(ISERROR(SEARCH(",",Ausstellungen!G226,1)),Ausstellungen!G226,SUBSTITUTE(MID(Ausstellungen!G226,1,SEARCH(",",Ausstellungen!G226,1)-1),"vv","z"))</f>
        <v xml:space="preserve"> </v>
      </c>
      <c r="AA226" s="71">
        <f t="shared" ca="1" si="37"/>
        <v>0</v>
      </c>
      <c r="AB226" s="71">
        <f t="shared" ca="1" si="38"/>
        <v>0</v>
      </c>
      <c r="AC226" s="71">
        <f t="shared" ca="1" si="39"/>
        <v>0</v>
      </c>
      <c r="AD226" s="71">
        <f t="shared" ca="1" si="40"/>
        <v>0</v>
      </c>
      <c r="AE226" s="71">
        <f t="shared" ca="1" si="41"/>
        <v>0</v>
      </c>
      <c r="AF226" s="71">
        <f t="shared" ca="1" si="42"/>
        <v>0</v>
      </c>
      <c r="AG226" s="71">
        <f t="shared" ca="1" si="43"/>
        <v>0</v>
      </c>
    </row>
    <row r="227" spans="1:33" ht="18.600000000000001" customHeight="1" x14ac:dyDescent="0.2">
      <c r="A227" s="70" t="str">
        <f>IF(AND(Ausstellungen!C227&lt;"a",Ausstellungen!D227&lt;"a",Ausstellungen!F227&lt;"a",Ausstellungen!G227&lt;" "),"",SUBSTITUTE(SUBSTITUTE(SUBSTITUTE(SUBSTITUTE(IF(AND(ISERROR(SEARCH(",",Ausstellungen!G227,1)),ISERROR(SEARCH(".",Ausstellungen!G227,1))),CONCATENATE(Ausstellungen!D227,Ausstellungen!E227,Ausstellungen!F227,Ausstellungen!G227),IF(ISERROR(SEARCH(",",Ausstellungen!G227,1)),CONCATENATE(Ausstellungen!D227,Ausstellungen!E227,Ausstellungen!F227,MID(Ausstellungen!G227,SEARCH(".",Ausstellungen!G227,1)-1,1)),CONCATENATE(Ausstellungen!D227,Ausstellungen!E227,Ausstellungen!F227,MID(Ausstellungen!G227,SEARCH(",",Ausstellungen!G227,1)-1,1)))),"vv",ROW()),"v",ROW()),"Sg",""),"V",""))</f>
        <v xml:space="preserve">   </v>
      </c>
      <c r="B227" s="70" t="str">
        <f>IF(OR(Ausstellungen!C227&lt;"a",Ausstellungen!D227&lt;"a",Ausstellungen!F227&lt;"a"),"",IF(AND(Ausstellungen!D227=Tabelle2!$C$19,Ausstellungen!F227=Tabelle2!$E$19),Ausstellungen!C227&amp;Ausstellungen!D227&amp;"yy",IF(AND(Ausstellungen!D227=Tabelle2!$C$19,Ausstellungen!F227&lt;&gt;Tabelle2!$E$19),Ausstellungen!C227&amp;Ausstellungen!D227&amp;"zz",Ausstellungen!C227&amp;Ausstellungen!D227)))</f>
        <v/>
      </c>
      <c r="C227" s="70" t="str">
        <f>IF(Ausstellungen!H227&lt;"a","",IF(Ausstellungen!F227=Tabelle2!$E$4,Ausstellungen!D227&amp;Ausstellungen!E227&amp;Ausstellungen!F227&amp;Ausstellungen!H227,IF(Ausstellungen!F227=Tabelle2!$E$3,Ausstellungen!D227&amp;Ausstellungen!F227&amp;Ausstellungen!H227,Ausstellungen!D227&amp;Ausstellungen!E227&amp;Ausstellungen!H227)))</f>
        <v/>
      </c>
      <c r="D227" s="70" t="str">
        <f>IF(AND(Ausstellungen!C227&gt;"a",Ausstellungen!D227&gt;"a",Ausstellungen!F227&gt;"a",Ausstellungen!I227&gt;"a"),Ausstellungen!D227&amp;Ausstellungen!E227&amp;MID(Ausstellungen!I227,1,2),"")</f>
        <v/>
      </c>
      <c r="E227" s="70" t="str">
        <f>IF(AND(Ausstellungen!C227&gt;"a",Ausstellungen!D227&gt;"a",Ausstellungen!F227&gt;"a",Ausstellungen!I227&gt;"a"),Ausstellungen!D227&amp;MID(Ausstellungen!I227,1,3),"")</f>
        <v/>
      </c>
      <c r="F227" s="70" t="str">
        <f>IF(Ausstellungen!T227&lt;&gt;"leer",CONCATENATE(Ausstellungen!T227,"P"),"")</f>
        <v/>
      </c>
      <c r="G227" s="71">
        <f ca="1">IF(Ausstellungen!G227&gt;" ",VLOOKUP(Ausstellungen!G227,INDIRECT(F227),2,0),0)</f>
        <v>0</v>
      </c>
      <c r="H227" s="71">
        <f>IF(ISERROR(VLOOKUP(Ausstellungen!H227,Tabelle2!$AG$3:$AH$29,2,0)),0,VLOOKUP(Ausstellungen!H227,Tabelle2!$AG$3:$AH$29,2,0))</f>
        <v>0</v>
      </c>
      <c r="I227" s="71">
        <f>IF(ISERROR(VLOOKUP(Ausstellungen!I227,Tabelle2!$X$3:$Y$8,2,0)),0,VLOOKUP(Ausstellungen!I227,Tabelle2!$X$3:$Y$8,2,0))</f>
        <v>0</v>
      </c>
      <c r="J227" s="71">
        <f t="shared" ca="1" si="33"/>
        <v>0</v>
      </c>
      <c r="N227" s="69" t="str">
        <f>IF(AND(Ausstellungen!$C227&gt;"a",ISERROR(VLOOKUP(Ausstellungen!$C227,Tabelle3!$A$6:$B$300,2,0))),"??",IF(ISERROR(VLOOKUP(Ausstellungen!$C227,Tabelle3!$A$6:$B$300,2,0)),"",VLOOKUP(Ausstellungen!$C227,Tabelle3!$A$6:$B$300,2,0)))</f>
        <v/>
      </c>
      <c r="O227" s="125">
        <f ca="1">IF(AND(Ausstellungen!G227&gt;"a",ISERROR(MATCH(Ausstellungen!G227,INDIRECT(Ausstellungen!T227),0))),0,1)</f>
        <v>1</v>
      </c>
      <c r="P227" s="71" t="str">
        <f>IF(Ausstellungen!$C227="","",IF(ISERROR(MATCH(Ausstellungen!$I227,Tabelle2!$X$4:$X$8,0)),"",MATCH(Ausstellungen!$I227,Tabelle2!$X$4:$X$8,0)))</f>
        <v/>
      </c>
      <c r="Q227" s="71" t="str">
        <f>IF(Ausstellungen!$C227="","",IF(OR(P227="",ISERROR(INDEX(Tabelle2!$X$14:$Y$18,P227,2))),"",INDEX(Tabelle2!$X$14:$Y$18,P227,2)))</f>
        <v/>
      </c>
      <c r="R227" s="71" t="str">
        <f t="shared" si="34"/>
        <v/>
      </c>
      <c r="S227" s="84" t="str">
        <f>IF(Ausstellungen!H227&lt;"a","",IF(AND(Ausstellungen!H227&gt;"a",ISERROR(MATCH(Ausstellungen!D227&amp;Ausstellungen!G227,Tabelle2!$T$2:$T$17,0))),1,IF(AND(Ausstellungen!H227&gt;"a",INDEX(Tabelle2!$V$2:$V$17,MATCH(Ausstellungen!D227&amp;Ausstellungen!G227,Tabelle2!$T$2:$T$17,0))&lt;&gt;Ausstellungen!H227),1,"")))</f>
        <v/>
      </c>
      <c r="T227" s="71" t="str">
        <f>IF(AND(Ausstellungen!I227&gt;"a",ISERROR(MATCH(Ausstellungen!G227,Tabelle2!$Z$2:$Z$7,0))),1,"")</f>
        <v/>
      </c>
      <c r="U227" s="71" t="str">
        <f>IF(AND(A227&gt;"a",Ausstellungen!G227&gt;" "),COUNTIF(A$5:A$500,A227),"")</f>
        <v/>
      </c>
      <c r="V227" s="71" t="str">
        <f t="shared" si="35"/>
        <v/>
      </c>
      <c r="W227" s="71" t="str">
        <f t="shared" si="36"/>
        <v/>
      </c>
      <c r="X227" s="71" t="str">
        <f>IF(AND(Ausstellungen!D227&lt;&gt;Tabelle2!$C$19,Ausstellungen!F227=Tabelle2!$E$19),1,"")</f>
        <v/>
      </c>
      <c r="Y227" s="71" t="str">
        <f ca="1">IF(AND(Ausstellungen!G227&gt;"a",ISERROR(MATCH(Ausstellungen!G227,INDIRECT(Ausstellungen!T227),0))),0,"")</f>
        <v/>
      </c>
      <c r="Z227" s="71" t="str">
        <f>IF(ISERROR(SEARCH(",",Ausstellungen!G227,1)),Ausstellungen!G227,SUBSTITUTE(MID(Ausstellungen!G227,1,SEARCH(",",Ausstellungen!G227,1)-1),"vv","z"))</f>
        <v xml:space="preserve"> </v>
      </c>
      <c r="AA227" s="71">
        <f t="shared" ca="1" si="37"/>
        <v>0</v>
      </c>
      <c r="AB227" s="71">
        <f t="shared" ca="1" si="38"/>
        <v>0</v>
      </c>
      <c r="AC227" s="71">
        <f t="shared" ca="1" si="39"/>
        <v>0</v>
      </c>
      <c r="AD227" s="71">
        <f t="shared" ca="1" si="40"/>
        <v>0</v>
      </c>
      <c r="AE227" s="71">
        <f t="shared" ca="1" si="41"/>
        <v>0</v>
      </c>
      <c r="AF227" s="71">
        <f t="shared" ca="1" si="42"/>
        <v>0</v>
      </c>
      <c r="AG227" s="71">
        <f t="shared" ca="1" si="43"/>
        <v>0</v>
      </c>
    </row>
    <row r="228" spans="1:33" ht="18.600000000000001" customHeight="1" x14ac:dyDescent="0.2">
      <c r="A228" s="70" t="str">
        <f>IF(AND(Ausstellungen!C228&lt;"a",Ausstellungen!D228&lt;"a",Ausstellungen!F228&lt;"a",Ausstellungen!G228&lt;" "),"",SUBSTITUTE(SUBSTITUTE(SUBSTITUTE(SUBSTITUTE(IF(AND(ISERROR(SEARCH(",",Ausstellungen!G228,1)),ISERROR(SEARCH(".",Ausstellungen!G228,1))),CONCATENATE(Ausstellungen!D228,Ausstellungen!E228,Ausstellungen!F228,Ausstellungen!G228),IF(ISERROR(SEARCH(",",Ausstellungen!G228,1)),CONCATENATE(Ausstellungen!D228,Ausstellungen!E228,Ausstellungen!F228,MID(Ausstellungen!G228,SEARCH(".",Ausstellungen!G228,1)-1,1)),CONCATENATE(Ausstellungen!D228,Ausstellungen!E228,Ausstellungen!F228,MID(Ausstellungen!G228,SEARCH(",",Ausstellungen!G228,1)-1,1)))),"vv",ROW()),"v",ROW()),"Sg",""),"V",""))</f>
        <v xml:space="preserve">   </v>
      </c>
      <c r="B228" s="70" t="str">
        <f>IF(OR(Ausstellungen!C228&lt;"a",Ausstellungen!D228&lt;"a",Ausstellungen!F228&lt;"a"),"",IF(AND(Ausstellungen!D228=Tabelle2!$C$19,Ausstellungen!F228=Tabelle2!$E$19),Ausstellungen!C228&amp;Ausstellungen!D228&amp;"yy",IF(AND(Ausstellungen!D228=Tabelle2!$C$19,Ausstellungen!F228&lt;&gt;Tabelle2!$E$19),Ausstellungen!C228&amp;Ausstellungen!D228&amp;"zz",Ausstellungen!C228&amp;Ausstellungen!D228)))</f>
        <v/>
      </c>
      <c r="C228" s="70" t="str">
        <f>IF(Ausstellungen!H228&lt;"a","",IF(Ausstellungen!F228=Tabelle2!$E$4,Ausstellungen!D228&amp;Ausstellungen!E228&amp;Ausstellungen!F228&amp;Ausstellungen!H228,IF(Ausstellungen!F228=Tabelle2!$E$3,Ausstellungen!D228&amp;Ausstellungen!F228&amp;Ausstellungen!H228,Ausstellungen!D228&amp;Ausstellungen!E228&amp;Ausstellungen!H228)))</f>
        <v/>
      </c>
      <c r="D228" s="70" t="str">
        <f>IF(AND(Ausstellungen!C228&gt;"a",Ausstellungen!D228&gt;"a",Ausstellungen!F228&gt;"a",Ausstellungen!I228&gt;"a"),Ausstellungen!D228&amp;Ausstellungen!E228&amp;MID(Ausstellungen!I228,1,2),"")</f>
        <v/>
      </c>
      <c r="E228" s="70" t="str">
        <f>IF(AND(Ausstellungen!C228&gt;"a",Ausstellungen!D228&gt;"a",Ausstellungen!F228&gt;"a",Ausstellungen!I228&gt;"a"),Ausstellungen!D228&amp;MID(Ausstellungen!I228,1,3),"")</f>
        <v/>
      </c>
      <c r="F228" s="70" t="str">
        <f>IF(Ausstellungen!T228&lt;&gt;"leer",CONCATENATE(Ausstellungen!T228,"P"),"")</f>
        <v/>
      </c>
      <c r="G228" s="71">
        <f ca="1">IF(Ausstellungen!G228&gt;" ",VLOOKUP(Ausstellungen!G228,INDIRECT(F228),2,0),0)</f>
        <v>0</v>
      </c>
      <c r="H228" s="71">
        <f>IF(ISERROR(VLOOKUP(Ausstellungen!H228,Tabelle2!$AG$3:$AH$29,2,0)),0,VLOOKUP(Ausstellungen!H228,Tabelle2!$AG$3:$AH$29,2,0))</f>
        <v>0</v>
      </c>
      <c r="I228" s="71">
        <f>IF(ISERROR(VLOOKUP(Ausstellungen!I228,Tabelle2!$X$3:$Y$8,2,0)),0,VLOOKUP(Ausstellungen!I228,Tabelle2!$X$3:$Y$8,2,0))</f>
        <v>0</v>
      </c>
      <c r="J228" s="71">
        <f t="shared" ca="1" si="33"/>
        <v>0</v>
      </c>
      <c r="N228" s="69" t="str">
        <f>IF(AND(Ausstellungen!$C228&gt;"a",ISERROR(VLOOKUP(Ausstellungen!$C228,Tabelle3!$A$6:$B$300,2,0))),"??",IF(ISERROR(VLOOKUP(Ausstellungen!$C228,Tabelle3!$A$6:$B$300,2,0)),"",VLOOKUP(Ausstellungen!$C228,Tabelle3!$A$6:$B$300,2,0)))</f>
        <v/>
      </c>
      <c r="O228" s="125">
        <f ca="1">IF(AND(Ausstellungen!G228&gt;"a",ISERROR(MATCH(Ausstellungen!G228,INDIRECT(Ausstellungen!T228),0))),0,1)</f>
        <v>1</v>
      </c>
      <c r="P228" s="71" t="str">
        <f>IF(Ausstellungen!$C228="","",IF(ISERROR(MATCH(Ausstellungen!$I228,Tabelle2!$X$4:$X$8,0)),"",MATCH(Ausstellungen!$I228,Tabelle2!$X$4:$X$8,0)))</f>
        <v/>
      </c>
      <c r="Q228" s="71" t="str">
        <f>IF(Ausstellungen!$C228="","",IF(OR(P228="",ISERROR(INDEX(Tabelle2!$X$14:$Y$18,P228,2))),"",INDEX(Tabelle2!$X$14:$Y$18,P228,2)))</f>
        <v/>
      </c>
      <c r="R228" s="71" t="str">
        <f t="shared" si="34"/>
        <v/>
      </c>
      <c r="S228" s="84" t="str">
        <f>IF(Ausstellungen!H228&lt;"a","",IF(AND(Ausstellungen!H228&gt;"a",ISERROR(MATCH(Ausstellungen!D228&amp;Ausstellungen!G228,Tabelle2!$T$2:$T$17,0))),1,IF(AND(Ausstellungen!H228&gt;"a",INDEX(Tabelle2!$V$2:$V$17,MATCH(Ausstellungen!D228&amp;Ausstellungen!G228,Tabelle2!$T$2:$T$17,0))&lt;&gt;Ausstellungen!H228),1,"")))</f>
        <v/>
      </c>
      <c r="T228" s="71" t="str">
        <f>IF(AND(Ausstellungen!I228&gt;"a",ISERROR(MATCH(Ausstellungen!G228,Tabelle2!$Z$2:$Z$7,0))),1,"")</f>
        <v/>
      </c>
      <c r="U228" s="71" t="str">
        <f>IF(AND(A228&gt;"a",Ausstellungen!G228&gt;" "),COUNTIF(A$5:A$500,A228),"")</f>
        <v/>
      </c>
      <c r="V228" s="71" t="str">
        <f t="shared" si="35"/>
        <v/>
      </c>
      <c r="W228" s="71" t="str">
        <f t="shared" si="36"/>
        <v/>
      </c>
      <c r="X228" s="71" t="str">
        <f>IF(AND(Ausstellungen!D228&lt;&gt;Tabelle2!$C$19,Ausstellungen!F228=Tabelle2!$E$19),1,"")</f>
        <v/>
      </c>
      <c r="Y228" s="71" t="str">
        <f ca="1">IF(AND(Ausstellungen!G228&gt;"a",ISERROR(MATCH(Ausstellungen!G228,INDIRECT(Ausstellungen!T228),0))),0,"")</f>
        <v/>
      </c>
      <c r="Z228" s="71" t="str">
        <f>IF(ISERROR(SEARCH(",",Ausstellungen!G228,1)),Ausstellungen!G228,SUBSTITUTE(MID(Ausstellungen!G228,1,SEARCH(",",Ausstellungen!G228,1)-1),"vv","z"))</f>
        <v xml:space="preserve"> </v>
      </c>
      <c r="AA228" s="71">
        <f t="shared" ca="1" si="37"/>
        <v>0</v>
      </c>
      <c r="AB228" s="71">
        <f t="shared" ca="1" si="38"/>
        <v>0</v>
      </c>
      <c r="AC228" s="71">
        <f t="shared" ca="1" si="39"/>
        <v>0</v>
      </c>
      <c r="AD228" s="71">
        <f t="shared" ca="1" si="40"/>
        <v>0</v>
      </c>
      <c r="AE228" s="71">
        <f t="shared" ca="1" si="41"/>
        <v>0</v>
      </c>
      <c r="AF228" s="71">
        <f t="shared" ca="1" si="42"/>
        <v>0</v>
      </c>
      <c r="AG228" s="71">
        <f t="shared" ca="1" si="43"/>
        <v>0</v>
      </c>
    </row>
    <row r="229" spans="1:33" ht="18.600000000000001" customHeight="1" x14ac:dyDescent="0.2">
      <c r="A229" s="70" t="str">
        <f>IF(AND(Ausstellungen!C229&lt;"a",Ausstellungen!D229&lt;"a",Ausstellungen!F229&lt;"a",Ausstellungen!G229&lt;" "),"",SUBSTITUTE(SUBSTITUTE(SUBSTITUTE(SUBSTITUTE(IF(AND(ISERROR(SEARCH(",",Ausstellungen!G229,1)),ISERROR(SEARCH(".",Ausstellungen!G229,1))),CONCATENATE(Ausstellungen!D229,Ausstellungen!E229,Ausstellungen!F229,Ausstellungen!G229),IF(ISERROR(SEARCH(",",Ausstellungen!G229,1)),CONCATENATE(Ausstellungen!D229,Ausstellungen!E229,Ausstellungen!F229,MID(Ausstellungen!G229,SEARCH(".",Ausstellungen!G229,1)-1,1)),CONCATENATE(Ausstellungen!D229,Ausstellungen!E229,Ausstellungen!F229,MID(Ausstellungen!G229,SEARCH(",",Ausstellungen!G229,1)-1,1)))),"vv",ROW()),"v",ROW()),"Sg",""),"V",""))</f>
        <v xml:space="preserve">   </v>
      </c>
      <c r="B229" s="70" t="str">
        <f>IF(OR(Ausstellungen!C229&lt;"a",Ausstellungen!D229&lt;"a",Ausstellungen!F229&lt;"a"),"",IF(AND(Ausstellungen!D229=Tabelle2!$C$19,Ausstellungen!F229=Tabelle2!$E$19),Ausstellungen!C229&amp;Ausstellungen!D229&amp;"yy",IF(AND(Ausstellungen!D229=Tabelle2!$C$19,Ausstellungen!F229&lt;&gt;Tabelle2!$E$19),Ausstellungen!C229&amp;Ausstellungen!D229&amp;"zz",Ausstellungen!C229&amp;Ausstellungen!D229)))</f>
        <v/>
      </c>
      <c r="C229" s="70" t="str">
        <f>IF(Ausstellungen!H229&lt;"a","",IF(Ausstellungen!F229=Tabelle2!$E$4,Ausstellungen!D229&amp;Ausstellungen!E229&amp;Ausstellungen!F229&amp;Ausstellungen!H229,IF(Ausstellungen!F229=Tabelle2!$E$3,Ausstellungen!D229&amp;Ausstellungen!F229&amp;Ausstellungen!H229,Ausstellungen!D229&amp;Ausstellungen!E229&amp;Ausstellungen!H229)))</f>
        <v/>
      </c>
      <c r="D229" s="70" t="str">
        <f>IF(AND(Ausstellungen!C229&gt;"a",Ausstellungen!D229&gt;"a",Ausstellungen!F229&gt;"a",Ausstellungen!I229&gt;"a"),Ausstellungen!D229&amp;Ausstellungen!E229&amp;MID(Ausstellungen!I229,1,2),"")</f>
        <v/>
      </c>
      <c r="E229" s="70" t="str">
        <f>IF(AND(Ausstellungen!C229&gt;"a",Ausstellungen!D229&gt;"a",Ausstellungen!F229&gt;"a",Ausstellungen!I229&gt;"a"),Ausstellungen!D229&amp;MID(Ausstellungen!I229,1,3),"")</f>
        <v/>
      </c>
      <c r="F229" s="70" t="str">
        <f>IF(Ausstellungen!T229&lt;&gt;"leer",CONCATENATE(Ausstellungen!T229,"P"),"")</f>
        <v/>
      </c>
      <c r="G229" s="71">
        <f ca="1">IF(Ausstellungen!G229&gt;" ",VLOOKUP(Ausstellungen!G229,INDIRECT(F229),2,0),0)</f>
        <v>0</v>
      </c>
      <c r="H229" s="71">
        <f>IF(ISERROR(VLOOKUP(Ausstellungen!H229,Tabelle2!$AG$3:$AH$29,2,0)),0,VLOOKUP(Ausstellungen!H229,Tabelle2!$AG$3:$AH$29,2,0))</f>
        <v>0</v>
      </c>
      <c r="I229" s="71">
        <f>IF(ISERROR(VLOOKUP(Ausstellungen!I229,Tabelle2!$X$3:$Y$8,2,0)),0,VLOOKUP(Ausstellungen!I229,Tabelle2!$X$3:$Y$8,2,0))</f>
        <v>0</v>
      </c>
      <c r="J229" s="71">
        <f t="shared" ca="1" si="33"/>
        <v>0</v>
      </c>
      <c r="N229" s="69" t="str">
        <f>IF(AND(Ausstellungen!$C229&gt;"a",ISERROR(VLOOKUP(Ausstellungen!$C229,Tabelle3!$A$6:$B$300,2,0))),"??",IF(ISERROR(VLOOKUP(Ausstellungen!$C229,Tabelle3!$A$6:$B$300,2,0)),"",VLOOKUP(Ausstellungen!$C229,Tabelle3!$A$6:$B$300,2,0)))</f>
        <v/>
      </c>
      <c r="O229" s="125">
        <f ca="1">IF(AND(Ausstellungen!G229&gt;"a",ISERROR(MATCH(Ausstellungen!G229,INDIRECT(Ausstellungen!T229),0))),0,1)</f>
        <v>1</v>
      </c>
      <c r="P229" s="71" t="str">
        <f>IF(Ausstellungen!$C229="","",IF(ISERROR(MATCH(Ausstellungen!$I229,Tabelle2!$X$4:$X$8,0)),"",MATCH(Ausstellungen!$I229,Tabelle2!$X$4:$X$8,0)))</f>
        <v/>
      </c>
      <c r="Q229" s="71" t="str">
        <f>IF(Ausstellungen!$C229="","",IF(OR(P229="",ISERROR(INDEX(Tabelle2!$X$14:$Y$18,P229,2))),"",INDEX(Tabelle2!$X$14:$Y$18,P229,2)))</f>
        <v/>
      </c>
      <c r="R229" s="71" t="str">
        <f t="shared" si="34"/>
        <v/>
      </c>
      <c r="S229" s="84" t="str">
        <f>IF(Ausstellungen!H229&lt;"a","",IF(AND(Ausstellungen!H229&gt;"a",ISERROR(MATCH(Ausstellungen!D229&amp;Ausstellungen!G229,Tabelle2!$T$2:$T$17,0))),1,IF(AND(Ausstellungen!H229&gt;"a",INDEX(Tabelle2!$V$2:$V$17,MATCH(Ausstellungen!D229&amp;Ausstellungen!G229,Tabelle2!$T$2:$T$17,0))&lt;&gt;Ausstellungen!H229),1,"")))</f>
        <v/>
      </c>
      <c r="T229" s="71" t="str">
        <f>IF(AND(Ausstellungen!I229&gt;"a",ISERROR(MATCH(Ausstellungen!G229,Tabelle2!$Z$2:$Z$7,0))),1,"")</f>
        <v/>
      </c>
      <c r="U229" s="71" t="str">
        <f>IF(AND(A229&gt;"a",Ausstellungen!G229&gt;" "),COUNTIF(A$5:A$500,A229),"")</f>
        <v/>
      </c>
      <c r="V229" s="71" t="str">
        <f t="shared" si="35"/>
        <v/>
      </c>
      <c r="W229" s="71" t="str">
        <f t="shared" si="36"/>
        <v/>
      </c>
      <c r="X229" s="71" t="str">
        <f>IF(AND(Ausstellungen!D229&lt;&gt;Tabelle2!$C$19,Ausstellungen!F229=Tabelle2!$E$19),1,"")</f>
        <v/>
      </c>
      <c r="Y229" s="71" t="str">
        <f ca="1">IF(AND(Ausstellungen!G229&gt;"a",ISERROR(MATCH(Ausstellungen!G229,INDIRECT(Ausstellungen!T229),0))),0,"")</f>
        <v/>
      </c>
      <c r="Z229" s="71" t="str">
        <f>IF(ISERROR(SEARCH(",",Ausstellungen!G229,1)),Ausstellungen!G229,SUBSTITUTE(MID(Ausstellungen!G229,1,SEARCH(",",Ausstellungen!G229,1)-1),"vv","z"))</f>
        <v xml:space="preserve"> </v>
      </c>
      <c r="AA229" s="71">
        <f t="shared" ca="1" si="37"/>
        <v>0</v>
      </c>
      <c r="AB229" s="71">
        <f t="shared" ca="1" si="38"/>
        <v>0</v>
      </c>
      <c r="AC229" s="71">
        <f t="shared" ca="1" si="39"/>
        <v>0</v>
      </c>
      <c r="AD229" s="71">
        <f t="shared" ca="1" si="40"/>
        <v>0</v>
      </c>
      <c r="AE229" s="71">
        <f t="shared" ca="1" si="41"/>
        <v>0</v>
      </c>
      <c r="AF229" s="71">
        <f t="shared" ca="1" si="42"/>
        <v>0</v>
      </c>
      <c r="AG229" s="71">
        <f t="shared" ca="1" si="43"/>
        <v>0</v>
      </c>
    </row>
    <row r="230" spans="1:33" ht="18.600000000000001" customHeight="1" x14ac:dyDescent="0.2">
      <c r="A230" s="70" t="str">
        <f>IF(AND(Ausstellungen!C230&lt;"a",Ausstellungen!D230&lt;"a",Ausstellungen!F230&lt;"a",Ausstellungen!G230&lt;" "),"",SUBSTITUTE(SUBSTITUTE(SUBSTITUTE(SUBSTITUTE(IF(AND(ISERROR(SEARCH(",",Ausstellungen!G230,1)),ISERROR(SEARCH(".",Ausstellungen!G230,1))),CONCATENATE(Ausstellungen!D230,Ausstellungen!E230,Ausstellungen!F230,Ausstellungen!G230),IF(ISERROR(SEARCH(",",Ausstellungen!G230,1)),CONCATENATE(Ausstellungen!D230,Ausstellungen!E230,Ausstellungen!F230,MID(Ausstellungen!G230,SEARCH(".",Ausstellungen!G230,1)-1,1)),CONCATENATE(Ausstellungen!D230,Ausstellungen!E230,Ausstellungen!F230,MID(Ausstellungen!G230,SEARCH(",",Ausstellungen!G230,1)-1,1)))),"vv",ROW()),"v",ROW()),"Sg",""),"V",""))</f>
        <v xml:space="preserve">   </v>
      </c>
      <c r="B230" s="70" t="str">
        <f>IF(OR(Ausstellungen!C230&lt;"a",Ausstellungen!D230&lt;"a",Ausstellungen!F230&lt;"a"),"",IF(AND(Ausstellungen!D230=Tabelle2!$C$19,Ausstellungen!F230=Tabelle2!$E$19),Ausstellungen!C230&amp;Ausstellungen!D230&amp;"yy",IF(AND(Ausstellungen!D230=Tabelle2!$C$19,Ausstellungen!F230&lt;&gt;Tabelle2!$E$19),Ausstellungen!C230&amp;Ausstellungen!D230&amp;"zz",Ausstellungen!C230&amp;Ausstellungen!D230)))</f>
        <v/>
      </c>
      <c r="C230" s="70" t="str">
        <f>IF(Ausstellungen!H230&lt;"a","",IF(Ausstellungen!F230=Tabelle2!$E$4,Ausstellungen!D230&amp;Ausstellungen!E230&amp;Ausstellungen!F230&amp;Ausstellungen!H230,IF(Ausstellungen!F230=Tabelle2!$E$3,Ausstellungen!D230&amp;Ausstellungen!F230&amp;Ausstellungen!H230,Ausstellungen!D230&amp;Ausstellungen!E230&amp;Ausstellungen!H230)))</f>
        <v/>
      </c>
      <c r="D230" s="70" t="str">
        <f>IF(AND(Ausstellungen!C230&gt;"a",Ausstellungen!D230&gt;"a",Ausstellungen!F230&gt;"a",Ausstellungen!I230&gt;"a"),Ausstellungen!D230&amp;Ausstellungen!E230&amp;MID(Ausstellungen!I230,1,2),"")</f>
        <v/>
      </c>
      <c r="E230" s="70" t="str">
        <f>IF(AND(Ausstellungen!C230&gt;"a",Ausstellungen!D230&gt;"a",Ausstellungen!F230&gt;"a",Ausstellungen!I230&gt;"a"),Ausstellungen!D230&amp;MID(Ausstellungen!I230,1,3),"")</f>
        <v/>
      </c>
      <c r="F230" s="70" t="str">
        <f>IF(Ausstellungen!T230&lt;&gt;"leer",CONCATENATE(Ausstellungen!T230,"P"),"")</f>
        <v/>
      </c>
      <c r="G230" s="71">
        <f ca="1">IF(Ausstellungen!G230&gt;" ",VLOOKUP(Ausstellungen!G230,INDIRECT(F230),2,0),0)</f>
        <v>0</v>
      </c>
      <c r="H230" s="71">
        <f>IF(ISERROR(VLOOKUP(Ausstellungen!H230,Tabelle2!$AG$3:$AH$29,2,0)),0,VLOOKUP(Ausstellungen!H230,Tabelle2!$AG$3:$AH$29,2,0))</f>
        <v>0</v>
      </c>
      <c r="I230" s="71">
        <f>IF(ISERROR(VLOOKUP(Ausstellungen!I230,Tabelle2!$X$3:$Y$8,2,0)),0,VLOOKUP(Ausstellungen!I230,Tabelle2!$X$3:$Y$8,2,0))</f>
        <v>0</v>
      </c>
      <c r="J230" s="71">
        <f t="shared" ca="1" si="33"/>
        <v>0</v>
      </c>
      <c r="N230" s="69" t="str">
        <f>IF(AND(Ausstellungen!$C230&gt;"a",ISERROR(VLOOKUP(Ausstellungen!$C230,Tabelle3!$A$6:$B$300,2,0))),"??",IF(ISERROR(VLOOKUP(Ausstellungen!$C230,Tabelle3!$A$6:$B$300,2,0)),"",VLOOKUP(Ausstellungen!$C230,Tabelle3!$A$6:$B$300,2,0)))</f>
        <v/>
      </c>
      <c r="O230" s="125">
        <f ca="1">IF(AND(Ausstellungen!G230&gt;"a",ISERROR(MATCH(Ausstellungen!G230,INDIRECT(Ausstellungen!T230),0))),0,1)</f>
        <v>1</v>
      </c>
      <c r="P230" s="71" t="str">
        <f>IF(Ausstellungen!$C230="","",IF(ISERROR(MATCH(Ausstellungen!$I230,Tabelle2!$X$4:$X$8,0)),"",MATCH(Ausstellungen!$I230,Tabelle2!$X$4:$X$8,0)))</f>
        <v/>
      </c>
      <c r="Q230" s="71" t="str">
        <f>IF(Ausstellungen!$C230="","",IF(OR(P230="",ISERROR(INDEX(Tabelle2!$X$14:$Y$18,P230,2))),"",INDEX(Tabelle2!$X$14:$Y$18,P230,2)))</f>
        <v/>
      </c>
      <c r="R230" s="71" t="str">
        <f t="shared" si="34"/>
        <v/>
      </c>
      <c r="S230" s="84" t="str">
        <f>IF(Ausstellungen!H230&lt;"a","",IF(AND(Ausstellungen!H230&gt;"a",ISERROR(MATCH(Ausstellungen!D230&amp;Ausstellungen!G230,Tabelle2!$T$2:$T$17,0))),1,IF(AND(Ausstellungen!H230&gt;"a",INDEX(Tabelle2!$V$2:$V$17,MATCH(Ausstellungen!D230&amp;Ausstellungen!G230,Tabelle2!$T$2:$T$17,0))&lt;&gt;Ausstellungen!H230),1,"")))</f>
        <v/>
      </c>
      <c r="T230" s="71" t="str">
        <f>IF(AND(Ausstellungen!I230&gt;"a",ISERROR(MATCH(Ausstellungen!G230,Tabelle2!$Z$2:$Z$7,0))),1,"")</f>
        <v/>
      </c>
      <c r="U230" s="71" t="str">
        <f>IF(AND(A230&gt;"a",Ausstellungen!G230&gt;" "),COUNTIF(A$5:A$500,A230),"")</f>
        <v/>
      </c>
      <c r="V230" s="71" t="str">
        <f t="shared" si="35"/>
        <v/>
      </c>
      <c r="W230" s="71" t="str">
        <f t="shared" si="36"/>
        <v/>
      </c>
      <c r="X230" s="71" t="str">
        <f>IF(AND(Ausstellungen!D230&lt;&gt;Tabelle2!$C$19,Ausstellungen!F230=Tabelle2!$E$19),1,"")</f>
        <v/>
      </c>
      <c r="Y230" s="71" t="str">
        <f ca="1">IF(AND(Ausstellungen!G230&gt;"a",ISERROR(MATCH(Ausstellungen!G230,INDIRECT(Ausstellungen!T230),0))),0,"")</f>
        <v/>
      </c>
      <c r="Z230" s="71" t="str">
        <f>IF(ISERROR(SEARCH(",",Ausstellungen!G230,1)),Ausstellungen!G230,SUBSTITUTE(MID(Ausstellungen!G230,1,SEARCH(",",Ausstellungen!G230,1)-1),"vv","z"))</f>
        <v xml:space="preserve"> </v>
      </c>
      <c r="AA230" s="71">
        <f t="shared" ca="1" si="37"/>
        <v>0</v>
      </c>
      <c r="AB230" s="71">
        <f t="shared" ca="1" si="38"/>
        <v>0</v>
      </c>
      <c r="AC230" s="71">
        <f t="shared" ca="1" si="39"/>
        <v>0</v>
      </c>
      <c r="AD230" s="71">
        <f t="shared" ca="1" si="40"/>
        <v>0</v>
      </c>
      <c r="AE230" s="71">
        <f t="shared" ca="1" si="41"/>
        <v>0</v>
      </c>
      <c r="AF230" s="71">
        <f t="shared" ca="1" si="42"/>
        <v>0</v>
      </c>
      <c r="AG230" s="71">
        <f t="shared" ca="1" si="43"/>
        <v>0</v>
      </c>
    </row>
    <row r="231" spans="1:33" ht="18.600000000000001" customHeight="1" x14ac:dyDescent="0.2">
      <c r="A231" s="70" t="str">
        <f>IF(AND(Ausstellungen!C231&lt;"a",Ausstellungen!D231&lt;"a",Ausstellungen!F231&lt;"a",Ausstellungen!G231&lt;" "),"",SUBSTITUTE(SUBSTITUTE(SUBSTITUTE(SUBSTITUTE(IF(AND(ISERROR(SEARCH(",",Ausstellungen!G231,1)),ISERROR(SEARCH(".",Ausstellungen!G231,1))),CONCATENATE(Ausstellungen!D231,Ausstellungen!E231,Ausstellungen!F231,Ausstellungen!G231),IF(ISERROR(SEARCH(",",Ausstellungen!G231,1)),CONCATENATE(Ausstellungen!D231,Ausstellungen!E231,Ausstellungen!F231,MID(Ausstellungen!G231,SEARCH(".",Ausstellungen!G231,1)-1,1)),CONCATENATE(Ausstellungen!D231,Ausstellungen!E231,Ausstellungen!F231,MID(Ausstellungen!G231,SEARCH(",",Ausstellungen!G231,1)-1,1)))),"vv",ROW()),"v",ROW()),"Sg",""),"V",""))</f>
        <v xml:space="preserve">   </v>
      </c>
      <c r="B231" s="70" t="str">
        <f>IF(OR(Ausstellungen!C231&lt;"a",Ausstellungen!D231&lt;"a",Ausstellungen!F231&lt;"a"),"",IF(AND(Ausstellungen!D231=Tabelle2!$C$19,Ausstellungen!F231=Tabelle2!$E$19),Ausstellungen!C231&amp;Ausstellungen!D231&amp;"yy",IF(AND(Ausstellungen!D231=Tabelle2!$C$19,Ausstellungen!F231&lt;&gt;Tabelle2!$E$19),Ausstellungen!C231&amp;Ausstellungen!D231&amp;"zz",Ausstellungen!C231&amp;Ausstellungen!D231)))</f>
        <v/>
      </c>
      <c r="C231" s="70" t="str">
        <f>IF(Ausstellungen!H231&lt;"a","",IF(Ausstellungen!F231=Tabelle2!$E$4,Ausstellungen!D231&amp;Ausstellungen!E231&amp;Ausstellungen!F231&amp;Ausstellungen!H231,IF(Ausstellungen!F231=Tabelle2!$E$3,Ausstellungen!D231&amp;Ausstellungen!F231&amp;Ausstellungen!H231,Ausstellungen!D231&amp;Ausstellungen!E231&amp;Ausstellungen!H231)))</f>
        <v/>
      </c>
      <c r="D231" s="70" t="str">
        <f>IF(AND(Ausstellungen!C231&gt;"a",Ausstellungen!D231&gt;"a",Ausstellungen!F231&gt;"a",Ausstellungen!I231&gt;"a"),Ausstellungen!D231&amp;Ausstellungen!E231&amp;MID(Ausstellungen!I231,1,2),"")</f>
        <v/>
      </c>
      <c r="E231" s="70" t="str">
        <f>IF(AND(Ausstellungen!C231&gt;"a",Ausstellungen!D231&gt;"a",Ausstellungen!F231&gt;"a",Ausstellungen!I231&gt;"a"),Ausstellungen!D231&amp;MID(Ausstellungen!I231,1,3),"")</f>
        <v/>
      </c>
      <c r="F231" s="70" t="str">
        <f>IF(Ausstellungen!T231&lt;&gt;"leer",CONCATENATE(Ausstellungen!T231,"P"),"")</f>
        <v/>
      </c>
      <c r="G231" s="71">
        <f ca="1">IF(Ausstellungen!G231&gt;" ",VLOOKUP(Ausstellungen!G231,INDIRECT(F231),2,0),0)</f>
        <v>0</v>
      </c>
      <c r="H231" s="71">
        <f>IF(ISERROR(VLOOKUP(Ausstellungen!H231,Tabelle2!$AG$3:$AH$29,2,0)),0,VLOOKUP(Ausstellungen!H231,Tabelle2!$AG$3:$AH$29,2,0))</f>
        <v>0</v>
      </c>
      <c r="I231" s="71">
        <f>IF(ISERROR(VLOOKUP(Ausstellungen!I231,Tabelle2!$X$3:$Y$8,2,0)),0,VLOOKUP(Ausstellungen!I231,Tabelle2!$X$3:$Y$8,2,0))</f>
        <v>0</v>
      </c>
      <c r="J231" s="71">
        <f t="shared" ca="1" si="33"/>
        <v>0</v>
      </c>
      <c r="N231" s="69" t="str">
        <f>IF(AND(Ausstellungen!$C231&gt;"a",ISERROR(VLOOKUP(Ausstellungen!$C231,Tabelle3!$A$6:$B$300,2,0))),"??",IF(ISERROR(VLOOKUP(Ausstellungen!$C231,Tabelle3!$A$6:$B$300,2,0)),"",VLOOKUP(Ausstellungen!$C231,Tabelle3!$A$6:$B$300,2,0)))</f>
        <v/>
      </c>
      <c r="O231" s="125">
        <f ca="1">IF(AND(Ausstellungen!G231&gt;"a",ISERROR(MATCH(Ausstellungen!G231,INDIRECT(Ausstellungen!T231),0))),0,1)</f>
        <v>1</v>
      </c>
      <c r="P231" s="71" t="str">
        <f>IF(Ausstellungen!$C231="","",IF(ISERROR(MATCH(Ausstellungen!$I231,Tabelle2!$X$4:$X$8,0)),"",MATCH(Ausstellungen!$I231,Tabelle2!$X$4:$X$8,0)))</f>
        <v/>
      </c>
      <c r="Q231" s="71" t="str">
        <f>IF(Ausstellungen!$C231="","",IF(OR(P231="",ISERROR(INDEX(Tabelle2!$X$14:$Y$18,P231,2))),"",INDEX(Tabelle2!$X$14:$Y$18,P231,2)))</f>
        <v/>
      </c>
      <c r="R231" s="71" t="str">
        <f t="shared" si="34"/>
        <v/>
      </c>
      <c r="S231" s="84" t="str">
        <f>IF(Ausstellungen!H231&lt;"a","",IF(AND(Ausstellungen!H231&gt;"a",ISERROR(MATCH(Ausstellungen!D231&amp;Ausstellungen!G231,Tabelle2!$T$2:$T$17,0))),1,IF(AND(Ausstellungen!H231&gt;"a",INDEX(Tabelle2!$V$2:$V$17,MATCH(Ausstellungen!D231&amp;Ausstellungen!G231,Tabelle2!$T$2:$T$17,0))&lt;&gt;Ausstellungen!H231),1,"")))</f>
        <v/>
      </c>
      <c r="T231" s="71" t="str">
        <f>IF(AND(Ausstellungen!I231&gt;"a",ISERROR(MATCH(Ausstellungen!G231,Tabelle2!$Z$2:$Z$7,0))),1,"")</f>
        <v/>
      </c>
      <c r="U231" s="71" t="str">
        <f>IF(AND(A231&gt;"a",Ausstellungen!G231&gt;" "),COUNTIF(A$5:A$500,A231),"")</f>
        <v/>
      </c>
      <c r="V231" s="71" t="str">
        <f t="shared" si="35"/>
        <v/>
      </c>
      <c r="W231" s="71" t="str">
        <f t="shared" si="36"/>
        <v/>
      </c>
      <c r="X231" s="71" t="str">
        <f>IF(AND(Ausstellungen!D231&lt;&gt;Tabelle2!$C$19,Ausstellungen!F231=Tabelle2!$E$19),1,"")</f>
        <v/>
      </c>
      <c r="Y231" s="71" t="str">
        <f ca="1">IF(AND(Ausstellungen!G231&gt;"a",ISERROR(MATCH(Ausstellungen!G231,INDIRECT(Ausstellungen!T231),0))),0,"")</f>
        <v/>
      </c>
      <c r="Z231" s="71" t="str">
        <f>IF(ISERROR(SEARCH(",",Ausstellungen!G231,1)),Ausstellungen!G231,SUBSTITUTE(MID(Ausstellungen!G231,1,SEARCH(",",Ausstellungen!G231,1)-1),"vv","z"))</f>
        <v xml:space="preserve"> </v>
      </c>
      <c r="AA231" s="71">
        <f t="shared" ca="1" si="37"/>
        <v>0</v>
      </c>
      <c r="AB231" s="71">
        <f t="shared" ca="1" si="38"/>
        <v>0</v>
      </c>
      <c r="AC231" s="71">
        <f t="shared" ca="1" si="39"/>
        <v>0</v>
      </c>
      <c r="AD231" s="71">
        <f t="shared" ca="1" si="40"/>
        <v>0</v>
      </c>
      <c r="AE231" s="71">
        <f t="shared" ca="1" si="41"/>
        <v>0</v>
      </c>
      <c r="AF231" s="71">
        <f t="shared" ca="1" si="42"/>
        <v>0</v>
      </c>
      <c r="AG231" s="71">
        <f t="shared" ca="1" si="43"/>
        <v>0</v>
      </c>
    </row>
    <row r="232" spans="1:33" ht="18.600000000000001" customHeight="1" x14ac:dyDescent="0.2">
      <c r="A232" s="70" t="str">
        <f>IF(AND(Ausstellungen!C232&lt;"a",Ausstellungen!D232&lt;"a",Ausstellungen!F232&lt;"a",Ausstellungen!G232&lt;" "),"",SUBSTITUTE(SUBSTITUTE(SUBSTITUTE(SUBSTITUTE(IF(AND(ISERROR(SEARCH(",",Ausstellungen!G232,1)),ISERROR(SEARCH(".",Ausstellungen!G232,1))),CONCATENATE(Ausstellungen!D232,Ausstellungen!E232,Ausstellungen!F232,Ausstellungen!G232),IF(ISERROR(SEARCH(",",Ausstellungen!G232,1)),CONCATENATE(Ausstellungen!D232,Ausstellungen!E232,Ausstellungen!F232,MID(Ausstellungen!G232,SEARCH(".",Ausstellungen!G232,1)-1,1)),CONCATENATE(Ausstellungen!D232,Ausstellungen!E232,Ausstellungen!F232,MID(Ausstellungen!G232,SEARCH(",",Ausstellungen!G232,1)-1,1)))),"vv",ROW()),"v",ROW()),"Sg",""),"V",""))</f>
        <v xml:space="preserve">   </v>
      </c>
      <c r="B232" s="70" t="str">
        <f>IF(OR(Ausstellungen!C232&lt;"a",Ausstellungen!D232&lt;"a",Ausstellungen!F232&lt;"a"),"",IF(AND(Ausstellungen!D232=Tabelle2!$C$19,Ausstellungen!F232=Tabelle2!$E$19),Ausstellungen!C232&amp;Ausstellungen!D232&amp;"yy",IF(AND(Ausstellungen!D232=Tabelle2!$C$19,Ausstellungen!F232&lt;&gt;Tabelle2!$E$19),Ausstellungen!C232&amp;Ausstellungen!D232&amp;"zz",Ausstellungen!C232&amp;Ausstellungen!D232)))</f>
        <v/>
      </c>
      <c r="C232" s="70" t="str">
        <f>IF(Ausstellungen!H232&lt;"a","",IF(Ausstellungen!F232=Tabelle2!$E$4,Ausstellungen!D232&amp;Ausstellungen!E232&amp;Ausstellungen!F232&amp;Ausstellungen!H232,IF(Ausstellungen!F232=Tabelle2!$E$3,Ausstellungen!D232&amp;Ausstellungen!F232&amp;Ausstellungen!H232,Ausstellungen!D232&amp;Ausstellungen!E232&amp;Ausstellungen!H232)))</f>
        <v/>
      </c>
      <c r="D232" s="70" t="str">
        <f>IF(AND(Ausstellungen!C232&gt;"a",Ausstellungen!D232&gt;"a",Ausstellungen!F232&gt;"a",Ausstellungen!I232&gt;"a"),Ausstellungen!D232&amp;Ausstellungen!E232&amp;MID(Ausstellungen!I232,1,2),"")</f>
        <v/>
      </c>
      <c r="E232" s="70" t="str">
        <f>IF(AND(Ausstellungen!C232&gt;"a",Ausstellungen!D232&gt;"a",Ausstellungen!F232&gt;"a",Ausstellungen!I232&gt;"a"),Ausstellungen!D232&amp;MID(Ausstellungen!I232,1,3),"")</f>
        <v/>
      </c>
      <c r="F232" s="70" t="str">
        <f>IF(Ausstellungen!T232&lt;&gt;"leer",CONCATENATE(Ausstellungen!T232,"P"),"")</f>
        <v/>
      </c>
      <c r="G232" s="71">
        <f ca="1">IF(Ausstellungen!G232&gt;" ",VLOOKUP(Ausstellungen!G232,INDIRECT(F232),2,0),0)</f>
        <v>0</v>
      </c>
      <c r="H232" s="71">
        <f>IF(ISERROR(VLOOKUP(Ausstellungen!H232,Tabelle2!$AG$3:$AH$29,2,0)),0,VLOOKUP(Ausstellungen!H232,Tabelle2!$AG$3:$AH$29,2,0))</f>
        <v>0</v>
      </c>
      <c r="I232" s="71">
        <f>IF(ISERROR(VLOOKUP(Ausstellungen!I232,Tabelle2!$X$3:$Y$8,2,0)),0,VLOOKUP(Ausstellungen!I232,Tabelle2!$X$3:$Y$8,2,0))</f>
        <v>0</v>
      </c>
      <c r="J232" s="71">
        <f t="shared" ca="1" si="33"/>
        <v>0</v>
      </c>
      <c r="N232" s="69" t="str">
        <f>IF(AND(Ausstellungen!$C232&gt;"a",ISERROR(VLOOKUP(Ausstellungen!$C232,Tabelle3!$A$6:$B$300,2,0))),"??",IF(ISERROR(VLOOKUP(Ausstellungen!$C232,Tabelle3!$A$6:$B$300,2,0)),"",VLOOKUP(Ausstellungen!$C232,Tabelle3!$A$6:$B$300,2,0)))</f>
        <v/>
      </c>
      <c r="O232" s="125">
        <f ca="1">IF(AND(Ausstellungen!G232&gt;"a",ISERROR(MATCH(Ausstellungen!G232,INDIRECT(Ausstellungen!T232),0))),0,1)</f>
        <v>1</v>
      </c>
      <c r="P232" s="71" t="str">
        <f>IF(Ausstellungen!$C232="","",IF(ISERROR(MATCH(Ausstellungen!$I232,Tabelle2!$X$4:$X$8,0)),"",MATCH(Ausstellungen!$I232,Tabelle2!$X$4:$X$8,0)))</f>
        <v/>
      </c>
      <c r="Q232" s="71" t="str">
        <f>IF(Ausstellungen!$C232="","",IF(OR(P232="",ISERROR(INDEX(Tabelle2!$X$14:$Y$18,P232,2))),"",INDEX(Tabelle2!$X$14:$Y$18,P232,2)))</f>
        <v/>
      </c>
      <c r="R232" s="71" t="str">
        <f t="shared" si="34"/>
        <v/>
      </c>
      <c r="S232" s="84" t="str">
        <f>IF(Ausstellungen!H232&lt;"a","",IF(AND(Ausstellungen!H232&gt;"a",ISERROR(MATCH(Ausstellungen!D232&amp;Ausstellungen!G232,Tabelle2!$T$2:$T$17,0))),1,IF(AND(Ausstellungen!H232&gt;"a",INDEX(Tabelle2!$V$2:$V$17,MATCH(Ausstellungen!D232&amp;Ausstellungen!G232,Tabelle2!$T$2:$T$17,0))&lt;&gt;Ausstellungen!H232),1,"")))</f>
        <v/>
      </c>
      <c r="T232" s="71" t="str">
        <f>IF(AND(Ausstellungen!I232&gt;"a",ISERROR(MATCH(Ausstellungen!G232,Tabelle2!$Z$2:$Z$7,0))),1,"")</f>
        <v/>
      </c>
      <c r="U232" s="71" t="str">
        <f>IF(AND(A232&gt;"a",Ausstellungen!G232&gt;" "),COUNTIF(A$5:A$500,A232),"")</f>
        <v/>
      </c>
      <c r="V232" s="71" t="str">
        <f t="shared" si="35"/>
        <v/>
      </c>
      <c r="W232" s="71" t="str">
        <f t="shared" si="36"/>
        <v/>
      </c>
      <c r="X232" s="71" t="str">
        <f>IF(AND(Ausstellungen!D232&lt;&gt;Tabelle2!$C$19,Ausstellungen!F232=Tabelle2!$E$19),1,"")</f>
        <v/>
      </c>
      <c r="Y232" s="71" t="str">
        <f ca="1">IF(AND(Ausstellungen!G232&gt;"a",ISERROR(MATCH(Ausstellungen!G232,INDIRECT(Ausstellungen!T232),0))),0,"")</f>
        <v/>
      </c>
      <c r="Z232" s="71" t="str">
        <f>IF(ISERROR(SEARCH(",",Ausstellungen!G232,1)),Ausstellungen!G232,SUBSTITUTE(MID(Ausstellungen!G232,1,SEARCH(",",Ausstellungen!G232,1)-1),"vv","z"))</f>
        <v xml:space="preserve"> </v>
      </c>
      <c r="AA232" s="71">
        <f t="shared" ca="1" si="37"/>
        <v>0</v>
      </c>
      <c r="AB232" s="71">
        <f t="shared" ca="1" si="38"/>
        <v>0</v>
      </c>
      <c r="AC232" s="71">
        <f t="shared" ca="1" si="39"/>
        <v>0</v>
      </c>
      <c r="AD232" s="71">
        <f t="shared" ca="1" si="40"/>
        <v>0</v>
      </c>
      <c r="AE232" s="71">
        <f t="shared" ca="1" si="41"/>
        <v>0</v>
      </c>
      <c r="AF232" s="71">
        <f t="shared" ca="1" si="42"/>
        <v>0</v>
      </c>
      <c r="AG232" s="71">
        <f t="shared" ca="1" si="43"/>
        <v>0</v>
      </c>
    </row>
    <row r="233" spans="1:33" ht="18.600000000000001" customHeight="1" x14ac:dyDescent="0.2">
      <c r="A233" s="70" t="str">
        <f>IF(AND(Ausstellungen!C233&lt;"a",Ausstellungen!D233&lt;"a",Ausstellungen!F233&lt;"a",Ausstellungen!G233&lt;" "),"",SUBSTITUTE(SUBSTITUTE(SUBSTITUTE(SUBSTITUTE(IF(AND(ISERROR(SEARCH(",",Ausstellungen!G233,1)),ISERROR(SEARCH(".",Ausstellungen!G233,1))),CONCATENATE(Ausstellungen!D233,Ausstellungen!E233,Ausstellungen!F233,Ausstellungen!G233),IF(ISERROR(SEARCH(",",Ausstellungen!G233,1)),CONCATENATE(Ausstellungen!D233,Ausstellungen!E233,Ausstellungen!F233,MID(Ausstellungen!G233,SEARCH(".",Ausstellungen!G233,1)-1,1)),CONCATENATE(Ausstellungen!D233,Ausstellungen!E233,Ausstellungen!F233,MID(Ausstellungen!G233,SEARCH(",",Ausstellungen!G233,1)-1,1)))),"vv",ROW()),"v",ROW()),"Sg",""),"V",""))</f>
        <v xml:space="preserve">   </v>
      </c>
      <c r="B233" s="70" t="str">
        <f>IF(OR(Ausstellungen!C233&lt;"a",Ausstellungen!D233&lt;"a",Ausstellungen!F233&lt;"a"),"",IF(AND(Ausstellungen!D233=Tabelle2!$C$19,Ausstellungen!F233=Tabelle2!$E$19),Ausstellungen!C233&amp;Ausstellungen!D233&amp;"yy",IF(AND(Ausstellungen!D233=Tabelle2!$C$19,Ausstellungen!F233&lt;&gt;Tabelle2!$E$19),Ausstellungen!C233&amp;Ausstellungen!D233&amp;"zz",Ausstellungen!C233&amp;Ausstellungen!D233)))</f>
        <v/>
      </c>
      <c r="C233" s="70" t="str">
        <f>IF(Ausstellungen!H233&lt;"a","",IF(Ausstellungen!F233=Tabelle2!$E$4,Ausstellungen!D233&amp;Ausstellungen!E233&amp;Ausstellungen!F233&amp;Ausstellungen!H233,IF(Ausstellungen!F233=Tabelle2!$E$3,Ausstellungen!D233&amp;Ausstellungen!F233&amp;Ausstellungen!H233,Ausstellungen!D233&amp;Ausstellungen!E233&amp;Ausstellungen!H233)))</f>
        <v/>
      </c>
      <c r="D233" s="70" t="str">
        <f>IF(AND(Ausstellungen!C233&gt;"a",Ausstellungen!D233&gt;"a",Ausstellungen!F233&gt;"a",Ausstellungen!I233&gt;"a"),Ausstellungen!D233&amp;Ausstellungen!E233&amp;MID(Ausstellungen!I233,1,2),"")</f>
        <v/>
      </c>
      <c r="E233" s="70" t="str">
        <f>IF(AND(Ausstellungen!C233&gt;"a",Ausstellungen!D233&gt;"a",Ausstellungen!F233&gt;"a",Ausstellungen!I233&gt;"a"),Ausstellungen!D233&amp;MID(Ausstellungen!I233,1,3),"")</f>
        <v/>
      </c>
      <c r="F233" s="70" t="str">
        <f>IF(Ausstellungen!T233&lt;&gt;"leer",CONCATENATE(Ausstellungen!T233,"P"),"")</f>
        <v/>
      </c>
      <c r="G233" s="71">
        <f ca="1">IF(Ausstellungen!G233&gt;" ",VLOOKUP(Ausstellungen!G233,INDIRECT(F233),2,0),0)</f>
        <v>0</v>
      </c>
      <c r="H233" s="71">
        <f>IF(ISERROR(VLOOKUP(Ausstellungen!H233,Tabelle2!$AG$3:$AH$29,2,0)),0,VLOOKUP(Ausstellungen!H233,Tabelle2!$AG$3:$AH$29,2,0))</f>
        <v>0</v>
      </c>
      <c r="I233" s="71">
        <f>IF(ISERROR(VLOOKUP(Ausstellungen!I233,Tabelle2!$X$3:$Y$8,2,0)),0,VLOOKUP(Ausstellungen!I233,Tabelle2!$X$3:$Y$8,2,0))</f>
        <v>0</v>
      </c>
      <c r="J233" s="71">
        <f t="shared" ca="1" si="33"/>
        <v>0</v>
      </c>
      <c r="N233" s="69" t="str">
        <f>IF(AND(Ausstellungen!$C233&gt;"a",ISERROR(VLOOKUP(Ausstellungen!$C233,Tabelle3!$A$6:$B$300,2,0))),"??",IF(ISERROR(VLOOKUP(Ausstellungen!$C233,Tabelle3!$A$6:$B$300,2,0)),"",VLOOKUP(Ausstellungen!$C233,Tabelle3!$A$6:$B$300,2,0)))</f>
        <v/>
      </c>
      <c r="O233" s="125">
        <f ca="1">IF(AND(Ausstellungen!G233&gt;"a",ISERROR(MATCH(Ausstellungen!G233,INDIRECT(Ausstellungen!T233),0))),0,1)</f>
        <v>1</v>
      </c>
      <c r="P233" s="71" t="str">
        <f>IF(Ausstellungen!$C233="","",IF(ISERROR(MATCH(Ausstellungen!$I233,Tabelle2!$X$4:$X$8,0)),"",MATCH(Ausstellungen!$I233,Tabelle2!$X$4:$X$8,0)))</f>
        <v/>
      </c>
      <c r="Q233" s="71" t="str">
        <f>IF(Ausstellungen!$C233="","",IF(OR(P233="",ISERROR(INDEX(Tabelle2!$X$14:$Y$18,P233,2))),"",INDEX(Tabelle2!$X$14:$Y$18,P233,2)))</f>
        <v/>
      </c>
      <c r="R233" s="71" t="str">
        <f t="shared" si="34"/>
        <v/>
      </c>
      <c r="S233" s="84" t="str">
        <f>IF(Ausstellungen!H233&lt;"a","",IF(AND(Ausstellungen!H233&gt;"a",ISERROR(MATCH(Ausstellungen!D233&amp;Ausstellungen!G233,Tabelle2!$T$2:$T$17,0))),1,IF(AND(Ausstellungen!H233&gt;"a",INDEX(Tabelle2!$V$2:$V$17,MATCH(Ausstellungen!D233&amp;Ausstellungen!G233,Tabelle2!$T$2:$T$17,0))&lt;&gt;Ausstellungen!H233),1,"")))</f>
        <v/>
      </c>
      <c r="T233" s="71" t="str">
        <f>IF(AND(Ausstellungen!I233&gt;"a",ISERROR(MATCH(Ausstellungen!G233,Tabelle2!$Z$2:$Z$7,0))),1,"")</f>
        <v/>
      </c>
      <c r="U233" s="71" t="str">
        <f>IF(AND(A233&gt;"a",Ausstellungen!G233&gt;" "),COUNTIF(A$5:A$500,A233),"")</f>
        <v/>
      </c>
      <c r="V233" s="71" t="str">
        <f t="shared" si="35"/>
        <v/>
      </c>
      <c r="W233" s="71" t="str">
        <f t="shared" si="36"/>
        <v/>
      </c>
      <c r="X233" s="71" t="str">
        <f>IF(AND(Ausstellungen!D233&lt;&gt;Tabelle2!$C$19,Ausstellungen!F233=Tabelle2!$E$19),1,"")</f>
        <v/>
      </c>
      <c r="Y233" s="71" t="str">
        <f ca="1">IF(AND(Ausstellungen!G233&gt;"a",ISERROR(MATCH(Ausstellungen!G233,INDIRECT(Ausstellungen!T233),0))),0,"")</f>
        <v/>
      </c>
      <c r="Z233" s="71" t="str">
        <f>IF(ISERROR(SEARCH(",",Ausstellungen!G233,1)),Ausstellungen!G233,SUBSTITUTE(MID(Ausstellungen!G233,1,SEARCH(",",Ausstellungen!G233,1)-1),"vv","z"))</f>
        <v xml:space="preserve"> </v>
      </c>
      <c r="AA233" s="71">
        <f t="shared" ca="1" si="37"/>
        <v>0</v>
      </c>
      <c r="AB233" s="71">
        <f t="shared" ca="1" si="38"/>
        <v>0</v>
      </c>
      <c r="AC233" s="71">
        <f t="shared" ca="1" si="39"/>
        <v>0</v>
      </c>
      <c r="AD233" s="71">
        <f t="shared" ca="1" si="40"/>
        <v>0</v>
      </c>
      <c r="AE233" s="71">
        <f t="shared" ca="1" si="41"/>
        <v>0</v>
      </c>
      <c r="AF233" s="71">
        <f t="shared" ca="1" si="42"/>
        <v>0</v>
      </c>
      <c r="AG233" s="71">
        <f t="shared" ca="1" si="43"/>
        <v>0</v>
      </c>
    </row>
    <row r="234" spans="1:33" ht="18.600000000000001" customHeight="1" x14ac:dyDescent="0.2">
      <c r="A234" s="70" t="str">
        <f>IF(AND(Ausstellungen!C234&lt;"a",Ausstellungen!D234&lt;"a",Ausstellungen!F234&lt;"a",Ausstellungen!G234&lt;" "),"",SUBSTITUTE(SUBSTITUTE(SUBSTITUTE(SUBSTITUTE(IF(AND(ISERROR(SEARCH(",",Ausstellungen!G234,1)),ISERROR(SEARCH(".",Ausstellungen!G234,1))),CONCATENATE(Ausstellungen!D234,Ausstellungen!E234,Ausstellungen!F234,Ausstellungen!G234),IF(ISERROR(SEARCH(",",Ausstellungen!G234,1)),CONCATENATE(Ausstellungen!D234,Ausstellungen!E234,Ausstellungen!F234,MID(Ausstellungen!G234,SEARCH(".",Ausstellungen!G234,1)-1,1)),CONCATENATE(Ausstellungen!D234,Ausstellungen!E234,Ausstellungen!F234,MID(Ausstellungen!G234,SEARCH(",",Ausstellungen!G234,1)-1,1)))),"vv",ROW()),"v",ROW()),"Sg",""),"V",""))</f>
        <v xml:space="preserve">   </v>
      </c>
      <c r="B234" s="70" t="str">
        <f>IF(OR(Ausstellungen!C234&lt;"a",Ausstellungen!D234&lt;"a",Ausstellungen!F234&lt;"a"),"",IF(AND(Ausstellungen!D234=Tabelle2!$C$19,Ausstellungen!F234=Tabelle2!$E$19),Ausstellungen!C234&amp;Ausstellungen!D234&amp;"yy",IF(AND(Ausstellungen!D234=Tabelle2!$C$19,Ausstellungen!F234&lt;&gt;Tabelle2!$E$19),Ausstellungen!C234&amp;Ausstellungen!D234&amp;"zz",Ausstellungen!C234&amp;Ausstellungen!D234)))</f>
        <v/>
      </c>
      <c r="C234" s="70" t="str">
        <f>IF(Ausstellungen!H234&lt;"a","",IF(Ausstellungen!F234=Tabelle2!$E$4,Ausstellungen!D234&amp;Ausstellungen!E234&amp;Ausstellungen!F234&amp;Ausstellungen!H234,IF(Ausstellungen!F234=Tabelle2!$E$3,Ausstellungen!D234&amp;Ausstellungen!F234&amp;Ausstellungen!H234,Ausstellungen!D234&amp;Ausstellungen!E234&amp;Ausstellungen!H234)))</f>
        <v/>
      </c>
      <c r="D234" s="70" t="str">
        <f>IF(AND(Ausstellungen!C234&gt;"a",Ausstellungen!D234&gt;"a",Ausstellungen!F234&gt;"a",Ausstellungen!I234&gt;"a"),Ausstellungen!D234&amp;Ausstellungen!E234&amp;MID(Ausstellungen!I234,1,2),"")</f>
        <v/>
      </c>
      <c r="E234" s="70" t="str">
        <f>IF(AND(Ausstellungen!C234&gt;"a",Ausstellungen!D234&gt;"a",Ausstellungen!F234&gt;"a",Ausstellungen!I234&gt;"a"),Ausstellungen!D234&amp;MID(Ausstellungen!I234,1,3),"")</f>
        <v/>
      </c>
      <c r="F234" s="70" t="str">
        <f>IF(Ausstellungen!T234&lt;&gt;"leer",CONCATENATE(Ausstellungen!T234,"P"),"")</f>
        <v/>
      </c>
      <c r="G234" s="71">
        <f ca="1">IF(Ausstellungen!G234&gt;" ",VLOOKUP(Ausstellungen!G234,INDIRECT(F234),2,0),0)</f>
        <v>0</v>
      </c>
      <c r="H234" s="71">
        <f>IF(ISERROR(VLOOKUP(Ausstellungen!H234,Tabelle2!$AG$3:$AH$29,2,0)),0,VLOOKUP(Ausstellungen!H234,Tabelle2!$AG$3:$AH$29,2,0))</f>
        <v>0</v>
      </c>
      <c r="I234" s="71">
        <f>IF(ISERROR(VLOOKUP(Ausstellungen!I234,Tabelle2!$X$3:$Y$8,2,0)),0,VLOOKUP(Ausstellungen!I234,Tabelle2!$X$3:$Y$8,2,0))</f>
        <v>0</v>
      </c>
      <c r="J234" s="71">
        <f t="shared" ca="1" si="33"/>
        <v>0</v>
      </c>
      <c r="N234" s="69" t="str">
        <f>IF(AND(Ausstellungen!$C234&gt;"a",ISERROR(VLOOKUP(Ausstellungen!$C234,Tabelle3!$A$6:$B$300,2,0))),"??",IF(ISERROR(VLOOKUP(Ausstellungen!$C234,Tabelle3!$A$6:$B$300,2,0)),"",VLOOKUP(Ausstellungen!$C234,Tabelle3!$A$6:$B$300,2,0)))</f>
        <v/>
      </c>
      <c r="O234" s="125">
        <f ca="1">IF(AND(Ausstellungen!G234&gt;"a",ISERROR(MATCH(Ausstellungen!G234,INDIRECT(Ausstellungen!T234),0))),0,1)</f>
        <v>1</v>
      </c>
      <c r="P234" s="71" t="str">
        <f>IF(Ausstellungen!$C234="","",IF(ISERROR(MATCH(Ausstellungen!$I234,Tabelle2!$X$4:$X$8,0)),"",MATCH(Ausstellungen!$I234,Tabelle2!$X$4:$X$8,0)))</f>
        <v/>
      </c>
      <c r="Q234" s="71" t="str">
        <f>IF(Ausstellungen!$C234="","",IF(OR(P234="",ISERROR(INDEX(Tabelle2!$X$14:$Y$18,P234,2))),"",INDEX(Tabelle2!$X$14:$Y$18,P234,2)))</f>
        <v/>
      </c>
      <c r="R234" s="71" t="str">
        <f t="shared" si="34"/>
        <v/>
      </c>
      <c r="S234" s="84" t="str">
        <f>IF(Ausstellungen!H234&lt;"a","",IF(AND(Ausstellungen!H234&gt;"a",ISERROR(MATCH(Ausstellungen!D234&amp;Ausstellungen!G234,Tabelle2!$T$2:$T$17,0))),1,IF(AND(Ausstellungen!H234&gt;"a",INDEX(Tabelle2!$V$2:$V$17,MATCH(Ausstellungen!D234&amp;Ausstellungen!G234,Tabelle2!$T$2:$T$17,0))&lt;&gt;Ausstellungen!H234),1,"")))</f>
        <v/>
      </c>
      <c r="T234" s="71" t="str">
        <f>IF(AND(Ausstellungen!I234&gt;"a",ISERROR(MATCH(Ausstellungen!G234,Tabelle2!$Z$2:$Z$7,0))),1,"")</f>
        <v/>
      </c>
      <c r="U234" s="71" t="str">
        <f>IF(AND(A234&gt;"a",Ausstellungen!G234&gt;" "),COUNTIF(A$5:A$500,A234),"")</f>
        <v/>
      </c>
      <c r="V234" s="71" t="str">
        <f t="shared" si="35"/>
        <v/>
      </c>
      <c r="W234" s="71" t="str">
        <f t="shared" si="36"/>
        <v/>
      </c>
      <c r="X234" s="71" t="str">
        <f>IF(AND(Ausstellungen!D234&lt;&gt;Tabelle2!$C$19,Ausstellungen!F234=Tabelle2!$E$19),1,"")</f>
        <v/>
      </c>
      <c r="Y234" s="71" t="str">
        <f ca="1">IF(AND(Ausstellungen!G234&gt;"a",ISERROR(MATCH(Ausstellungen!G234,INDIRECT(Ausstellungen!T234),0))),0,"")</f>
        <v/>
      </c>
      <c r="Z234" s="71" t="str">
        <f>IF(ISERROR(SEARCH(",",Ausstellungen!G234,1)),Ausstellungen!G234,SUBSTITUTE(MID(Ausstellungen!G234,1,SEARCH(",",Ausstellungen!G234,1)-1),"vv","z"))</f>
        <v xml:space="preserve"> </v>
      </c>
      <c r="AA234" s="71">
        <f t="shared" ca="1" si="37"/>
        <v>0</v>
      </c>
      <c r="AB234" s="71">
        <f t="shared" ca="1" si="38"/>
        <v>0</v>
      </c>
      <c r="AC234" s="71">
        <f t="shared" ca="1" si="39"/>
        <v>0</v>
      </c>
      <c r="AD234" s="71">
        <f t="shared" ca="1" si="40"/>
        <v>0</v>
      </c>
      <c r="AE234" s="71">
        <f t="shared" ca="1" si="41"/>
        <v>0</v>
      </c>
      <c r="AF234" s="71">
        <f t="shared" ca="1" si="42"/>
        <v>0</v>
      </c>
      <c r="AG234" s="71">
        <f t="shared" ca="1" si="43"/>
        <v>0</v>
      </c>
    </row>
    <row r="235" spans="1:33" ht="18.600000000000001" customHeight="1" x14ac:dyDescent="0.2">
      <c r="A235" s="70" t="str">
        <f>IF(AND(Ausstellungen!C235&lt;"a",Ausstellungen!D235&lt;"a",Ausstellungen!F235&lt;"a",Ausstellungen!G235&lt;" "),"",SUBSTITUTE(SUBSTITUTE(SUBSTITUTE(SUBSTITUTE(IF(AND(ISERROR(SEARCH(",",Ausstellungen!G235,1)),ISERROR(SEARCH(".",Ausstellungen!G235,1))),CONCATENATE(Ausstellungen!D235,Ausstellungen!E235,Ausstellungen!F235,Ausstellungen!G235),IF(ISERROR(SEARCH(",",Ausstellungen!G235,1)),CONCATENATE(Ausstellungen!D235,Ausstellungen!E235,Ausstellungen!F235,MID(Ausstellungen!G235,SEARCH(".",Ausstellungen!G235,1)-1,1)),CONCATENATE(Ausstellungen!D235,Ausstellungen!E235,Ausstellungen!F235,MID(Ausstellungen!G235,SEARCH(",",Ausstellungen!G235,1)-1,1)))),"vv",ROW()),"v",ROW()),"Sg",""),"V",""))</f>
        <v xml:space="preserve">   </v>
      </c>
      <c r="B235" s="70" t="str">
        <f>IF(OR(Ausstellungen!C235&lt;"a",Ausstellungen!D235&lt;"a",Ausstellungen!F235&lt;"a"),"",IF(AND(Ausstellungen!D235=Tabelle2!$C$19,Ausstellungen!F235=Tabelle2!$E$19),Ausstellungen!C235&amp;Ausstellungen!D235&amp;"yy",IF(AND(Ausstellungen!D235=Tabelle2!$C$19,Ausstellungen!F235&lt;&gt;Tabelle2!$E$19),Ausstellungen!C235&amp;Ausstellungen!D235&amp;"zz",Ausstellungen!C235&amp;Ausstellungen!D235)))</f>
        <v/>
      </c>
      <c r="C235" s="70" t="str">
        <f>IF(Ausstellungen!H235&lt;"a","",IF(Ausstellungen!F235=Tabelle2!$E$4,Ausstellungen!D235&amp;Ausstellungen!E235&amp;Ausstellungen!F235&amp;Ausstellungen!H235,IF(Ausstellungen!F235=Tabelle2!$E$3,Ausstellungen!D235&amp;Ausstellungen!F235&amp;Ausstellungen!H235,Ausstellungen!D235&amp;Ausstellungen!E235&amp;Ausstellungen!H235)))</f>
        <v/>
      </c>
      <c r="D235" s="70" t="str">
        <f>IF(AND(Ausstellungen!C235&gt;"a",Ausstellungen!D235&gt;"a",Ausstellungen!F235&gt;"a",Ausstellungen!I235&gt;"a"),Ausstellungen!D235&amp;Ausstellungen!E235&amp;MID(Ausstellungen!I235,1,2),"")</f>
        <v/>
      </c>
      <c r="E235" s="70" t="str">
        <f>IF(AND(Ausstellungen!C235&gt;"a",Ausstellungen!D235&gt;"a",Ausstellungen!F235&gt;"a",Ausstellungen!I235&gt;"a"),Ausstellungen!D235&amp;MID(Ausstellungen!I235,1,3),"")</f>
        <v/>
      </c>
      <c r="F235" s="70" t="str">
        <f>IF(Ausstellungen!T235&lt;&gt;"leer",CONCATENATE(Ausstellungen!T235,"P"),"")</f>
        <v/>
      </c>
      <c r="G235" s="71">
        <f ca="1">IF(Ausstellungen!G235&gt;" ",VLOOKUP(Ausstellungen!G235,INDIRECT(F235),2,0),0)</f>
        <v>0</v>
      </c>
      <c r="H235" s="71">
        <f>IF(ISERROR(VLOOKUP(Ausstellungen!H235,Tabelle2!$AG$3:$AH$29,2,0)),0,VLOOKUP(Ausstellungen!H235,Tabelle2!$AG$3:$AH$29,2,0))</f>
        <v>0</v>
      </c>
      <c r="I235" s="71">
        <f>IF(ISERROR(VLOOKUP(Ausstellungen!I235,Tabelle2!$X$3:$Y$8,2,0)),0,VLOOKUP(Ausstellungen!I235,Tabelle2!$X$3:$Y$8,2,0))</f>
        <v>0</v>
      </c>
      <c r="J235" s="71">
        <f t="shared" ca="1" si="33"/>
        <v>0</v>
      </c>
      <c r="N235" s="69" t="str">
        <f>IF(AND(Ausstellungen!$C235&gt;"a",ISERROR(VLOOKUP(Ausstellungen!$C235,Tabelle3!$A$6:$B$300,2,0))),"??",IF(ISERROR(VLOOKUP(Ausstellungen!$C235,Tabelle3!$A$6:$B$300,2,0)),"",VLOOKUP(Ausstellungen!$C235,Tabelle3!$A$6:$B$300,2,0)))</f>
        <v/>
      </c>
      <c r="O235" s="125">
        <f ca="1">IF(AND(Ausstellungen!G235&gt;"a",ISERROR(MATCH(Ausstellungen!G235,INDIRECT(Ausstellungen!T235),0))),0,1)</f>
        <v>1</v>
      </c>
      <c r="P235" s="71" t="str">
        <f>IF(Ausstellungen!$C235="","",IF(ISERROR(MATCH(Ausstellungen!$I235,Tabelle2!$X$4:$X$8,0)),"",MATCH(Ausstellungen!$I235,Tabelle2!$X$4:$X$8,0)))</f>
        <v/>
      </c>
      <c r="Q235" s="71" t="str">
        <f>IF(Ausstellungen!$C235="","",IF(OR(P235="",ISERROR(INDEX(Tabelle2!$X$14:$Y$18,P235,2))),"",INDEX(Tabelle2!$X$14:$Y$18,P235,2)))</f>
        <v/>
      </c>
      <c r="R235" s="71" t="str">
        <f t="shared" si="34"/>
        <v/>
      </c>
      <c r="S235" s="84" t="str">
        <f>IF(Ausstellungen!H235&lt;"a","",IF(AND(Ausstellungen!H235&gt;"a",ISERROR(MATCH(Ausstellungen!D235&amp;Ausstellungen!G235,Tabelle2!$T$2:$T$17,0))),1,IF(AND(Ausstellungen!H235&gt;"a",INDEX(Tabelle2!$V$2:$V$17,MATCH(Ausstellungen!D235&amp;Ausstellungen!G235,Tabelle2!$T$2:$T$17,0))&lt;&gt;Ausstellungen!H235),1,"")))</f>
        <v/>
      </c>
      <c r="T235" s="71" t="str">
        <f>IF(AND(Ausstellungen!I235&gt;"a",ISERROR(MATCH(Ausstellungen!G235,Tabelle2!$Z$2:$Z$7,0))),1,"")</f>
        <v/>
      </c>
      <c r="U235" s="71" t="str">
        <f>IF(AND(A235&gt;"a",Ausstellungen!G235&gt;" "),COUNTIF(A$5:A$500,A235),"")</f>
        <v/>
      </c>
      <c r="V235" s="71" t="str">
        <f t="shared" si="35"/>
        <v/>
      </c>
      <c r="W235" s="71" t="str">
        <f t="shared" si="36"/>
        <v/>
      </c>
      <c r="X235" s="71" t="str">
        <f>IF(AND(Ausstellungen!D235&lt;&gt;Tabelle2!$C$19,Ausstellungen!F235=Tabelle2!$E$19),1,"")</f>
        <v/>
      </c>
      <c r="Y235" s="71" t="str">
        <f ca="1">IF(AND(Ausstellungen!G235&gt;"a",ISERROR(MATCH(Ausstellungen!G235,INDIRECT(Ausstellungen!T235),0))),0,"")</f>
        <v/>
      </c>
      <c r="Z235" s="71" t="str">
        <f>IF(ISERROR(SEARCH(",",Ausstellungen!G235,1)),Ausstellungen!G235,SUBSTITUTE(MID(Ausstellungen!G235,1,SEARCH(",",Ausstellungen!G235,1)-1),"vv","z"))</f>
        <v xml:space="preserve"> </v>
      </c>
      <c r="AA235" s="71">
        <f t="shared" ca="1" si="37"/>
        <v>0</v>
      </c>
      <c r="AB235" s="71">
        <f t="shared" ca="1" si="38"/>
        <v>0</v>
      </c>
      <c r="AC235" s="71">
        <f t="shared" ca="1" si="39"/>
        <v>0</v>
      </c>
      <c r="AD235" s="71">
        <f t="shared" ca="1" si="40"/>
        <v>0</v>
      </c>
      <c r="AE235" s="71">
        <f t="shared" ca="1" si="41"/>
        <v>0</v>
      </c>
      <c r="AF235" s="71">
        <f t="shared" ca="1" si="42"/>
        <v>0</v>
      </c>
      <c r="AG235" s="71">
        <f t="shared" ca="1" si="43"/>
        <v>0</v>
      </c>
    </row>
    <row r="236" spans="1:33" ht="18.600000000000001" customHeight="1" x14ac:dyDescent="0.2">
      <c r="A236" s="70" t="str">
        <f>IF(AND(Ausstellungen!C236&lt;"a",Ausstellungen!D236&lt;"a",Ausstellungen!F236&lt;"a",Ausstellungen!G236&lt;" "),"",SUBSTITUTE(SUBSTITUTE(SUBSTITUTE(SUBSTITUTE(IF(AND(ISERROR(SEARCH(",",Ausstellungen!G236,1)),ISERROR(SEARCH(".",Ausstellungen!G236,1))),CONCATENATE(Ausstellungen!D236,Ausstellungen!E236,Ausstellungen!F236,Ausstellungen!G236),IF(ISERROR(SEARCH(",",Ausstellungen!G236,1)),CONCATENATE(Ausstellungen!D236,Ausstellungen!E236,Ausstellungen!F236,MID(Ausstellungen!G236,SEARCH(".",Ausstellungen!G236,1)-1,1)),CONCATENATE(Ausstellungen!D236,Ausstellungen!E236,Ausstellungen!F236,MID(Ausstellungen!G236,SEARCH(",",Ausstellungen!G236,1)-1,1)))),"vv",ROW()),"v",ROW()),"Sg",""),"V",""))</f>
        <v xml:space="preserve">   </v>
      </c>
      <c r="B236" s="70" t="str">
        <f>IF(OR(Ausstellungen!C236&lt;"a",Ausstellungen!D236&lt;"a",Ausstellungen!F236&lt;"a"),"",IF(AND(Ausstellungen!D236=Tabelle2!$C$19,Ausstellungen!F236=Tabelle2!$E$19),Ausstellungen!C236&amp;Ausstellungen!D236&amp;"yy",IF(AND(Ausstellungen!D236=Tabelle2!$C$19,Ausstellungen!F236&lt;&gt;Tabelle2!$E$19),Ausstellungen!C236&amp;Ausstellungen!D236&amp;"zz",Ausstellungen!C236&amp;Ausstellungen!D236)))</f>
        <v/>
      </c>
      <c r="C236" s="70" t="str">
        <f>IF(Ausstellungen!H236&lt;"a","",IF(Ausstellungen!F236=Tabelle2!$E$4,Ausstellungen!D236&amp;Ausstellungen!E236&amp;Ausstellungen!F236&amp;Ausstellungen!H236,IF(Ausstellungen!F236=Tabelle2!$E$3,Ausstellungen!D236&amp;Ausstellungen!F236&amp;Ausstellungen!H236,Ausstellungen!D236&amp;Ausstellungen!E236&amp;Ausstellungen!H236)))</f>
        <v/>
      </c>
      <c r="D236" s="70" t="str">
        <f>IF(AND(Ausstellungen!C236&gt;"a",Ausstellungen!D236&gt;"a",Ausstellungen!F236&gt;"a",Ausstellungen!I236&gt;"a"),Ausstellungen!D236&amp;Ausstellungen!E236&amp;MID(Ausstellungen!I236,1,2),"")</f>
        <v/>
      </c>
      <c r="E236" s="70" t="str">
        <f>IF(AND(Ausstellungen!C236&gt;"a",Ausstellungen!D236&gt;"a",Ausstellungen!F236&gt;"a",Ausstellungen!I236&gt;"a"),Ausstellungen!D236&amp;MID(Ausstellungen!I236,1,3),"")</f>
        <v/>
      </c>
      <c r="F236" s="70" t="str">
        <f>IF(Ausstellungen!T236&lt;&gt;"leer",CONCATENATE(Ausstellungen!T236,"P"),"")</f>
        <v/>
      </c>
      <c r="G236" s="71">
        <f ca="1">IF(Ausstellungen!G236&gt;" ",VLOOKUP(Ausstellungen!G236,INDIRECT(F236),2,0),0)</f>
        <v>0</v>
      </c>
      <c r="H236" s="71">
        <f>IF(ISERROR(VLOOKUP(Ausstellungen!H236,Tabelle2!$AG$3:$AH$29,2,0)),0,VLOOKUP(Ausstellungen!H236,Tabelle2!$AG$3:$AH$29,2,0))</f>
        <v>0</v>
      </c>
      <c r="I236" s="71">
        <f>IF(ISERROR(VLOOKUP(Ausstellungen!I236,Tabelle2!$X$3:$Y$8,2,0)),0,VLOOKUP(Ausstellungen!I236,Tabelle2!$X$3:$Y$8,2,0))</f>
        <v>0</v>
      </c>
      <c r="J236" s="71">
        <f t="shared" ca="1" si="33"/>
        <v>0</v>
      </c>
      <c r="N236" s="69" t="str">
        <f>IF(AND(Ausstellungen!$C236&gt;"a",ISERROR(VLOOKUP(Ausstellungen!$C236,Tabelle3!$A$6:$B$300,2,0))),"??",IF(ISERROR(VLOOKUP(Ausstellungen!$C236,Tabelle3!$A$6:$B$300,2,0)),"",VLOOKUP(Ausstellungen!$C236,Tabelle3!$A$6:$B$300,2,0)))</f>
        <v/>
      </c>
      <c r="O236" s="125">
        <f ca="1">IF(AND(Ausstellungen!G236&gt;"a",ISERROR(MATCH(Ausstellungen!G236,INDIRECT(Ausstellungen!T236),0))),0,1)</f>
        <v>1</v>
      </c>
      <c r="P236" s="71" t="str">
        <f>IF(Ausstellungen!$C236="","",IF(ISERROR(MATCH(Ausstellungen!$I236,Tabelle2!$X$4:$X$8,0)),"",MATCH(Ausstellungen!$I236,Tabelle2!$X$4:$X$8,0)))</f>
        <v/>
      </c>
      <c r="Q236" s="71" t="str">
        <f>IF(Ausstellungen!$C236="","",IF(OR(P236="",ISERROR(INDEX(Tabelle2!$X$14:$Y$18,P236,2))),"",INDEX(Tabelle2!$X$14:$Y$18,P236,2)))</f>
        <v/>
      </c>
      <c r="R236" s="71" t="str">
        <f t="shared" si="34"/>
        <v/>
      </c>
      <c r="S236" s="84" t="str">
        <f>IF(Ausstellungen!H236&lt;"a","",IF(AND(Ausstellungen!H236&gt;"a",ISERROR(MATCH(Ausstellungen!D236&amp;Ausstellungen!G236,Tabelle2!$T$2:$T$17,0))),1,IF(AND(Ausstellungen!H236&gt;"a",INDEX(Tabelle2!$V$2:$V$17,MATCH(Ausstellungen!D236&amp;Ausstellungen!G236,Tabelle2!$T$2:$T$17,0))&lt;&gt;Ausstellungen!H236),1,"")))</f>
        <v/>
      </c>
      <c r="T236" s="71" t="str">
        <f>IF(AND(Ausstellungen!I236&gt;"a",ISERROR(MATCH(Ausstellungen!G236,Tabelle2!$Z$2:$Z$7,0))),1,"")</f>
        <v/>
      </c>
      <c r="U236" s="71" t="str">
        <f>IF(AND(A236&gt;"a",Ausstellungen!G236&gt;" "),COUNTIF(A$5:A$500,A236),"")</f>
        <v/>
      </c>
      <c r="V236" s="71" t="str">
        <f t="shared" si="35"/>
        <v/>
      </c>
      <c r="W236" s="71" t="str">
        <f t="shared" si="36"/>
        <v/>
      </c>
      <c r="X236" s="71" t="str">
        <f>IF(AND(Ausstellungen!D236&lt;&gt;Tabelle2!$C$19,Ausstellungen!F236=Tabelle2!$E$19),1,"")</f>
        <v/>
      </c>
      <c r="Y236" s="71" t="str">
        <f ca="1">IF(AND(Ausstellungen!G236&gt;"a",ISERROR(MATCH(Ausstellungen!G236,INDIRECT(Ausstellungen!T236),0))),0,"")</f>
        <v/>
      </c>
      <c r="Z236" s="71" t="str">
        <f>IF(ISERROR(SEARCH(",",Ausstellungen!G236,1)),Ausstellungen!G236,SUBSTITUTE(MID(Ausstellungen!G236,1,SEARCH(",",Ausstellungen!G236,1)-1),"vv","z"))</f>
        <v xml:space="preserve"> </v>
      </c>
      <c r="AA236" s="71">
        <f t="shared" ca="1" si="37"/>
        <v>0</v>
      </c>
      <c r="AB236" s="71">
        <f t="shared" ca="1" si="38"/>
        <v>0</v>
      </c>
      <c r="AC236" s="71">
        <f t="shared" ca="1" si="39"/>
        <v>0</v>
      </c>
      <c r="AD236" s="71">
        <f t="shared" ca="1" si="40"/>
        <v>0</v>
      </c>
      <c r="AE236" s="71">
        <f t="shared" ca="1" si="41"/>
        <v>0</v>
      </c>
      <c r="AF236" s="71">
        <f t="shared" ca="1" si="42"/>
        <v>0</v>
      </c>
      <c r="AG236" s="71">
        <f t="shared" ca="1" si="43"/>
        <v>0</v>
      </c>
    </row>
    <row r="237" spans="1:33" ht="18.600000000000001" customHeight="1" x14ac:dyDescent="0.2">
      <c r="A237" s="70" t="str">
        <f>IF(AND(Ausstellungen!C237&lt;"a",Ausstellungen!D237&lt;"a",Ausstellungen!F237&lt;"a",Ausstellungen!G237&lt;" "),"",SUBSTITUTE(SUBSTITUTE(SUBSTITUTE(SUBSTITUTE(IF(AND(ISERROR(SEARCH(",",Ausstellungen!G237,1)),ISERROR(SEARCH(".",Ausstellungen!G237,1))),CONCATENATE(Ausstellungen!D237,Ausstellungen!E237,Ausstellungen!F237,Ausstellungen!G237),IF(ISERROR(SEARCH(",",Ausstellungen!G237,1)),CONCATENATE(Ausstellungen!D237,Ausstellungen!E237,Ausstellungen!F237,MID(Ausstellungen!G237,SEARCH(".",Ausstellungen!G237,1)-1,1)),CONCATENATE(Ausstellungen!D237,Ausstellungen!E237,Ausstellungen!F237,MID(Ausstellungen!G237,SEARCH(",",Ausstellungen!G237,1)-1,1)))),"vv",ROW()),"v",ROW()),"Sg",""),"V",""))</f>
        <v xml:space="preserve">   </v>
      </c>
      <c r="B237" s="70" t="str">
        <f>IF(OR(Ausstellungen!C237&lt;"a",Ausstellungen!D237&lt;"a",Ausstellungen!F237&lt;"a"),"",IF(AND(Ausstellungen!D237=Tabelle2!$C$19,Ausstellungen!F237=Tabelle2!$E$19),Ausstellungen!C237&amp;Ausstellungen!D237&amp;"yy",IF(AND(Ausstellungen!D237=Tabelle2!$C$19,Ausstellungen!F237&lt;&gt;Tabelle2!$E$19),Ausstellungen!C237&amp;Ausstellungen!D237&amp;"zz",Ausstellungen!C237&amp;Ausstellungen!D237)))</f>
        <v/>
      </c>
      <c r="C237" s="70" t="str">
        <f>IF(Ausstellungen!H237&lt;"a","",IF(Ausstellungen!F237=Tabelle2!$E$4,Ausstellungen!D237&amp;Ausstellungen!E237&amp;Ausstellungen!F237&amp;Ausstellungen!H237,IF(Ausstellungen!F237=Tabelle2!$E$3,Ausstellungen!D237&amp;Ausstellungen!F237&amp;Ausstellungen!H237,Ausstellungen!D237&amp;Ausstellungen!E237&amp;Ausstellungen!H237)))</f>
        <v/>
      </c>
      <c r="D237" s="70" t="str">
        <f>IF(AND(Ausstellungen!C237&gt;"a",Ausstellungen!D237&gt;"a",Ausstellungen!F237&gt;"a",Ausstellungen!I237&gt;"a"),Ausstellungen!D237&amp;Ausstellungen!E237&amp;MID(Ausstellungen!I237,1,2),"")</f>
        <v/>
      </c>
      <c r="E237" s="70" t="str">
        <f>IF(AND(Ausstellungen!C237&gt;"a",Ausstellungen!D237&gt;"a",Ausstellungen!F237&gt;"a",Ausstellungen!I237&gt;"a"),Ausstellungen!D237&amp;MID(Ausstellungen!I237,1,3),"")</f>
        <v/>
      </c>
      <c r="F237" s="70" t="str">
        <f>IF(Ausstellungen!T237&lt;&gt;"leer",CONCATENATE(Ausstellungen!T237,"P"),"")</f>
        <v/>
      </c>
      <c r="G237" s="71">
        <f ca="1">IF(Ausstellungen!G237&gt;" ",VLOOKUP(Ausstellungen!G237,INDIRECT(F237),2,0),0)</f>
        <v>0</v>
      </c>
      <c r="H237" s="71">
        <f>IF(ISERROR(VLOOKUP(Ausstellungen!H237,Tabelle2!$AG$3:$AH$29,2,0)),0,VLOOKUP(Ausstellungen!H237,Tabelle2!$AG$3:$AH$29,2,0))</f>
        <v>0</v>
      </c>
      <c r="I237" s="71">
        <f>IF(ISERROR(VLOOKUP(Ausstellungen!I237,Tabelle2!$X$3:$Y$8,2,0)),0,VLOOKUP(Ausstellungen!I237,Tabelle2!$X$3:$Y$8,2,0))</f>
        <v>0</v>
      </c>
      <c r="J237" s="71">
        <f t="shared" ca="1" si="33"/>
        <v>0</v>
      </c>
      <c r="N237" s="69" t="str">
        <f>IF(AND(Ausstellungen!$C237&gt;"a",ISERROR(VLOOKUP(Ausstellungen!$C237,Tabelle3!$A$6:$B$300,2,0))),"??",IF(ISERROR(VLOOKUP(Ausstellungen!$C237,Tabelle3!$A$6:$B$300,2,0)),"",VLOOKUP(Ausstellungen!$C237,Tabelle3!$A$6:$B$300,2,0)))</f>
        <v/>
      </c>
      <c r="O237" s="125">
        <f ca="1">IF(AND(Ausstellungen!G237&gt;"a",ISERROR(MATCH(Ausstellungen!G237,INDIRECT(Ausstellungen!T237),0))),0,1)</f>
        <v>1</v>
      </c>
      <c r="P237" s="71" t="str">
        <f>IF(Ausstellungen!$C237="","",IF(ISERROR(MATCH(Ausstellungen!$I237,Tabelle2!$X$4:$X$8,0)),"",MATCH(Ausstellungen!$I237,Tabelle2!$X$4:$X$8,0)))</f>
        <v/>
      </c>
      <c r="Q237" s="71" t="str">
        <f>IF(Ausstellungen!$C237="","",IF(OR(P237="",ISERROR(INDEX(Tabelle2!$X$14:$Y$18,P237,2))),"",INDEX(Tabelle2!$X$14:$Y$18,P237,2)))</f>
        <v/>
      </c>
      <c r="R237" s="71" t="str">
        <f t="shared" si="34"/>
        <v/>
      </c>
      <c r="S237" s="84" t="str">
        <f>IF(Ausstellungen!H237&lt;"a","",IF(AND(Ausstellungen!H237&gt;"a",ISERROR(MATCH(Ausstellungen!D237&amp;Ausstellungen!G237,Tabelle2!$T$2:$T$17,0))),1,IF(AND(Ausstellungen!H237&gt;"a",INDEX(Tabelle2!$V$2:$V$17,MATCH(Ausstellungen!D237&amp;Ausstellungen!G237,Tabelle2!$T$2:$T$17,0))&lt;&gt;Ausstellungen!H237),1,"")))</f>
        <v/>
      </c>
      <c r="T237" s="71" t="str">
        <f>IF(AND(Ausstellungen!I237&gt;"a",ISERROR(MATCH(Ausstellungen!G237,Tabelle2!$Z$2:$Z$7,0))),1,"")</f>
        <v/>
      </c>
      <c r="U237" s="71" t="str">
        <f>IF(AND(A237&gt;"a",Ausstellungen!G237&gt;" "),COUNTIF(A$5:A$500,A237),"")</f>
        <v/>
      </c>
      <c r="V237" s="71" t="str">
        <f t="shared" si="35"/>
        <v/>
      </c>
      <c r="W237" s="71" t="str">
        <f t="shared" si="36"/>
        <v/>
      </c>
      <c r="X237" s="71" t="str">
        <f>IF(AND(Ausstellungen!D237&lt;&gt;Tabelle2!$C$19,Ausstellungen!F237=Tabelle2!$E$19),1,"")</f>
        <v/>
      </c>
      <c r="Y237" s="71" t="str">
        <f ca="1">IF(AND(Ausstellungen!G237&gt;"a",ISERROR(MATCH(Ausstellungen!G237,INDIRECT(Ausstellungen!T237),0))),0,"")</f>
        <v/>
      </c>
      <c r="Z237" s="71" t="str">
        <f>IF(ISERROR(SEARCH(",",Ausstellungen!G237,1)),Ausstellungen!G237,SUBSTITUTE(MID(Ausstellungen!G237,1,SEARCH(",",Ausstellungen!G237,1)-1),"vv","z"))</f>
        <v xml:space="preserve"> </v>
      </c>
      <c r="AA237" s="71">
        <f t="shared" ca="1" si="37"/>
        <v>0</v>
      </c>
      <c r="AB237" s="71">
        <f t="shared" ca="1" si="38"/>
        <v>0</v>
      </c>
      <c r="AC237" s="71">
        <f t="shared" ca="1" si="39"/>
        <v>0</v>
      </c>
      <c r="AD237" s="71">
        <f t="shared" ca="1" si="40"/>
        <v>0</v>
      </c>
      <c r="AE237" s="71">
        <f t="shared" ca="1" si="41"/>
        <v>0</v>
      </c>
      <c r="AF237" s="71">
        <f t="shared" ca="1" si="42"/>
        <v>0</v>
      </c>
      <c r="AG237" s="71">
        <f t="shared" ca="1" si="43"/>
        <v>0</v>
      </c>
    </row>
    <row r="238" spans="1:33" ht="18.600000000000001" customHeight="1" x14ac:dyDescent="0.2">
      <c r="A238" s="70" t="str">
        <f>IF(AND(Ausstellungen!C238&lt;"a",Ausstellungen!D238&lt;"a",Ausstellungen!F238&lt;"a",Ausstellungen!G238&lt;" "),"",SUBSTITUTE(SUBSTITUTE(SUBSTITUTE(SUBSTITUTE(IF(AND(ISERROR(SEARCH(",",Ausstellungen!G238,1)),ISERROR(SEARCH(".",Ausstellungen!G238,1))),CONCATENATE(Ausstellungen!D238,Ausstellungen!E238,Ausstellungen!F238,Ausstellungen!G238),IF(ISERROR(SEARCH(",",Ausstellungen!G238,1)),CONCATENATE(Ausstellungen!D238,Ausstellungen!E238,Ausstellungen!F238,MID(Ausstellungen!G238,SEARCH(".",Ausstellungen!G238,1)-1,1)),CONCATENATE(Ausstellungen!D238,Ausstellungen!E238,Ausstellungen!F238,MID(Ausstellungen!G238,SEARCH(",",Ausstellungen!G238,1)-1,1)))),"vv",ROW()),"v",ROW()),"Sg",""),"V",""))</f>
        <v xml:space="preserve">   </v>
      </c>
      <c r="B238" s="70" t="str">
        <f>IF(OR(Ausstellungen!C238&lt;"a",Ausstellungen!D238&lt;"a",Ausstellungen!F238&lt;"a"),"",IF(AND(Ausstellungen!D238=Tabelle2!$C$19,Ausstellungen!F238=Tabelle2!$E$19),Ausstellungen!C238&amp;Ausstellungen!D238&amp;"yy",IF(AND(Ausstellungen!D238=Tabelle2!$C$19,Ausstellungen!F238&lt;&gt;Tabelle2!$E$19),Ausstellungen!C238&amp;Ausstellungen!D238&amp;"zz",Ausstellungen!C238&amp;Ausstellungen!D238)))</f>
        <v/>
      </c>
      <c r="C238" s="70" t="str">
        <f>IF(Ausstellungen!H238&lt;"a","",IF(Ausstellungen!F238=Tabelle2!$E$4,Ausstellungen!D238&amp;Ausstellungen!E238&amp;Ausstellungen!F238&amp;Ausstellungen!H238,IF(Ausstellungen!F238=Tabelle2!$E$3,Ausstellungen!D238&amp;Ausstellungen!F238&amp;Ausstellungen!H238,Ausstellungen!D238&amp;Ausstellungen!E238&amp;Ausstellungen!H238)))</f>
        <v/>
      </c>
      <c r="D238" s="70" t="str">
        <f>IF(AND(Ausstellungen!C238&gt;"a",Ausstellungen!D238&gt;"a",Ausstellungen!F238&gt;"a",Ausstellungen!I238&gt;"a"),Ausstellungen!D238&amp;Ausstellungen!E238&amp;MID(Ausstellungen!I238,1,2),"")</f>
        <v/>
      </c>
      <c r="E238" s="70" t="str">
        <f>IF(AND(Ausstellungen!C238&gt;"a",Ausstellungen!D238&gt;"a",Ausstellungen!F238&gt;"a",Ausstellungen!I238&gt;"a"),Ausstellungen!D238&amp;MID(Ausstellungen!I238,1,3),"")</f>
        <v/>
      </c>
      <c r="F238" s="70" t="str">
        <f>IF(Ausstellungen!T238&lt;&gt;"leer",CONCATENATE(Ausstellungen!T238,"P"),"")</f>
        <v/>
      </c>
      <c r="G238" s="71">
        <f ca="1">IF(Ausstellungen!G238&gt;" ",VLOOKUP(Ausstellungen!G238,INDIRECT(F238),2,0),0)</f>
        <v>0</v>
      </c>
      <c r="H238" s="71">
        <f>IF(ISERROR(VLOOKUP(Ausstellungen!H238,Tabelle2!$AG$3:$AH$29,2,0)),0,VLOOKUP(Ausstellungen!H238,Tabelle2!$AG$3:$AH$29,2,0))</f>
        <v>0</v>
      </c>
      <c r="I238" s="71">
        <f>IF(ISERROR(VLOOKUP(Ausstellungen!I238,Tabelle2!$X$3:$Y$8,2,0)),0,VLOOKUP(Ausstellungen!I238,Tabelle2!$X$3:$Y$8,2,0))</f>
        <v>0</v>
      </c>
      <c r="J238" s="71">
        <f t="shared" ca="1" si="33"/>
        <v>0</v>
      </c>
      <c r="N238" s="69" t="str">
        <f>IF(AND(Ausstellungen!$C238&gt;"a",ISERROR(VLOOKUP(Ausstellungen!$C238,Tabelle3!$A$6:$B$300,2,0))),"??",IF(ISERROR(VLOOKUP(Ausstellungen!$C238,Tabelle3!$A$6:$B$300,2,0)),"",VLOOKUP(Ausstellungen!$C238,Tabelle3!$A$6:$B$300,2,0)))</f>
        <v/>
      </c>
      <c r="O238" s="125">
        <f ca="1">IF(AND(Ausstellungen!G238&gt;"a",ISERROR(MATCH(Ausstellungen!G238,INDIRECT(Ausstellungen!T238),0))),0,1)</f>
        <v>1</v>
      </c>
      <c r="P238" s="71" t="str">
        <f>IF(Ausstellungen!$C238="","",IF(ISERROR(MATCH(Ausstellungen!$I238,Tabelle2!$X$4:$X$8,0)),"",MATCH(Ausstellungen!$I238,Tabelle2!$X$4:$X$8,0)))</f>
        <v/>
      </c>
      <c r="Q238" s="71" t="str">
        <f>IF(Ausstellungen!$C238="","",IF(OR(P238="",ISERROR(INDEX(Tabelle2!$X$14:$Y$18,P238,2))),"",INDEX(Tabelle2!$X$14:$Y$18,P238,2)))</f>
        <v/>
      </c>
      <c r="R238" s="71" t="str">
        <f t="shared" si="34"/>
        <v/>
      </c>
      <c r="S238" s="84" t="str">
        <f>IF(Ausstellungen!H238&lt;"a","",IF(AND(Ausstellungen!H238&gt;"a",ISERROR(MATCH(Ausstellungen!D238&amp;Ausstellungen!G238,Tabelle2!$T$2:$T$17,0))),1,IF(AND(Ausstellungen!H238&gt;"a",INDEX(Tabelle2!$V$2:$V$17,MATCH(Ausstellungen!D238&amp;Ausstellungen!G238,Tabelle2!$T$2:$T$17,0))&lt;&gt;Ausstellungen!H238),1,"")))</f>
        <v/>
      </c>
      <c r="T238" s="71" t="str">
        <f>IF(AND(Ausstellungen!I238&gt;"a",ISERROR(MATCH(Ausstellungen!G238,Tabelle2!$Z$2:$Z$7,0))),1,"")</f>
        <v/>
      </c>
      <c r="U238" s="71" t="str">
        <f>IF(AND(A238&gt;"a",Ausstellungen!G238&gt;" "),COUNTIF(A$5:A$500,A238),"")</f>
        <v/>
      </c>
      <c r="V238" s="71" t="str">
        <f t="shared" si="35"/>
        <v/>
      </c>
      <c r="W238" s="71" t="str">
        <f t="shared" si="36"/>
        <v/>
      </c>
      <c r="X238" s="71" t="str">
        <f>IF(AND(Ausstellungen!D238&lt;&gt;Tabelle2!$C$19,Ausstellungen!F238=Tabelle2!$E$19),1,"")</f>
        <v/>
      </c>
      <c r="Y238" s="71" t="str">
        <f ca="1">IF(AND(Ausstellungen!G238&gt;"a",ISERROR(MATCH(Ausstellungen!G238,INDIRECT(Ausstellungen!T238),0))),0,"")</f>
        <v/>
      </c>
      <c r="Z238" s="71" t="str">
        <f>IF(ISERROR(SEARCH(",",Ausstellungen!G238,1)),Ausstellungen!G238,SUBSTITUTE(MID(Ausstellungen!G238,1,SEARCH(",",Ausstellungen!G238,1)-1),"vv","z"))</f>
        <v xml:space="preserve"> </v>
      </c>
      <c r="AA238" s="71">
        <f t="shared" ca="1" si="37"/>
        <v>0</v>
      </c>
      <c r="AB238" s="71">
        <f t="shared" ca="1" si="38"/>
        <v>0</v>
      </c>
      <c r="AC238" s="71">
        <f t="shared" ca="1" si="39"/>
        <v>0</v>
      </c>
      <c r="AD238" s="71">
        <f t="shared" ca="1" si="40"/>
        <v>0</v>
      </c>
      <c r="AE238" s="71">
        <f t="shared" ca="1" si="41"/>
        <v>0</v>
      </c>
      <c r="AF238" s="71">
        <f t="shared" ca="1" si="42"/>
        <v>0</v>
      </c>
      <c r="AG238" s="71">
        <f t="shared" ca="1" si="43"/>
        <v>0</v>
      </c>
    </row>
    <row r="239" spans="1:33" ht="18.600000000000001" customHeight="1" x14ac:dyDescent="0.2">
      <c r="A239" s="70" t="str">
        <f>IF(AND(Ausstellungen!C239&lt;"a",Ausstellungen!D239&lt;"a",Ausstellungen!F239&lt;"a",Ausstellungen!G239&lt;" "),"",SUBSTITUTE(SUBSTITUTE(SUBSTITUTE(SUBSTITUTE(IF(AND(ISERROR(SEARCH(",",Ausstellungen!G239,1)),ISERROR(SEARCH(".",Ausstellungen!G239,1))),CONCATENATE(Ausstellungen!D239,Ausstellungen!E239,Ausstellungen!F239,Ausstellungen!G239),IF(ISERROR(SEARCH(",",Ausstellungen!G239,1)),CONCATENATE(Ausstellungen!D239,Ausstellungen!E239,Ausstellungen!F239,MID(Ausstellungen!G239,SEARCH(".",Ausstellungen!G239,1)-1,1)),CONCATENATE(Ausstellungen!D239,Ausstellungen!E239,Ausstellungen!F239,MID(Ausstellungen!G239,SEARCH(",",Ausstellungen!G239,1)-1,1)))),"vv",ROW()),"v",ROW()),"Sg",""),"V",""))</f>
        <v xml:space="preserve">   </v>
      </c>
      <c r="B239" s="70" t="str">
        <f>IF(OR(Ausstellungen!C239&lt;"a",Ausstellungen!D239&lt;"a",Ausstellungen!F239&lt;"a"),"",IF(AND(Ausstellungen!D239=Tabelle2!$C$19,Ausstellungen!F239=Tabelle2!$E$19),Ausstellungen!C239&amp;Ausstellungen!D239&amp;"yy",IF(AND(Ausstellungen!D239=Tabelle2!$C$19,Ausstellungen!F239&lt;&gt;Tabelle2!$E$19),Ausstellungen!C239&amp;Ausstellungen!D239&amp;"zz",Ausstellungen!C239&amp;Ausstellungen!D239)))</f>
        <v/>
      </c>
      <c r="C239" s="70" t="str">
        <f>IF(Ausstellungen!H239&lt;"a","",IF(Ausstellungen!F239=Tabelle2!$E$4,Ausstellungen!D239&amp;Ausstellungen!E239&amp;Ausstellungen!F239&amp;Ausstellungen!H239,IF(Ausstellungen!F239=Tabelle2!$E$3,Ausstellungen!D239&amp;Ausstellungen!F239&amp;Ausstellungen!H239,Ausstellungen!D239&amp;Ausstellungen!E239&amp;Ausstellungen!H239)))</f>
        <v/>
      </c>
      <c r="D239" s="70" t="str">
        <f>IF(AND(Ausstellungen!C239&gt;"a",Ausstellungen!D239&gt;"a",Ausstellungen!F239&gt;"a",Ausstellungen!I239&gt;"a"),Ausstellungen!D239&amp;Ausstellungen!E239&amp;MID(Ausstellungen!I239,1,2),"")</f>
        <v/>
      </c>
      <c r="E239" s="70" t="str">
        <f>IF(AND(Ausstellungen!C239&gt;"a",Ausstellungen!D239&gt;"a",Ausstellungen!F239&gt;"a",Ausstellungen!I239&gt;"a"),Ausstellungen!D239&amp;MID(Ausstellungen!I239,1,3),"")</f>
        <v/>
      </c>
      <c r="F239" s="70" t="str">
        <f>IF(Ausstellungen!T239&lt;&gt;"leer",CONCATENATE(Ausstellungen!T239,"P"),"")</f>
        <v/>
      </c>
      <c r="G239" s="71">
        <f ca="1">IF(Ausstellungen!G239&gt;" ",VLOOKUP(Ausstellungen!G239,INDIRECT(F239),2,0),0)</f>
        <v>0</v>
      </c>
      <c r="H239" s="71">
        <f>IF(ISERROR(VLOOKUP(Ausstellungen!H239,Tabelle2!$AG$3:$AH$29,2,0)),0,VLOOKUP(Ausstellungen!H239,Tabelle2!$AG$3:$AH$29,2,0))</f>
        <v>0</v>
      </c>
      <c r="I239" s="71">
        <f>IF(ISERROR(VLOOKUP(Ausstellungen!I239,Tabelle2!$X$3:$Y$8,2,0)),0,VLOOKUP(Ausstellungen!I239,Tabelle2!$X$3:$Y$8,2,0))</f>
        <v>0</v>
      </c>
      <c r="J239" s="71">
        <f t="shared" ca="1" si="33"/>
        <v>0</v>
      </c>
      <c r="N239" s="69" t="str">
        <f>IF(AND(Ausstellungen!$C239&gt;"a",ISERROR(VLOOKUP(Ausstellungen!$C239,Tabelle3!$A$6:$B$300,2,0))),"??",IF(ISERROR(VLOOKUP(Ausstellungen!$C239,Tabelle3!$A$6:$B$300,2,0)),"",VLOOKUP(Ausstellungen!$C239,Tabelle3!$A$6:$B$300,2,0)))</f>
        <v/>
      </c>
      <c r="O239" s="125">
        <f ca="1">IF(AND(Ausstellungen!G239&gt;"a",ISERROR(MATCH(Ausstellungen!G239,INDIRECT(Ausstellungen!T239),0))),0,1)</f>
        <v>1</v>
      </c>
      <c r="P239" s="71" t="str">
        <f>IF(Ausstellungen!$C239="","",IF(ISERROR(MATCH(Ausstellungen!$I239,Tabelle2!$X$4:$X$8,0)),"",MATCH(Ausstellungen!$I239,Tabelle2!$X$4:$X$8,0)))</f>
        <v/>
      </c>
      <c r="Q239" s="71" t="str">
        <f>IF(Ausstellungen!$C239="","",IF(OR(P239="",ISERROR(INDEX(Tabelle2!$X$14:$Y$18,P239,2))),"",INDEX(Tabelle2!$X$14:$Y$18,P239,2)))</f>
        <v/>
      </c>
      <c r="R239" s="71" t="str">
        <f t="shared" si="34"/>
        <v/>
      </c>
      <c r="S239" s="84" t="str">
        <f>IF(Ausstellungen!H239&lt;"a","",IF(AND(Ausstellungen!H239&gt;"a",ISERROR(MATCH(Ausstellungen!D239&amp;Ausstellungen!G239,Tabelle2!$T$2:$T$17,0))),1,IF(AND(Ausstellungen!H239&gt;"a",INDEX(Tabelle2!$V$2:$V$17,MATCH(Ausstellungen!D239&amp;Ausstellungen!G239,Tabelle2!$T$2:$T$17,0))&lt;&gt;Ausstellungen!H239),1,"")))</f>
        <v/>
      </c>
      <c r="T239" s="71" t="str">
        <f>IF(AND(Ausstellungen!I239&gt;"a",ISERROR(MATCH(Ausstellungen!G239,Tabelle2!$Z$2:$Z$7,0))),1,"")</f>
        <v/>
      </c>
      <c r="U239" s="71" t="str">
        <f>IF(AND(A239&gt;"a",Ausstellungen!G239&gt;" "),COUNTIF(A$5:A$500,A239),"")</f>
        <v/>
      </c>
      <c r="V239" s="71" t="str">
        <f t="shared" si="35"/>
        <v/>
      </c>
      <c r="W239" s="71" t="str">
        <f t="shared" si="36"/>
        <v/>
      </c>
      <c r="X239" s="71" t="str">
        <f>IF(AND(Ausstellungen!D239&lt;&gt;Tabelle2!$C$19,Ausstellungen!F239=Tabelle2!$E$19),1,"")</f>
        <v/>
      </c>
      <c r="Y239" s="71" t="str">
        <f ca="1">IF(AND(Ausstellungen!G239&gt;"a",ISERROR(MATCH(Ausstellungen!G239,INDIRECT(Ausstellungen!T239),0))),0,"")</f>
        <v/>
      </c>
      <c r="Z239" s="71" t="str">
        <f>IF(ISERROR(SEARCH(",",Ausstellungen!G239,1)),Ausstellungen!G239,SUBSTITUTE(MID(Ausstellungen!G239,1,SEARCH(",",Ausstellungen!G239,1)-1),"vv","z"))</f>
        <v xml:space="preserve"> </v>
      </c>
      <c r="AA239" s="71">
        <f t="shared" ca="1" si="37"/>
        <v>0</v>
      </c>
      <c r="AB239" s="71">
        <f t="shared" ca="1" si="38"/>
        <v>0</v>
      </c>
      <c r="AC239" s="71">
        <f t="shared" ca="1" si="39"/>
        <v>0</v>
      </c>
      <c r="AD239" s="71">
        <f t="shared" ca="1" si="40"/>
        <v>0</v>
      </c>
      <c r="AE239" s="71">
        <f t="shared" ca="1" si="41"/>
        <v>0</v>
      </c>
      <c r="AF239" s="71">
        <f t="shared" ca="1" si="42"/>
        <v>0</v>
      </c>
      <c r="AG239" s="71">
        <f t="shared" ca="1" si="43"/>
        <v>0</v>
      </c>
    </row>
    <row r="240" spans="1:33" ht="18.600000000000001" customHeight="1" x14ac:dyDescent="0.2">
      <c r="A240" s="70" t="str">
        <f>IF(AND(Ausstellungen!C240&lt;"a",Ausstellungen!D240&lt;"a",Ausstellungen!F240&lt;"a",Ausstellungen!G240&lt;" "),"",SUBSTITUTE(SUBSTITUTE(SUBSTITUTE(SUBSTITUTE(IF(AND(ISERROR(SEARCH(",",Ausstellungen!G240,1)),ISERROR(SEARCH(".",Ausstellungen!G240,1))),CONCATENATE(Ausstellungen!D240,Ausstellungen!E240,Ausstellungen!F240,Ausstellungen!G240),IF(ISERROR(SEARCH(",",Ausstellungen!G240,1)),CONCATENATE(Ausstellungen!D240,Ausstellungen!E240,Ausstellungen!F240,MID(Ausstellungen!G240,SEARCH(".",Ausstellungen!G240,1)-1,1)),CONCATENATE(Ausstellungen!D240,Ausstellungen!E240,Ausstellungen!F240,MID(Ausstellungen!G240,SEARCH(",",Ausstellungen!G240,1)-1,1)))),"vv",ROW()),"v",ROW()),"Sg",""),"V",""))</f>
        <v xml:space="preserve">   </v>
      </c>
      <c r="B240" s="70" t="str">
        <f>IF(OR(Ausstellungen!C240&lt;"a",Ausstellungen!D240&lt;"a",Ausstellungen!F240&lt;"a"),"",IF(AND(Ausstellungen!D240=Tabelle2!$C$19,Ausstellungen!F240=Tabelle2!$E$19),Ausstellungen!C240&amp;Ausstellungen!D240&amp;"yy",IF(AND(Ausstellungen!D240=Tabelle2!$C$19,Ausstellungen!F240&lt;&gt;Tabelle2!$E$19),Ausstellungen!C240&amp;Ausstellungen!D240&amp;"zz",Ausstellungen!C240&amp;Ausstellungen!D240)))</f>
        <v/>
      </c>
      <c r="C240" s="70" t="str">
        <f>IF(Ausstellungen!H240&lt;"a","",IF(Ausstellungen!F240=Tabelle2!$E$4,Ausstellungen!D240&amp;Ausstellungen!E240&amp;Ausstellungen!F240&amp;Ausstellungen!H240,IF(Ausstellungen!F240=Tabelle2!$E$3,Ausstellungen!D240&amp;Ausstellungen!F240&amp;Ausstellungen!H240,Ausstellungen!D240&amp;Ausstellungen!E240&amp;Ausstellungen!H240)))</f>
        <v/>
      </c>
      <c r="D240" s="70" t="str">
        <f>IF(AND(Ausstellungen!C240&gt;"a",Ausstellungen!D240&gt;"a",Ausstellungen!F240&gt;"a",Ausstellungen!I240&gt;"a"),Ausstellungen!D240&amp;Ausstellungen!E240&amp;MID(Ausstellungen!I240,1,2),"")</f>
        <v/>
      </c>
      <c r="E240" s="70" t="str">
        <f>IF(AND(Ausstellungen!C240&gt;"a",Ausstellungen!D240&gt;"a",Ausstellungen!F240&gt;"a",Ausstellungen!I240&gt;"a"),Ausstellungen!D240&amp;MID(Ausstellungen!I240,1,3),"")</f>
        <v/>
      </c>
      <c r="F240" s="70" t="str">
        <f>IF(Ausstellungen!T240&lt;&gt;"leer",CONCATENATE(Ausstellungen!T240,"P"),"")</f>
        <v/>
      </c>
      <c r="G240" s="71">
        <f ca="1">IF(Ausstellungen!G240&gt;" ",VLOOKUP(Ausstellungen!G240,INDIRECT(F240),2,0),0)</f>
        <v>0</v>
      </c>
      <c r="H240" s="71">
        <f>IF(ISERROR(VLOOKUP(Ausstellungen!H240,Tabelle2!$AG$3:$AH$29,2,0)),0,VLOOKUP(Ausstellungen!H240,Tabelle2!$AG$3:$AH$29,2,0))</f>
        <v>0</v>
      </c>
      <c r="I240" s="71">
        <f>IF(ISERROR(VLOOKUP(Ausstellungen!I240,Tabelle2!$X$3:$Y$8,2,0)),0,VLOOKUP(Ausstellungen!I240,Tabelle2!$X$3:$Y$8,2,0))</f>
        <v>0</v>
      </c>
      <c r="J240" s="71">
        <f t="shared" ca="1" si="33"/>
        <v>0</v>
      </c>
      <c r="N240" s="69" t="str">
        <f>IF(AND(Ausstellungen!$C240&gt;"a",ISERROR(VLOOKUP(Ausstellungen!$C240,Tabelle3!$A$6:$B$300,2,0))),"??",IF(ISERROR(VLOOKUP(Ausstellungen!$C240,Tabelle3!$A$6:$B$300,2,0)),"",VLOOKUP(Ausstellungen!$C240,Tabelle3!$A$6:$B$300,2,0)))</f>
        <v/>
      </c>
      <c r="O240" s="125">
        <f ca="1">IF(AND(Ausstellungen!G240&gt;"a",ISERROR(MATCH(Ausstellungen!G240,INDIRECT(Ausstellungen!T240),0))),0,1)</f>
        <v>1</v>
      </c>
      <c r="P240" s="71" t="str">
        <f>IF(Ausstellungen!$C240="","",IF(ISERROR(MATCH(Ausstellungen!$I240,Tabelle2!$X$4:$X$8,0)),"",MATCH(Ausstellungen!$I240,Tabelle2!$X$4:$X$8,0)))</f>
        <v/>
      </c>
      <c r="Q240" s="71" t="str">
        <f>IF(Ausstellungen!$C240="","",IF(OR(P240="",ISERROR(INDEX(Tabelle2!$X$14:$Y$18,P240,2))),"",INDEX(Tabelle2!$X$14:$Y$18,P240,2)))</f>
        <v/>
      </c>
      <c r="R240" s="71" t="str">
        <f t="shared" si="34"/>
        <v/>
      </c>
      <c r="S240" s="84" t="str">
        <f>IF(Ausstellungen!H240&lt;"a","",IF(AND(Ausstellungen!H240&gt;"a",ISERROR(MATCH(Ausstellungen!D240&amp;Ausstellungen!G240,Tabelle2!$T$2:$T$17,0))),1,IF(AND(Ausstellungen!H240&gt;"a",INDEX(Tabelle2!$V$2:$V$17,MATCH(Ausstellungen!D240&amp;Ausstellungen!G240,Tabelle2!$T$2:$T$17,0))&lt;&gt;Ausstellungen!H240),1,"")))</f>
        <v/>
      </c>
      <c r="T240" s="71" t="str">
        <f>IF(AND(Ausstellungen!I240&gt;"a",ISERROR(MATCH(Ausstellungen!G240,Tabelle2!$Z$2:$Z$7,0))),1,"")</f>
        <v/>
      </c>
      <c r="U240" s="71" t="str">
        <f>IF(AND(A240&gt;"a",Ausstellungen!G240&gt;" "),COUNTIF(A$5:A$500,A240),"")</f>
        <v/>
      </c>
      <c r="V240" s="71" t="str">
        <f t="shared" si="35"/>
        <v/>
      </c>
      <c r="W240" s="71" t="str">
        <f t="shared" si="36"/>
        <v/>
      </c>
      <c r="X240" s="71" t="str">
        <f>IF(AND(Ausstellungen!D240&lt;&gt;Tabelle2!$C$19,Ausstellungen!F240=Tabelle2!$E$19),1,"")</f>
        <v/>
      </c>
      <c r="Y240" s="71" t="str">
        <f ca="1">IF(AND(Ausstellungen!G240&gt;"a",ISERROR(MATCH(Ausstellungen!G240,INDIRECT(Ausstellungen!T240),0))),0,"")</f>
        <v/>
      </c>
      <c r="Z240" s="71" t="str">
        <f>IF(ISERROR(SEARCH(",",Ausstellungen!G240,1)),Ausstellungen!G240,SUBSTITUTE(MID(Ausstellungen!G240,1,SEARCH(",",Ausstellungen!G240,1)-1),"vv","z"))</f>
        <v xml:space="preserve"> </v>
      </c>
      <c r="AA240" s="71">
        <f t="shared" ca="1" si="37"/>
        <v>0</v>
      </c>
      <c r="AB240" s="71">
        <f t="shared" ca="1" si="38"/>
        <v>0</v>
      </c>
      <c r="AC240" s="71">
        <f t="shared" ca="1" si="39"/>
        <v>0</v>
      </c>
      <c r="AD240" s="71">
        <f t="shared" ca="1" si="40"/>
        <v>0</v>
      </c>
      <c r="AE240" s="71">
        <f t="shared" ca="1" si="41"/>
        <v>0</v>
      </c>
      <c r="AF240" s="71">
        <f t="shared" ca="1" si="42"/>
        <v>0</v>
      </c>
      <c r="AG240" s="71">
        <f t="shared" ca="1" si="43"/>
        <v>0</v>
      </c>
    </row>
    <row r="241" spans="1:33" ht="18.600000000000001" customHeight="1" x14ac:dyDescent="0.2">
      <c r="A241" s="70" t="str">
        <f>IF(AND(Ausstellungen!C241&lt;"a",Ausstellungen!D241&lt;"a",Ausstellungen!F241&lt;"a",Ausstellungen!G241&lt;" "),"",SUBSTITUTE(SUBSTITUTE(SUBSTITUTE(SUBSTITUTE(IF(AND(ISERROR(SEARCH(",",Ausstellungen!G241,1)),ISERROR(SEARCH(".",Ausstellungen!G241,1))),CONCATENATE(Ausstellungen!D241,Ausstellungen!E241,Ausstellungen!F241,Ausstellungen!G241),IF(ISERROR(SEARCH(",",Ausstellungen!G241,1)),CONCATENATE(Ausstellungen!D241,Ausstellungen!E241,Ausstellungen!F241,MID(Ausstellungen!G241,SEARCH(".",Ausstellungen!G241,1)-1,1)),CONCATENATE(Ausstellungen!D241,Ausstellungen!E241,Ausstellungen!F241,MID(Ausstellungen!G241,SEARCH(",",Ausstellungen!G241,1)-1,1)))),"vv",ROW()),"v",ROW()),"Sg",""),"V",""))</f>
        <v xml:space="preserve">   </v>
      </c>
      <c r="B241" s="70" t="str">
        <f>IF(OR(Ausstellungen!C241&lt;"a",Ausstellungen!D241&lt;"a",Ausstellungen!F241&lt;"a"),"",IF(AND(Ausstellungen!D241=Tabelle2!$C$19,Ausstellungen!F241=Tabelle2!$E$19),Ausstellungen!C241&amp;Ausstellungen!D241&amp;"yy",IF(AND(Ausstellungen!D241=Tabelle2!$C$19,Ausstellungen!F241&lt;&gt;Tabelle2!$E$19),Ausstellungen!C241&amp;Ausstellungen!D241&amp;"zz",Ausstellungen!C241&amp;Ausstellungen!D241)))</f>
        <v/>
      </c>
      <c r="C241" s="70" t="str">
        <f>IF(Ausstellungen!H241&lt;"a","",IF(Ausstellungen!F241=Tabelle2!$E$4,Ausstellungen!D241&amp;Ausstellungen!E241&amp;Ausstellungen!F241&amp;Ausstellungen!H241,IF(Ausstellungen!F241=Tabelle2!$E$3,Ausstellungen!D241&amp;Ausstellungen!F241&amp;Ausstellungen!H241,Ausstellungen!D241&amp;Ausstellungen!E241&amp;Ausstellungen!H241)))</f>
        <v/>
      </c>
      <c r="D241" s="70" t="str">
        <f>IF(AND(Ausstellungen!C241&gt;"a",Ausstellungen!D241&gt;"a",Ausstellungen!F241&gt;"a",Ausstellungen!I241&gt;"a"),Ausstellungen!D241&amp;Ausstellungen!E241&amp;MID(Ausstellungen!I241,1,2),"")</f>
        <v/>
      </c>
      <c r="E241" s="70" t="str">
        <f>IF(AND(Ausstellungen!C241&gt;"a",Ausstellungen!D241&gt;"a",Ausstellungen!F241&gt;"a",Ausstellungen!I241&gt;"a"),Ausstellungen!D241&amp;MID(Ausstellungen!I241,1,3),"")</f>
        <v/>
      </c>
      <c r="F241" s="70" t="str">
        <f>IF(Ausstellungen!T241&lt;&gt;"leer",CONCATENATE(Ausstellungen!T241,"P"),"")</f>
        <v/>
      </c>
      <c r="G241" s="71">
        <f ca="1">IF(Ausstellungen!G241&gt;" ",VLOOKUP(Ausstellungen!G241,INDIRECT(F241),2,0),0)</f>
        <v>0</v>
      </c>
      <c r="H241" s="71">
        <f>IF(ISERROR(VLOOKUP(Ausstellungen!H241,Tabelle2!$AG$3:$AH$29,2,0)),0,VLOOKUP(Ausstellungen!H241,Tabelle2!$AG$3:$AH$29,2,0))</f>
        <v>0</v>
      </c>
      <c r="I241" s="71">
        <f>IF(ISERROR(VLOOKUP(Ausstellungen!I241,Tabelle2!$X$3:$Y$8,2,0)),0,VLOOKUP(Ausstellungen!I241,Tabelle2!$X$3:$Y$8,2,0))</f>
        <v>0</v>
      </c>
      <c r="J241" s="71">
        <f t="shared" ca="1" si="33"/>
        <v>0</v>
      </c>
      <c r="N241" s="69" t="str">
        <f>IF(AND(Ausstellungen!$C241&gt;"a",ISERROR(VLOOKUP(Ausstellungen!$C241,Tabelle3!$A$6:$B$300,2,0))),"??",IF(ISERROR(VLOOKUP(Ausstellungen!$C241,Tabelle3!$A$6:$B$300,2,0)),"",VLOOKUP(Ausstellungen!$C241,Tabelle3!$A$6:$B$300,2,0)))</f>
        <v/>
      </c>
      <c r="O241" s="125">
        <f ca="1">IF(AND(Ausstellungen!G241&gt;"a",ISERROR(MATCH(Ausstellungen!G241,INDIRECT(Ausstellungen!T241),0))),0,1)</f>
        <v>1</v>
      </c>
      <c r="P241" s="71" t="str">
        <f>IF(Ausstellungen!$C241="","",IF(ISERROR(MATCH(Ausstellungen!$I241,Tabelle2!$X$4:$X$8,0)),"",MATCH(Ausstellungen!$I241,Tabelle2!$X$4:$X$8,0)))</f>
        <v/>
      </c>
      <c r="Q241" s="71" t="str">
        <f>IF(Ausstellungen!$C241="","",IF(OR(P241="",ISERROR(INDEX(Tabelle2!$X$14:$Y$18,P241,2))),"",INDEX(Tabelle2!$X$14:$Y$18,P241,2)))</f>
        <v/>
      </c>
      <c r="R241" s="71" t="str">
        <f t="shared" si="34"/>
        <v/>
      </c>
      <c r="S241" s="84" t="str">
        <f>IF(Ausstellungen!H241&lt;"a","",IF(AND(Ausstellungen!H241&gt;"a",ISERROR(MATCH(Ausstellungen!D241&amp;Ausstellungen!G241,Tabelle2!$T$2:$T$17,0))),1,IF(AND(Ausstellungen!H241&gt;"a",INDEX(Tabelle2!$V$2:$V$17,MATCH(Ausstellungen!D241&amp;Ausstellungen!G241,Tabelle2!$T$2:$T$17,0))&lt;&gt;Ausstellungen!H241),1,"")))</f>
        <v/>
      </c>
      <c r="T241" s="71" t="str">
        <f>IF(AND(Ausstellungen!I241&gt;"a",ISERROR(MATCH(Ausstellungen!G241,Tabelle2!$Z$2:$Z$7,0))),1,"")</f>
        <v/>
      </c>
      <c r="U241" s="71" t="str">
        <f>IF(AND(A241&gt;"a",Ausstellungen!G241&gt;" "),COUNTIF(A$5:A$500,A241),"")</f>
        <v/>
      </c>
      <c r="V241" s="71" t="str">
        <f t="shared" si="35"/>
        <v/>
      </c>
      <c r="W241" s="71" t="str">
        <f t="shared" si="36"/>
        <v/>
      </c>
      <c r="X241" s="71" t="str">
        <f>IF(AND(Ausstellungen!D241&lt;&gt;Tabelle2!$C$19,Ausstellungen!F241=Tabelle2!$E$19),1,"")</f>
        <v/>
      </c>
      <c r="Y241" s="71" t="str">
        <f ca="1">IF(AND(Ausstellungen!G241&gt;"a",ISERROR(MATCH(Ausstellungen!G241,INDIRECT(Ausstellungen!T241),0))),0,"")</f>
        <v/>
      </c>
      <c r="Z241" s="71" t="str">
        <f>IF(ISERROR(SEARCH(",",Ausstellungen!G241,1)),Ausstellungen!G241,SUBSTITUTE(MID(Ausstellungen!G241,1,SEARCH(",",Ausstellungen!G241,1)-1),"vv","z"))</f>
        <v xml:space="preserve"> </v>
      </c>
      <c r="AA241" s="71">
        <f t="shared" ca="1" si="37"/>
        <v>0</v>
      </c>
      <c r="AB241" s="71">
        <f t="shared" ca="1" si="38"/>
        <v>0</v>
      </c>
      <c r="AC241" s="71">
        <f t="shared" ca="1" si="39"/>
        <v>0</v>
      </c>
      <c r="AD241" s="71">
        <f t="shared" ca="1" si="40"/>
        <v>0</v>
      </c>
      <c r="AE241" s="71">
        <f t="shared" ca="1" si="41"/>
        <v>0</v>
      </c>
      <c r="AF241" s="71">
        <f t="shared" ca="1" si="42"/>
        <v>0</v>
      </c>
      <c r="AG241" s="71">
        <f t="shared" ca="1" si="43"/>
        <v>0</v>
      </c>
    </row>
    <row r="242" spans="1:33" ht="18.600000000000001" customHeight="1" x14ac:dyDescent="0.2">
      <c r="A242" s="70" t="str">
        <f>IF(AND(Ausstellungen!C242&lt;"a",Ausstellungen!D242&lt;"a",Ausstellungen!F242&lt;"a",Ausstellungen!G242&lt;" "),"",SUBSTITUTE(SUBSTITUTE(SUBSTITUTE(SUBSTITUTE(IF(AND(ISERROR(SEARCH(",",Ausstellungen!G242,1)),ISERROR(SEARCH(".",Ausstellungen!G242,1))),CONCATENATE(Ausstellungen!D242,Ausstellungen!E242,Ausstellungen!F242,Ausstellungen!G242),IF(ISERROR(SEARCH(",",Ausstellungen!G242,1)),CONCATENATE(Ausstellungen!D242,Ausstellungen!E242,Ausstellungen!F242,MID(Ausstellungen!G242,SEARCH(".",Ausstellungen!G242,1)-1,1)),CONCATENATE(Ausstellungen!D242,Ausstellungen!E242,Ausstellungen!F242,MID(Ausstellungen!G242,SEARCH(",",Ausstellungen!G242,1)-1,1)))),"vv",ROW()),"v",ROW()),"Sg",""),"V",""))</f>
        <v xml:space="preserve">   </v>
      </c>
      <c r="B242" s="70" t="str">
        <f>IF(OR(Ausstellungen!C242&lt;"a",Ausstellungen!D242&lt;"a",Ausstellungen!F242&lt;"a"),"",IF(AND(Ausstellungen!D242=Tabelle2!$C$19,Ausstellungen!F242=Tabelle2!$E$19),Ausstellungen!C242&amp;Ausstellungen!D242&amp;"yy",IF(AND(Ausstellungen!D242=Tabelle2!$C$19,Ausstellungen!F242&lt;&gt;Tabelle2!$E$19),Ausstellungen!C242&amp;Ausstellungen!D242&amp;"zz",Ausstellungen!C242&amp;Ausstellungen!D242)))</f>
        <v/>
      </c>
      <c r="C242" s="70" t="str">
        <f>IF(Ausstellungen!H242&lt;"a","",IF(Ausstellungen!F242=Tabelle2!$E$4,Ausstellungen!D242&amp;Ausstellungen!E242&amp;Ausstellungen!F242&amp;Ausstellungen!H242,IF(Ausstellungen!F242=Tabelle2!$E$3,Ausstellungen!D242&amp;Ausstellungen!F242&amp;Ausstellungen!H242,Ausstellungen!D242&amp;Ausstellungen!E242&amp;Ausstellungen!H242)))</f>
        <v/>
      </c>
      <c r="D242" s="70" t="str">
        <f>IF(AND(Ausstellungen!C242&gt;"a",Ausstellungen!D242&gt;"a",Ausstellungen!F242&gt;"a",Ausstellungen!I242&gt;"a"),Ausstellungen!D242&amp;Ausstellungen!E242&amp;MID(Ausstellungen!I242,1,2),"")</f>
        <v/>
      </c>
      <c r="E242" s="70" t="str">
        <f>IF(AND(Ausstellungen!C242&gt;"a",Ausstellungen!D242&gt;"a",Ausstellungen!F242&gt;"a",Ausstellungen!I242&gt;"a"),Ausstellungen!D242&amp;MID(Ausstellungen!I242,1,3),"")</f>
        <v/>
      </c>
      <c r="F242" s="70" t="str">
        <f>IF(Ausstellungen!T242&lt;&gt;"leer",CONCATENATE(Ausstellungen!T242,"P"),"")</f>
        <v/>
      </c>
      <c r="G242" s="71">
        <f ca="1">IF(Ausstellungen!G242&gt;" ",VLOOKUP(Ausstellungen!G242,INDIRECT(F242),2,0),0)</f>
        <v>0</v>
      </c>
      <c r="H242" s="71">
        <f>IF(ISERROR(VLOOKUP(Ausstellungen!H242,Tabelle2!$AG$3:$AH$29,2,0)),0,VLOOKUP(Ausstellungen!H242,Tabelle2!$AG$3:$AH$29,2,0))</f>
        <v>0</v>
      </c>
      <c r="I242" s="71">
        <f>IF(ISERROR(VLOOKUP(Ausstellungen!I242,Tabelle2!$X$3:$Y$8,2,0)),0,VLOOKUP(Ausstellungen!I242,Tabelle2!$X$3:$Y$8,2,0))</f>
        <v>0</v>
      </c>
      <c r="J242" s="71">
        <f t="shared" ca="1" si="33"/>
        <v>0</v>
      </c>
      <c r="N242" s="69" t="str">
        <f>IF(AND(Ausstellungen!$C242&gt;"a",ISERROR(VLOOKUP(Ausstellungen!$C242,Tabelle3!$A$6:$B$300,2,0))),"??",IF(ISERROR(VLOOKUP(Ausstellungen!$C242,Tabelle3!$A$6:$B$300,2,0)),"",VLOOKUP(Ausstellungen!$C242,Tabelle3!$A$6:$B$300,2,0)))</f>
        <v/>
      </c>
      <c r="O242" s="125">
        <f ca="1">IF(AND(Ausstellungen!G242&gt;"a",ISERROR(MATCH(Ausstellungen!G242,INDIRECT(Ausstellungen!T242),0))),0,1)</f>
        <v>1</v>
      </c>
      <c r="P242" s="71" t="str">
        <f>IF(Ausstellungen!$C242="","",IF(ISERROR(MATCH(Ausstellungen!$I242,Tabelle2!$X$4:$X$8,0)),"",MATCH(Ausstellungen!$I242,Tabelle2!$X$4:$X$8,0)))</f>
        <v/>
      </c>
      <c r="Q242" s="71" t="str">
        <f>IF(Ausstellungen!$C242="","",IF(OR(P242="",ISERROR(INDEX(Tabelle2!$X$14:$Y$18,P242,2))),"",INDEX(Tabelle2!$X$14:$Y$18,P242,2)))</f>
        <v/>
      </c>
      <c r="R242" s="71" t="str">
        <f t="shared" si="34"/>
        <v/>
      </c>
      <c r="S242" s="84" t="str">
        <f>IF(Ausstellungen!H242&lt;"a","",IF(AND(Ausstellungen!H242&gt;"a",ISERROR(MATCH(Ausstellungen!D242&amp;Ausstellungen!G242,Tabelle2!$T$2:$T$17,0))),1,IF(AND(Ausstellungen!H242&gt;"a",INDEX(Tabelle2!$V$2:$V$17,MATCH(Ausstellungen!D242&amp;Ausstellungen!G242,Tabelle2!$T$2:$T$17,0))&lt;&gt;Ausstellungen!H242),1,"")))</f>
        <v/>
      </c>
      <c r="T242" s="71" t="str">
        <f>IF(AND(Ausstellungen!I242&gt;"a",ISERROR(MATCH(Ausstellungen!G242,Tabelle2!$Z$2:$Z$7,0))),1,"")</f>
        <v/>
      </c>
      <c r="U242" s="71" t="str">
        <f>IF(AND(A242&gt;"a",Ausstellungen!G242&gt;" "),COUNTIF(A$5:A$500,A242),"")</f>
        <v/>
      </c>
      <c r="V242" s="71" t="str">
        <f t="shared" si="35"/>
        <v/>
      </c>
      <c r="W242" s="71" t="str">
        <f t="shared" si="36"/>
        <v/>
      </c>
      <c r="X242" s="71" t="str">
        <f>IF(AND(Ausstellungen!D242&lt;&gt;Tabelle2!$C$19,Ausstellungen!F242=Tabelle2!$E$19),1,"")</f>
        <v/>
      </c>
      <c r="Y242" s="71" t="str">
        <f ca="1">IF(AND(Ausstellungen!G242&gt;"a",ISERROR(MATCH(Ausstellungen!G242,INDIRECT(Ausstellungen!T242),0))),0,"")</f>
        <v/>
      </c>
      <c r="Z242" s="71" t="str">
        <f>IF(ISERROR(SEARCH(",",Ausstellungen!G242,1)),Ausstellungen!G242,SUBSTITUTE(MID(Ausstellungen!G242,1,SEARCH(",",Ausstellungen!G242,1)-1),"vv","z"))</f>
        <v xml:space="preserve"> </v>
      </c>
      <c r="AA242" s="71">
        <f t="shared" ca="1" si="37"/>
        <v>0</v>
      </c>
      <c r="AB242" s="71">
        <f t="shared" ca="1" si="38"/>
        <v>0</v>
      </c>
      <c r="AC242" s="71">
        <f t="shared" ca="1" si="39"/>
        <v>0</v>
      </c>
      <c r="AD242" s="71">
        <f t="shared" ca="1" si="40"/>
        <v>0</v>
      </c>
      <c r="AE242" s="71">
        <f t="shared" ca="1" si="41"/>
        <v>0</v>
      </c>
      <c r="AF242" s="71">
        <f t="shared" ca="1" si="42"/>
        <v>0</v>
      </c>
      <c r="AG242" s="71">
        <f t="shared" ca="1" si="43"/>
        <v>0</v>
      </c>
    </row>
    <row r="243" spans="1:33" ht="18.600000000000001" customHeight="1" x14ac:dyDescent="0.2">
      <c r="A243" s="70" t="str">
        <f>IF(AND(Ausstellungen!C243&lt;"a",Ausstellungen!D243&lt;"a",Ausstellungen!F243&lt;"a",Ausstellungen!G243&lt;" "),"",SUBSTITUTE(SUBSTITUTE(SUBSTITUTE(SUBSTITUTE(IF(AND(ISERROR(SEARCH(",",Ausstellungen!G243,1)),ISERROR(SEARCH(".",Ausstellungen!G243,1))),CONCATENATE(Ausstellungen!D243,Ausstellungen!E243,Ausstellungen!F243,Ausstellungen!G243),IF(ISERROR(SEARCH(",",Ausstellungen!G243,1)),CONCATENATE(Ausstellungen!D243,Ausstellungen!E243,Ausstellungen!F243,MID(Ausstellungen!G243,SEARCH(".",Ausstellungen!G243,1)-1,1)),CONCATENATE(Ausstellungen!D243,Ausstellungen!E243,Ausstellungen!F243,MID(Ausstellungen!G243,SEARCH(",",Ausstellungen!G243,1)-1,1)))),"vv",ROW()),"v",ROW()),"Sg",""),"V",""))</f>
        <v xml:space="preserve">   </v>
      </c>
      <c r="B243" s="70" t="str">
        <f>IF(OR(Ausstellungen!C243&lt;"a",Ausstellungen!D243&lt;"a",Ausstellungen!F243&lt;"a"),"",IF(AND(Ausstellungen!D243=Tabelle2!$C$19,Ausstellungen!F243=Tabelle2!$E$19),Ausstellungen!C243&amp;Ausstellungen!D243&amp;"yy",IF(AND(Ausstellungen!D243=Tabelle2!$C$19,Ausstellungen!F243&lt;&gt;Tabelle2!$E$19),Ausstellungen!C243&amp;Ausstellungen!D243&amp;"zz",Ausstellungen!C243&amp;Ausstellungen!D243)))</f>
        <v/>
      </c>
      <c r="C243" s="70" t="str">
        <f>IF(Ausstellungen!H243&lt;"a","",IF(Ausstellungen!F243=Tabelle2!$E$4,Ausstellungen!D243&amp;Ausstellungen!E243&amp;Ausstellungen!F243&amp;Ausstellungen!H243,IF(Ausstellungen!F243=Tabelle2!$E$3,Ausstellungen!D243&amp;Ausstellungen!F243&amp;Ausstellungen!H243,Ausstellungen!D243&amp;Ausstellungen!E243&amp;Ausstellungen!H243)))</f>
        <v/>
      </c>
      <c r="D243" s="70" t="str">
        <f>IF(AND(Ausstellungen!C243&gt;"a",Ausstellungen!D243&gt;"a",Ausstellungen!F243&gt;"a",Ausstellungen!I243&gt;"a"),Ausstellungen!D243&amp;Ausstellungen!E243&amp;MID(Ausstellungen!I243,1,2),"")</f>
        <v/>
      </c>
      <c r="E243" s="70" t="str">
        <f>IF(AND(Ausstellungen!C243&gt;"a",Ausstellungen!D243&gt;"a",Ausstellungen!F243&gt;"a",Ausstellungen!I243&gt;"a"),Ausstellungen!D243&amp;MID(Ausstellungen!I243,1,3),"")</f>
        <v/>
      </c>
      <c r="F243" s="70" t="str">
        <f>IF(Ausstellungen!T243&lt;&gt;"leer",CONCATENATE(Ausstellungen!T243,"P"),"")</f>
        <v/>
      </c>
      <c r="G243" s="71">
        <f ca="1">IF(Ausstellungen!G243&gt;" ",VLOOKUP(Ausstellungen!G243,INDIRECT(F243),2,0),0)</f>
        <v>0</v>
      </c>
      <c r="H243" s="71">
        <f>IF(ISERROR(VLOOKUP(Ausstellungen!H243,Tabelle2!$AG$3:$AH$29,2,0)),0,VLOOKUP(Ausstellungen!H243,Tabelle2!$AG$3:$AH$29,2,0))</f>
        <v>0</v>
      </c>
      <c r="I243" s="71">
        <f>IF(ISERROR(VLOOKUP(Ausstellungen!I243,Tabelle2!$X$3:$Y$8,2,0)),0,VLOOKUP(Ausstellungen!I243,Tabelle2!$X$3:$Y$8,2,0))</f>
        <v>0</v>
      </c>
      <c r="J243" s="71">
        <f t="shared" ca="1" si="33"/>
        <v>0</v>
      </c>
      <c r="N243" s="69" t="str">
        <f>IF(AND(Ausstellungen!$C243&gt;"a",ISERROR(VLOOKUP(Ausstellungen!$C243,Tabelle3!$A$6:$B$300,2,0))),"??",IF(ISERROR(VLOOKUP(Ausstellungen!$C243,Tabelle3!$A$6:$B$300,2,0)),"",VLOOKUP(Ausstellungen!$C243,Tabelle3!$A$6:$B$300,2,0)))</f>
        <v/>
      </c>
      <c r="O243" s="125">
        <f ca="1">IF(AND(Ausstellungen!G243&gt;"a",ISERROR(MATCH(Ausstellungen!G243,INDIRECT(Ausstellungen!T243),0))),0,1)</f>
        <v>1</v>
      </c>
      <c r="P243" s="71" t="str">
        <f>IF(Ausstellungen!$C243="","",IF(ISERROR(MATCH(Ausstellungen!$I243,Tabelle2!$X$4:$X$8,0)),"",MATCH(Ausstellungen!$I243,Tabelle2!$X$4:$X$8,0)))</f>
        <v/>
      </c>
      <c r="Q243" s="71" t="str">
        <f>IF(Ausstellungen!$C243="","",IF(OR(P243="",ISERROR(INDEX(Tabelle2!$X$14:$Y$18,P243,2))),"",INDEX(Tabelle2!$X$14:$Y$18,P243,2)))</f>
        <v/>
      </c>
      <c r="R243" s="71" t="str">
        <f t="shared" si="34"/>
        <v/>
      </c>
      <c r="S243" s="84" t="str">
        <f>IF(Ausstellungen!H243&lt;"a","",IF(AND(Ausstellungen!H243&gt;"a",ISERROR(MATCH(Ausstellungen!D243&amp;Ausstellungen!G243,Tabelle2!$T$2:$T$17,0))),1,IF(AND(Ausstellungen!H243&gt;"a",INDEX(Tabelle2!$V$2:$V$17,MATCH(Ausstellungen!D243&amp;Ausstellungen!G243,Tabelle2!$T$2:$T$17,0))&lt;&gt;Ausstellungen!H243),1,"")))</f>
        <v/>
      </c>
      <c r="T243" s="71" t="str">
        <f>IF(AND(Ausstellungen!I243&gt;"a",ISERROR(MATCH(Ausstellungen!G243,Tabelle2!$Z$2:$Z$7,0))),1,"")</f>
        <v/>
      </c>
      <c r="U243" s="71" t="str">
        <f>IF(AND(A243&gt;"a",Ausstellungen!G243&gt;" "),COUNTIF(A$5:A$500,A243),"")</f>
        <v/>
      </c>
      <c r="V243" s="71" t="str">
        <f t="shared" si="35"/>
        <v/>
      </c>
      <c r="W243" s="71" t="str">
        <f t="shared" si="36"/>
        <v/>
      </c>
      <c r="X243" s="71" t="str">
        <f>IF(AND(Ausstellungen!D243&lt;&gt;Tabelle2!$C$19,Ausstellungen!F243=Tabelle2!$E$19),1,"")</f>
        <v/>
      </c>
      <c r="Y243" s="71" t="str">
        <f ca="1">IF(AND(Ausstellungen!G243&gt;"a",ISERROR(MATCH(Ausstellungen!G243,INDIRECT(Ausstellungen!T243),0))),0,"")</f>
        <v/>
      </c>
      <c r="Z243" s="71" t="str">
        <f>IF(ISERROR(SEARCH(",",Ausstellungen!G243,1)),Ausstellungen!G243,SUBSTITUTE(MID(Ausstellungen!G243,1,SEARCH(",",Ausstellungen!G243,1)-1),"vv","z"))</f>
        <v xml:space="preserve"> </v>
      </c>
      <c r="AA243" s="71">
        <f t="shared" ca="1" si="37"/>
        <v>0</v>
      </c>
      <c r="AB243" s="71">
        <f t="shared" ca="1" si="38"/>
        <v>0</v>
      </c>
      <c r="AC243" s="71">
        <f t="shared" ca="1" si="39"/>
        <v>0</v>
      </c>
      <c r="AD243" s="71">
        <f t="shared" ca="1" si="40"/>
        <v>0</v>
      </c>
      <c r="AE243" s="71">
        <f t="shared" ca="1" si="41"/>
        <v>0</v>
      </c>
      <c r="AF243" s="71">
        <f t="shared" ca="1" si="42"/>
        <v>0</v>
      </c>
      <c r="AG243" s="71">
        <f t="shared" ca="1" si="43"/>
        <v>0</v>
      </c>
    </row>
    <row r="244" spans="1:33" ht="18.600000000000001" customHeight="1" x14ac:dyDescent="0.2">
      <c r="A244" s="70" t="str">
        <f>IF(AND(Ausstellungen!C244&lt;"a",Ausstellungen!D244&lt;"a",Ausstellungen!F244&lt;"a",Ausstellungen!G244&lt;" "),"",SUBSTITUTE(SUBSTITUTE(SUBSTITUTE(SUBSTITUTE(IF(AND(ISERROR(SEARCH(",",Ausstellungen!G244,1)),ISERROR(SEARCH(".",Ausstellungen!G244,1))),CONCATENATE(Ausstellungen!D244,Ausstellungen!E244,Ausstellungen!F244,Ausstellungen!G244),IF(ISERROR(SEARCH(",",Ausstellungen!G244,1)),CONCATENATE(Ausstellungen!D244,Ausstellungen!E244,Ausstellungen!F244,MID(Ausstellungen!G244,SEARCH(".",Ausstellungen!G244,1)-1,1)),CONCATENATE(Ausstellungen!D244,Ausstellungen!E244,Ausstellungen!F244,MID(Ausstellungen!G244,SEARCH(",",Ausstellungen!G244,1)-1,1)))),"vv",ROW()),"v",ROW()),"Sg",""),"V",""))</f>
        <v xml:space="preserve">   </v>
      </c>
      <c r="B244" s="70" t="str">
        <f>IF(OR(Ausstellungen!C244&lt;"a",Ausstellungen!D244&lt;"a",Ausstellungen!F244&lt;"a"),"",IF(AND(Ausstellungen!D244=Tabelle2!$C$19,Ausstellungen!F244=Tabelle2!$E$19),Ausstellungen!C244&amp;Ausstellungen!D244&amp;"yy",IF(AND(Ausstellungen!D244=Tabelle2!$C$19,Ausstellungen!F244&lt;&gt;Tabelle2!$E$19),Ausstellungen!C244&amp;Ausstellungen!D244&amp;"zz",Ausstellungen!C244&amp;Ausstellungen!D244)))</f>
        <v/>
      </c>
      <c r="C244" s="70" t="str">
        <f>IF(Ausstellungen!H244&lt;"a","",IF(Ausstellungen!F244=Tabelle2!$E$4,Ausstellungen!D244&amp;Ausstellungen!E244&amp;Ausstellungen!F244&amp;Ausstellungen!H244,IF(Ausstellungen!F244=Tabelle2!$E$3,Ausstellungen!D244&amp;Ausstellungen!F244&amp;Ausstellungen!H244,Ausstellungen!D244&amp;Ausstellungen!E244&amp;Ausstellungen!H244)))</f>
        <v/>
      </c>
      <c r="D244" s="70" t="str">
        <f>IF(AND(Ausstellungen!C244&gt;"a",Ausstellungen!D244&gt;"a",Ausstellungen!F244&gt;"a",Ausstellungen!I244&gt;"a"),Ausstellungen!D244&amp;Ausstellungen!E244&amp;MID(Ausstellungen!I244,1,2),"")</f>
        <v/>
      </c>
      <c r="E244" s="70" t="str">
        <f>IF(AND(Ausstellungen!C244&gt;"a",Ausstellungen!D244&gt;"a",Ausstellungen!F244&gt;"a",Ausstellungen!I244&gt;"a"),Ausstellungen!D244&amp;MID(Ausstellungen!I244,1,3),"")</f>
        <v/>
      </c>
      <c r="F244" s="70" t="str">
        <f>IF(Ausstellungen!T244&lt;&gt;"leer",CONCATENATE(Ausstellungen!T244,"P"),"")</f>
        <v/>
      </c>
      <c r="G244" s="71">
        <f ca="1">IF(Ausstellungen!G244&gt;" ",VLOOKUP(Ausstellungen!G244,INDIRECT(F244),2,0),0)</f>
        <v>0</v>
      </c>
      <c r="H244" s="71">
        <f>IF(ISERROR(VLOOKUP(Ausstellungen!H244,Tabelle2!$AG$3:$AH$29,2,0)),0,VLOOKUP(Ausstellungen!H244,Tabelle2!$AG$3:$AH$29,2,0))</f>
        <v>0</v>
      </c>
      <c r="I244" s="71">
        <f>IF(ISERROR(VLOOKUP(Ausstellungen!I244,Tabelle2!$X$3:$Y$8,2,0)),0,VLOOKUP(Ausstellungen!I244,Tabelle2!$X$3:$Y$8,2,0))</f>
        <v>0</v>
      </c>
      <c r="J244" s="71">
        <f t="shared" ca="1" si="33"/>
        <v>0</v>
      </c>
      <c r="N244" s="69" t="str">
        <f>IF(AND(Ausstellungen!$C244&gt;"a",ISERROR(VLOOKUP(Ausstellungen!$C244,Tabelle3!$A$6:$B$300,2,0))),"??",IF(ISERROR(VLOOKUP(Ausstellungen!$C244,Tabelle3!$A$6:$B$300,2,0)),"",VLOOKUP(Ausstellungen!$C244,Tabelle3!$A$6:$B$300,2,0)))</f>
        <v/>
      </c>
      <c r="O244" s="125">
        <f ca="1">IF(AND(Ausstellungen!G244&gt;"a",ISERROR(MATCH(Ausstellungen!G244,INDIRECT(Ausstellungen!T244),0))),0,1)</f>
        <v>1</v>
      </c>
      <c r="P244" s="71" t="str">
        <f>IF(Ausstellungen!$C244="","",IF(ISERROR(MATCH(Ausstellungen!$I244,Tabelle2!$X$4:$X$8,0)),"",MATCH(Ausstellungen!$I244,Tabelle2!$X$4:$X$8,0)))</f>
        <v/>
      </c>
      <c r="Q244" s="71" t="str">
        <f>IF(Ausstellungen!$C244="","",IF(OR(P244="",ISERROR(INDEX(Tabelle2!$X$14:$Y$18,P244,2))),"",INDEX(Tabelle2!$X$14:$Y$18,P244,2)))</f>
        <v/>
      </c>
      <c r="R244" s="71" t="str">
        <f t="shared" si="34"/>
        <v/>
      </c>
      <c r="S244" s="84" t="str">
        <f>IF(Ausstellungen!H244&lt;"a","",IF(AND(Ausstellungen!H244&gt;"a",ISERROR(MATCH(Ausstellungen!D244&amp;Ausstellungen!G244,Tabelle2!$T$2:$T$17,0))),1,IF(AND(Ausstellungen!H244&gt;"a",INDEX(Tabelle2!$V$2:$V$17,MATCH(Ausstellungen!D244&amp;Ausstellungen!G244,Tabelle2!$T$2:$T$17,0))&lt;&gt;Ausstellungen!H244),1,"")))</f>
        <v/>
      </c>
      <c r="T244" s="71" t="str">
        <f>IF(AND(Ausstellungen!I244&gt;"a",ISERROR(MATCH(Ausstellungen!G244,Tabelle2!$Z$2:$Z$7,0))),1,"")</f>
        <v/>
      </c>
      <c r="U244" s="71" t="str">
        <f>IF(AND(A244&gt;"a",Ausstellungen!G244&gt;" "),COUNTIF(A$5:A$500,A244),"")</f>
        <v/>
      </c>
      <c r="V244" s="71" t="str">
        <f t="shared" si="35"/>
        <v/>
      </c>
      <c r="W244" s="71" t="str">
        <f t="shared" si="36"/>
        <v/>
      </c>
      <c r="X244" s="71" t="str">
        <f>IF(AND(Ausstellungen!D244&lt;&gt;Tabelle2!$C$19,Ausstellungen!F244=Tabelle2!$E$19),1,"")</f>
        <v/>
      </c>
      <c r="Y244" s="71" t="str">
        <f ca="1">IF(AND(Ausstellungen!G244&gt;"a",ISERROR(MATCH(Ausstellungen!G244,INDIRECT(Ausstellungen!T244),0))),0,"")</f>
        <v/>
      </c>
      <c r="Z244" s="71" t="str">
        <f>IF(ISERROR(SEARCH(",",Ausstellungen!G244,1)),Ausstellungen!G244,SUBSTITUTE(MID(Ausstellungen!G244,1,SEARCH(",",Ausstellungen!G244,1)-1),"vv","z"))</f>
        <v xml:space="preserve"> </v>
      </c>
      <c r="AA244" s="71">
        <f t="shared" ca="1" si="37"/>
        <v>0</v>
      </c>
      <c r="AB244" s="71">
        <f t="shared" ca="1" si="38"/>
        <v>0</v>
      </c>
      <c r="AC244" s="71">
        <f t="shared" ca="1" si="39"/>
        <v>0</v>
      </c>
      <c r="AD244" s="71">
        <f t="shared" ca="1" si="40"/>
        <v>0</v>
      </c>
      <c r="AE244" s="71">
        <f t="shared" ca="1" si="41"/>
        <v>0</v>
      </c>
      <c r="AF244" s="71">
        <f t="shared" ca="1" si="42"/>
        <v>0</v>
      </c>
      <c r="AG244" s="71">
        <f t="shared" ca="1" si="43"/>
        <v>0</v>
      </c>
    </row>
    <row r="245" spans="1:33" ht="18.600000000000001" customHeight="1" x14ac:dyDescent="0.2">
      <c r="A245" s="70" t="str">
        <f>IF(AND(Ausstellungen!C245&lt;"a",Ausstellungen!D245&lt;"a",Ausstellungen!F245&lt;"a",Ausstellungen!G245&lt;" "),"",SUBSTITUTE(SUBSTITUTE(SUBSTITUTE(SUBSTITUTE(IF(AND(ISERROR(SEARCH(",",Ausstellungen!G245,1)),ISERROR(SEARCH(".",Ausstellungen!G245,1))),CONCATENATE(Ausstellungen!D245,Ausstellungen!E245,Ausstellungen!F245,Ausstellungen!G245),IF(ISERROR(SEARCH(",",Ausstellungen!G245,1)),CONCATENATE(Ausstellungen!D245,Ausstellungen!E245,Ausstellungen!F245,MID(Ausstellungen!G245,SEARCH(".",Ausstellungen!G245,1)-1,1)),CONCATENATE(Ausstellungen!D245,Ausstellungen!E245,Ausstellungen!F245,MID(Ausstellungen!G245,SEARCH(",",Ausstellungen!G245,1)-1,1)))),"vv",ROW()),"v",ROW()),"Sg",""),"V",""))</f>
        <v xml:space="preserve">   </v>
      </c>
      <c r="B245" s="70" t="str">
        <f>IF(OR(Ausstellungen!C245&lt;"a",Ausstellungen!D245&lt;"a",Ausstellungen!F245&lt;"a"),"",IF(AND(Ausstellungen!D245=Tabelle2!$C$19,Ausstellungen!F245=Tabelle2!$E$19),Ausstellungen!C245&amp;Ausstellungen!D245&amp;"yy",IF(AND(Ausstellungen!D245=Tabelle2!$C$19,Ausstellungen!F245&lt;&gt;Tabelle2!$E$19),Ausstellungen!C245&amp;Ausstellungen!D245&amp;"zz",Ausstellungen!C245&amp;Ausstellungen!D245)))</f>
        <v/>
      </c>
      <c r="C245" s="70" t="str">
        <f>IF(Ausstellungen!H245&lt;"a","",IF(Ausstellungen!F245=Tabelle2!$E$4,Ausstellungen!D245&amp;Ausstellungen!E245&amp;Ausstellungen!F245&amp;Ausstellungen!H245,IF(Ausstellungen!F245=Tabelle2!$E$3,Ausstellungen!D245&amp;Ausstellungen!F245&amp;Ausstellungen!H245,Ausstellungen!D245&amp;Ausstellungen!E245&amp;Ausstellungen!H245)))</f>
        <v/>
      </c>
      <c r="D245" s="70" t="str">
        <f>IF(AND(Ausstellungen!C245&gt;"a",Ausstellungen!D245&gt;"a",Ausstellungen!F245&gt;"a",Ausstellungen!I245&gt;"a"),Ausstellungen!D245&amp;Ausstellungen!E245&amp;MID(Ausstellungen!I245,1,2),"")</f>
        <v/>
      </c>
      <c r="E245" s="70" t="str">
        <f>IF(AND(Ausstellungen!C245&gt;"a",Ausstellungen!D245&gt;"a",Ausstellungen!F245&gt;"a",Ausstellungen!I245&gt;"a"),Ausstellungen!D245&amp;MID(Ausstellungen!I245,1,3),"")</f>
        <v/>
      </c>
      <c r="F245" s="70" t="str">
        <f>IF(Ausstellungen!T245&lt;&gt;"leer",CONCATENATE(Ausstellungen!T245,"P"),"")</f>
        <v/>
      </c>
      <c r="G245" s="71">
        <f ca="1">IF(Ausstellungen!G245&gt;" ",VLOOKUP(Ausstellungen!G245,INDIRECT(F245),2,0),0)</f>
        <v>0</v>
      </c>
      <c r="H245" s="71">
        <f>IF(ISERROR(VLOOKUP(Ausstellungen!H245,Tabelle2!$AG$3:$AH$29,2,0)),0,VLOOKUP(Ausstellungen!H245,Tabelle2!$AG$3:$AH$29,2,0))</f>
        <v>0</v>
      </c>
      <c r="I245" s="71">
        <f>IF(ISERROR(VLOOKUP(Ausstellungen!I245,Tabelle2!$X$3:$Y$8,2,0)),0,VLOOKUP(Ausstellungen!I245,Tabelle2!$X$3:$Y$8,2,0))</f>
        <v>0</v>
      </c>
      <c r="J245" s="71">
        <f t="shared" ca="1" si="33"/>
        <v>0</v>
      </c>
      <c r="N245" s="69" t="str">
        <f>IF(AND(Ausstellungen!$C245&gt;"a",ISERROR(VLOOKUP(Ausstellungen!$C245,Tabelle3!$A$6:$B$300,2,0))),"??",IF(ISERROR(VLOOKUP(Ausstellungen!$C245,Tabelle3!$A$6:$B$300,2,0)),"",VLOOKUP(Ausstellungen!$C245,Tabelle3!$A$6:$B$300,2,0)))</f>
        <v/>
      </c>
      <c r="O245" s="125">
        <f ca="1">IF(AND(Ausstellungen!G245&gt;"a",ISERROR(MATCH(Ausstellungen!G245,INDIRECT(Ausstellungen!T245),0))),0,1)</f>
        <v>1</v>
      </c>
      <c r="P245" s="71" t="str">
        <f>IF(Ausstellungen!$C245="","",IF(ISERROR(MATCH(Ausstellungen!$I245,Tabelle2!$X$4:$X$8,0)),"",MATCH(Ausstellungen!$I245,Tabelle2!$X$4:$X$8,0)))</f>
        <v/>
      </c>
      <c r="Q245" s="71" t="str">
        <f>IF(Ausstellungen!$C245="","",IF(OR(P245="",ISERROR(INDEX(Tabelle2!$X$14:$Y$18,P245,2))),"",INDEX(Tabelle2!$X$14:$Y$18,P245,2)))</f>
        <v/>
      </c>
      <c r="R245" s="71" t="str">
        <f t="shared" si="34"/>
        <v/>
      </c>
      <c r="S245" s="84" t="str">
        <f>IF(Ausstellungen!H245&lt;"a","",IF(AND(Ausstellungen!H245&gt;"a",ISERROR(MATCH(Ausstellungen!D245&amp;Ausstellungen!G245,Tabelle2!$T$2:$T$17,0))),1,IF(AND(Ausstellungen!H245&gt;"a",INDEX(Tabelle2!$V$2:$V$17,MATCH(Ausstellungen!D245&amp;Ausstellungen!G245,Tabelle2!$T$2:$T$17,0))&lt;&gt;Ausstellungen!H245),1,"")))</f>
        <v/>
      </c>
      <c r="T245" s="71" t="str">
        <f>IF(AND(Ausstellungen!I245&gt;"a",ISERROR(MATCH(Ausstellungen!G245,Tabelle2!$Z$2:$Z$7,0))),1,"")</f>
        <v/>
      </c>
      <c r="U245" s="71" t="str">
        <f>IF(AND(A245&gt;"a",Ausstellungen!G245&gt;" "),COUNTIF(A$5:A$500,A245),"")</f>
        <v/>
      </c>
      <c r="V245" s="71" t="str">
        <f t="shared" si="35"/>
        <v/>
      </c>
      <c r="W245" s="71" t="str">
        <f t="shared" si="36"/>
        <v/>
      </c>
      <c r="X245" s="71" t="str">
        <f>IF(AND(Ausstellungen!D245&lt;&gt;Tabelle2!$C$19,Ausstellungen!F245=Tabelle2!$E$19),1,"")</f>
        <v/>
      </c>
      <c r="Y245" s="71" t="str">
        <f ca="1">IF(AND(Ausstellungen!G245&gt;"a",ISERROR(MATCH(Ausstellungen!G245,INDIRECT(Ausstellungen!T245),0))),0,"")</f>
        <v/>
      </c>
      <c r="Z245" s="71" t="str">
        <f>IF(ISERROR(SEARCH(",",Ausstellungen!G245,1)),Ausstellungen!G245,SUBSTITUTE(MID(Ausstellungen!G245,1,SEARCH(",",Ausstellungen!G245,1)-1),"vv","z"))</f>
        <v xml:space="preserve"> </v>
      </c>
      <c r="AA245" s="71">
        <f t="shared" ca="1" si="37"/>
        <v>0</v>
      </c>
      <c r="AB245" s="71">
        <f t="shared" ca="1" si="38"/>
        <v>0</v>
      </c>
      <c r="AC245" s="71">
        <f t="shared" ca="1" si="39"/>
        <v>0</v>
      </c>
      <c r="AD245" s="71">
        <f t="shared" ca="1" si="40"/>
        <v>0</v>
      </c>
      <c r="AE245" s="71">
        <f t="shared" ca="1" si="41"/>
        <v>0</v>
      </c>
      <c r="AF245" s="71">
        <f t="shared" ca="1" si="42"/>
        <v>0</v>
      </c>
      <c r="AG245" s="71">
        <f t="shared" ca="1" si="43"/>
        <v>0</v>
      </c>
    </row>
    <row r="246" spans="1:33" ht="18.600000000000001" customHeight="1" x14ac:dyDescent="0.2">
      <c r="A246" s="70" t="str">
        <f>IF(AND(Ausstellungen!C246&lt;"a",Ausstellungen!D246&lt;"a",Ausstellungen!F246&lt;"a",Ausstellungen!G246&lt;" "),"",SUBSTITUTE(SUBSTITUTE(SUBSTITUTE(SUBSTITUTE(IF(AND(ISERROR(SEARCH(",",Ausstellungen!G246,1)),ISERROR(SEARCH(".",Ausstellungen!G246,1))),CONCATENATE(Ausstellungen!D246,Ausstellungen!E246,Ausstellungen!F246,Ausstellungen!G246),IF(ISERROR(SEARCH(",",Ausstellungen!G246,1)),CONCATENATE(Ausstellungen!D246,Ausstellungen!E246,Ausstellungen!F246,MID(Ausstellungen!G246,SEARCH(".",Ausstellungen!G246,1)-1,1)),CONCATENATE(Ausstellungen!D246,Ausstellungen!E246,Ausstellungen!F246,MID(Ausstellungen!G246,SEARCH(",",Ausstellungen!G246,1)-1,1)))),"vv",ROW()),"v",ROW()),"Sg",""),"V",""))</f>
        <v xml:space="preserve">   </v>
      </c>
      <c r="B246" s="70" t="str">
        <f>IF(OR(Ausstellungen!C246&lt;"a",Ausstellungen!D246&lt;"a",Ausstellungen!F246&lt;"a"),"",IF(AND(Ausstellungen!D246=Tabelle2!$C$19,Ausstellungen!F246=Tabelle2!$E$19),Ausstellungen!C246&amp;Ausstellungen!D246&amp;"yy",IF(AND(Ausstellungen!D246=Tabelle2!$C$19,Ausstellungen!F246&lt;&gt;Tabelle2!$E$19),Ausstellungen!C246&amp;Ausstellungen!D246&amp;"zz",Ausstellungen!C246&amp;Ausstellungen!D246)))</f>
        <v/>
      </c>
      <c r="C246" s="70" t="str">
        <f>IF(Ausstellungen!H246&lt;"a","",IF(Ausstellungen!F246=Tabelle2!$E$4,Ausstellungen!D246&amp;Ausstellungen!E246&amp;Ausstellungen!F246&amp;Ausstellungen!H246,IF(Ausstellungen!F246=Tabelle2!$E$3,Ausstellungen!D246&amp;Ausstellungen!F246&amp;Ausstellungen!H246,Ausstellungen!D246&amp;Ausstellungen!E246&amp;Ausstellungen!H246)))</f>
        <v/>
      </c>
      <c r="D246" s="70" t="str">
        <f>IF(AND(Ausstellungen!C246&gt;"a",Ausstellungen!D246&gt;"a",Ausstellungen!F246&gt;"a",Ausstellungen!I246&gt;"a"),Ausstellungen!D246&amp;Ausstellungen!E246&amp;MID(Ausstellungen!I246,1,2),"")</f>
        <v/>
      </c>
      <c r="E246" s="70" t="str">
        <f>IF(AND(Ausstellungen!C246&gt;"a",Ausstellungen!D246&gt;"a",Ausstellungen!F246&gt;"a",Ausstellungen!I246&gt;"a"),Ausstellungen!D246&amp;MID(Ausstellungen!I246,1,3),"")</f>
        <v/>
      </c>
      <c r="F246" s="70" t="str">
        <f>IF(Ausstellungen!T246&lt;&gt;"leer",CONCATENATE(Ausstellungen!T246,"P"),"")</f>
        <v/>
      </c>
      <c r="G246" s="71">
        <f ca="1">IF(Ausstellungen!G246&gt;" ",VLOOKUP(Ausstellungen!G246,INDIRECT(F246),2,0),0)</f>
        <v>0</v>
      </c>
      <c r="H246" s="71">
        <f>IF(ISERROR(VLOOKUP(Ausstellungen!H246,Tabelle2!$AG$3:$AH$29,2,0)),0,VLOOKUP(Ausstellungen!H246,Tabelle2!$AG$3:$AH$29,2,0))</f>
        <v>0</v>
      </c>
      <c r="I246" s="71">
        <f>IF(ISERROR(VLOOKUP(Ausstellungen!I246,Tabelle2!$X$3:$Y$8,2,0)),0,VLOOKUP(Ausstellungen!I246,Tabelle2!$X$3:$Y$8,2,0))</f>
        <v>0</v>
      </c>
      <c r="J246" s="71">
        <f t="shared" ca="1" si="33"/>
        <v>0</v>
      </c>
      <c r="N246" s="69" t="str">
        <f>IF(AND(Ausstellungen!$C246&gt;"a",ISERROR(VLOOKUP(Ausstellungen!$C246,Tabelle3!$A$6:$B$300,2,0))),"??",IF(ISERROR(VLOOKUP(Ausstellungen!$C246,Tabelle3!$A$6:$B$300,2,0)),"",VLOOKUP(Ausstellungen!$C246,Tabelle3!$A$6:$B$300,2,0)))</f>
        <v/>
      </c>
      <c r="O246" s="125">
        <f ca="1">IF(AND(Ausstellungen!G246&gt;"a",ISERROR(MATCH(Ausstellungen!G246,INDIRECT(Ausstellungen!T246),0))),0,1)</f>
        <v>1</v>
      </c>
      <c r="P246" s="71" t="str">
        <f>IF(Ausstellungen!$C246="","",IF(ISERROR(MATCH(Ausstellungen!$I246,Tabelle2!$X$4:$X$8,0)),"",MATCH(Ausstellungen!$I246,Tabelle2!$X$4:$X$8,0)))</f>
        <v/>
      </c>
      <c r="Q246" s="71" t="str">
        <f>IF(Ausstellungen!$C246="","",IF(OR(P246="",ISERROR(INDEX(Tabelle2!$X$14:$Y$18,P246,2))),"",INDEX(Tabelle2!$X$14:$Y$18,P246,2)))</f>
        <v/>
      </c>
      <c r="R246" s="71" t="str">
        <f t="shared" si="34"/>
        <v/>
      </c>
      <c r="S246" s="84" t="str">
        <f>IF(Ausstellungen!H246&lt;"a","",IF(AND(Ausstellungen!H246&gt;"a",ISERROR(MATCH(Ausstellungen!D246&amp;Ausstellungen!G246,Tabelle2!$T$2:$T$17,0))),1,IF(AND(Ausstellungen!H246&gt;"a",INDEX(Tabelle2!$V$2:$V$17,MATCH(Ausstellungen!D246&amp;Ausstellungen!G246,Tabelle2!$T$2:$T$17,0))&lt;&gt;Ausstellungen!H246),1,"")))</f>
        <v/>
      </c>
      <c r="T246" s="71" t="str">
        <f>IF(AND(Ausstellungen!I246&gt;"a",ISERROR(MATCH(Ausstellungen!G246,Tabelle2!$Z$2:$Z$7,0))),1,"")</f>
        <v/>
      </c>
      <c r="U246" s="71" t="str">
        <f>IF(AND(A246&gt;"a",Ausstellungen!G246&gt;" "),COUNTIF(A$5:A$500,A246),"")</f>
        <v/>
      </c>
      <c r="V246" s="71" t="str">
        <f t="shared" si="35"/>
        <v/>
      </c>
      <c r="W246" s="71" t="str">
        <f t="shared" si="36"/>
        <v/>
      </c>
      <c r="X246" s="71" t="str">
        <f>IF(AND(Ausstellungen!D246&lt;&gt;Tabelle2!$C$19,Ausstellungen!F246=Tabelle2!$E$19),1,"")</f>
        <v/>
      </c>
      <c r="Y246" s="71" t="str">
        <f ca="1">IF(AND(Ausstellungen!G246&gt;"a",ISERROR(MATCH(Ausstellungen!G246,INDIRECT(Ausstellungen!T246),0))),0,"")</f>
        <v/>
      </c>
      <c r="Z246" s="71" t="str">
        <f>IF(ISERROR(SEARCH(",",Ausstellungen!G246,1)),Ausstellungen!G246,SUBSTITUTE(MID(Ausstellungen!G246,1,SEARCH(",",Ausstellungen!G246,1)-1),"vv","z"))</f>
        <v xml:space="preserve"> </v>
      </c>
      <c r="AA246" s="71">
        <f t="shared" ca="1" si="37"/>
        <v>0</v>
      </c>
      <c r="AB246" s="71">
        <f t="shared" ca="1" si="38"/>
        <v>0</v>
      </c>
      <c r="AC246" s="71">
        <f t="shared" ca="1" si="39"/>
        <v>0</v>
      </c>
      <c r="AD246" s="71">
        <f t="shared" ca="1" si="40"/>
        <v>0</v>
      </c>
      <c r="AE246" s="71">
        <f t="shared" ca="1" si="41"/>
        <v>0</v>
      </c>
      <c r="AF246" s="71">
        <f t="shared" ca="1" si="42"/>
        <v>0</v>
      </c>
      <c r="AG246" s="71">
        <f t="shared" ca="1" si="43"/>
        <v>0</v>
      </c>
    </row>
    <row r="247" spans="1:33" ht="18.600000000000001" customHeight="1" x14ac:dyDescent="0.2">
      <c r="A247" s="70" t="str">
        <f>IF(AND(Ausstellungen!C247&lt;"a",Ausstellungen!D247&lt;"a",Ausstellungen!F247&lt;"a",Ausstellungen!G247&lt;" "),"",SUBSTITUTE(SUBSTITUTE(SUBSTITUTE(SUBSTITUTE(IF(AND(ISERROR(SEARCH(",",Ausstellungen!G247,1)),ISERROR(SEARCH(".",Ausstellungen!G247,1))),CONCATENATE(Ausstellungen!D247,Ausstellungen!E247,Ausstellungen!F247,Ausstellungen!G247),IF(ISERROR(SEARCH(",",Ausstellungen!G247,1)),CONCATENATE(Ausstellungen!D247,Ausstellungen!E247,Ausstellungen!F247,MID(Ausstellungen!G247,SEARCH(".",Ausstellungen!G247,1)-1,1)),CONCATENATE(Ausstellungen!D247,Ausstellungen!E247,Ausstellungen!F247,MID(Ausstellungen!G247,SEARCH(",",Ausstellungen!G247,1)-1,1)))),"vv",ROW()),"v",ROW()),"Sg",""),"V",""))</f>
        <v xml:space="preserve">   </v>
      </c>
      <c r="B247" s="70" t="str">
        <f>IF(OR(Ausstellungen!C247&lt;"a",Ausstellungen!D247&lt;"a",Ausstellungen!F247&lt;"a"),"",IF(AND(Ausstellungen!D247=Tabelle2!$C$19,Ausstellungen!F247=Tabelle2!$E$19),Ausstellungen!C247&amp;Ausstellungen!D247&amp;"yy",IF(AND(Ausstellungen!D247=Tabelle2!$C$19,Ausstellungen!F247&lt;&gt;Tabelle2!$E$19),Ausstellungen!C247&amp;Ausstellungen!D247&amp;"zz",Ausstellungen!C247&amp;Ausstellungen!D247)))</f>
        <v/>
      </c>
      <c r="C247" s="70" t="str">
        <f>IF(Ausstellungen!H247&lt;"a","",IF(Ausstellungen!F247=Tabelle2!$E$4,Ausstellungen!D247&amp;Ausstellungen!E247&amp;Ausstellungen!F247&amp;Ausstellungen!H247,IF(Ausstellungen!F247=Tabelle2!$E$3,Ausstellungen!D247&amp;Ausstellungen!F247&amp;Ausstellungen!H247,Ausstellungen!D247&amp;Ausstellungen!E247&amp;Ausstellungen!H247)))</f>
        <v/>
      </c>
      <c r="D247" s="70" t="str">
        <f>IF(AND(Ausstellungen!C247&gt;"a",Ausstellungen!D247&gt;"a",Ausstellungen!F247&gt;"a",Ausstellungen!I247&gt;"a"),Ausstellungen!D247&amp;Ausstellungen!E247&amp;MID(Ausstellungen!I247,1,2),"")</f>
        <v/>
      </c>
      <c r="E247" s="70" t="str">
        <f>IF(AND(Ausstellungen!C247&gt;"a",Ausstellungen!D247&gt;"a",Ausstellungen!F247&gt;"a",Ausstellungen!I247&gt;"a"),Ausstellungen!D247&amp;MID(Ausstellungen!I247,1,3),"")</f>
        <v/>
      </c>
      <c r="F247" s="70" t="str">
        <f>IF(Ausstellungen!T247&lt;&gt;"leer",CONCATENATE(Ausstellungen!T247,"P"),"")</f>
        <v/>
      </c>
      <c r="G247" s="71">
        <f ca="1">IF(Ausstellungen!G247&gt;" ",VLOOKUP(Ausstellungen!G247,INDIRECT(F247),2,0),0)</f>
        <v>0</v>
      </c>
      <c r="H247" s="71">
        <f>IF(ISERROR(VLOOKUP(Ausstellungen!H247,Tabelle2!$AG$3:$AH$29,2,0)),0,VLOOKUP(Ausstellungen!H247,Tabelle2!$AG$3:$AH$29,2,0))</f>
        <v>0</v>
      </c>
      <c r="I247" s="71">
        <f>IF(ISERROR(VLOOKUP(Ausstellungen!I247,Tabelle2!$X$3:$Y$8,2,0)),0,VLOOKUP(Ausstellungen!I247,Tabelle2!$X$3:$Y$8,2,0))</f>
        <v>0</v>
      </c>
      <c r="J247" s="71">
        <f t="shared" ca="1" si="33"/>
        <v>0</v>
      </c>
      <c r="N247" s="69" t="str">
        <f>IF(AND(Ausstellungen!$C247&gt;"a",ISERROR(VLOOKUP(Ausstellungen!$C247,Tabelle3!$A$6:$B$300,2,0))),"??",IF(ISERROR(VLOOKUP(Ausstellungen!$C247,Tabelle3!$A$6:$B$300,2,0)),"",VLOOKUP(Ausstellungen!$C247,Tabelle3!$A$6:$B$300,2,0)))</f>
        <v/>
      </c>
      <c r="O247" s="125">
        <f ca="1">IF(AND(Ausstellungen!G247&gt;"a",ISERROR(MATCH(Ausstellungen!G247,INDIRECT(Ausstellungen!T247),0))),0,1)</f>
        <v>1</v>
      </c>
      <c r="P247" s="71" t="str">
        <f>IF(Ausstellungen!$C247="","",IF(ISERROR(MATCH(Ausstellungen!$I247,Tabelle2!$X$4:$X$8,0)),"",MATCH(Ausstellungen!$I247,Tabelle2!$X$4:$X$8,0)))</f>
        <v/>
      </c>
      <c r="Q247" s="71" t="str">
        <f>IF(Ausstellungen!$C247="","",IF(OR(P247="",ISERROR(INDEX(Tabelle2!$X$14:$Y$18,P247,2))),"",INDEX(Tabelle2!$X$14:$Y$18,P247,2)))</f>
        <v/>
      </c>
      <c r="R247" s="71" t="str">
        <f t="shared" si="34"/>
        <v/>
      </c>
      <c r="S247" s="84" t="str">
        <f>IF(Ausstellungen!H247&lt;"a","",IF(AND(Ausstellungen!H247&gt;"a",ISERROR(MATCH(Ausstellungen!D247&amp;Ausstellungen!G247,Tabelle2!$T$2:$T$17,0))),1,IF(AND(Ausstellungen!H247&gt;"a",INDEX(Tabelle2!$V$2:$V$17,MATCH(Ausstellungen!D247&amp;Ausstellungen!G247,Tabelle2!$T$2:$T$17,0))&lt;&gt;Ausstellungen!H247),1,"")))</f>
        <v/>
      </c>
      <c r="T247" s="71" t="str">
        <f>IF(AND(Ausstellungen!I247&gt;"a",ISERROR(MATCH(Ausstellungen!G247,Tabelle2!$Z$2:$Z$7,0))),1,"")</f>
        <v/>
      </c>
      <c r="U247" s="71" t="str">
        <f>IF(AND(A247&gt;"a",Ausstellungen!G247&gt;" "),COUNTIF(A$5:A$500,A247),"")</f>
        <v/>
      </c>
      <c r="V247" s="71" t="str">
        <f t="shared" si="35"/>
        <v/>
      </c>
      <c r="W247" s="71" t="str">
        <f t="shared" si="36"/>
        <v/>
      </c>
      <c r="X247" s="71" t="str">
        <f>IF(AND(Ausstellungen!D247&lt;&gt;Tabelle2!$C$19,Ausstellungen!F247=Tabelle2!$E$19),1,"")</f>
        <v/>
      </c>
      <c r="Y247" s="71" t="str">
        <f ca="1">IF(AND(Ausstellungen!G247&gt;"a",ISERROR(MATCH(Ausstellungen!G247,INDIRECT(Ausstellungen!T247),0))),0,"")</f>
        <v/>
      </c>
      <c r="Z247" s="71" t="str">
        <f>IF(ISERROR(SEARCH(",",Ausstellungen!G247,1)),Ausstellungen!G247,SUBSTITUTE(MID(Ausstellungen!G247,1,SEARCH(",",Ausstellungen!G247,1)-1),"vv","z"))</f>
        <v xml:space="preserve"> </v>
      </c>
      <c r="AA247" s="71">
        <f t="shared" ca="1" si="37"/>
        <v>0</v>
      </c>
      <c r="AB247" s="71">
        <f t="shared" ca="1" si="38"/>
        <v>0</v>
      </c>
      <c r="AC247" s="71">
        <f t="shared" ca="1" si="39"/>
        <v>0</v>
      </c>
      <c r="AD247" s="71">
        <f t="shared" ca="1" si="40"/>
        <v>0</v>
      </c>
      <c r="AE247" s="71">
        <f t="shared" ca="1" si="41"/>
        <v>0</v>
      </c>
      <c r="AF247" s="71">
        <f t="shared" ca="1" si="42"/>
        <v>0</v>
      </c>
      <c r="AG247" s="71">
        <f t="shared" ca="1" si="43"/>
        <v>0</v>
      </c>
    </row>
    <row r="248" spans="1:33" ht="18.600000000000001" customHeight="1" x14ac:dyDescent="0.2">
      <c r="A248" s="70" t="str">
        <f>IF(AND(Ausstellungen!C248&lt;"a",Ausstellungen!D248&lt;"a",Ausstellungen!F248&lt;"a",Ausstellungen!G248&lt;" "),"",SUBSTITUTE(SUBSTITUTE(SUBSTITUTE(SUBSTITUTE(IF(AND(ISERROR(SEARCH(",",Ausstellungen!G248,1)),ISERROR(SEARCH(".",Ausstellungen!G248,1))),CONCATENATE(Ausstellungen!D248,Ausstellungen!E248,Ausstellungen!F248,Ausstellungen!G248),IF(ISERROR(SEARCH(",",Ausstellungen!G248,1)),CONCATENATE(Ausstellungen!D248,Ausstellungen!E248,Ausstellungen!F248,MID(Ausstellungen!G248,SEARCH(".",Ausstellungen!G248,1)-1,1)),CONCATENATE(Ausstellungen!D248,Ausstellungen!E248,Ausstellungen!F248,MID(Ausstellungen!G248,SEARCH(",",Ausstellungen!G248,1)-1,1)))),"vv",ROW()),"v",ROW()),"Sg",""),"V",""))</f>
        <v xml:space="preserve">   </v>
      </c>
      <c r="B248" s="70" t="str">
        <f>IF(OR(Ausstellungen!C248&lt;"a",Ausstellungen!D248&lt;"a",Ausstellungen!F248&lt;"a"),"",IF(AND(Ausstellungen!D248=Tabelle2!$C$19,Ausstellungen!F248=Tabelle2!$E$19),Ausstellungen!C248&amp;Ausstellungen!D248&amp;"yy",IF(AND(Ausstellungen!D248=Tabelle2!$C$19,Ausstellungen!F248&lt;&gt;Tabelle2!$E$19),Ausstellungen!C248&amp;Ausstellungen!D248&amp;"zz",Ausstellungen!C248&amp;Ausstellungen!D248)))</f>
        <v/>
      </c>
      <c r="C248" s="70" t="str">
        <f>IF(Ausstellungen!H248&lt;"a","",IF(Ausstellungen!F248=Tabelle2!$E$4,Ausstellungen!D248&amp;Ausstellungen!E248&amp;Ausstellungen!F248&amp;Ausstellungen!H248,IF(Ausstellungen!F248=Tabelle2!$E$3,Ausstellungen!D248&amp;Ausstellungen!F248&amp;Ausstellungen!H248,Ausstellungen!D248&amp;Ausstellungen!E248&amp;Ausstellungen!H248)))</f>
        <v/>
      </c>
      <c r="D248" s="70" t="str">
        <f>IF(AND(Ausstellungen!C248&gt;"a",Ausstellungen!D248&gt;"a",Ausstellungen!F248&gt;"a",Ausstellungen!I248&gt;"a"),Ausstellungen!D248&amp;Ausstellungen!E248&amp;MID(Ausstellungen!I248,1,2),"")</f>
        <v/>
      </c>
      <c r="E248" s="70" t="str">
        <f>IF(AND(Ausstellungen!C248&gt;"a",Ausstellungen!D248&gt;"a",Ausstellungen!F248&gt;"a",Ausstellungen!I248&gt;"a"),Ausstellungen!D248&amp;MID(Ausstellungen!I248,1,3),"")</f>
        <v/>
      </c>
      <c r="F248" s="70" t="str">
        <f>IF(Ausstellungen!T248&lt;&gt;"leer",CONCATENATE(Ausstellungen!T248,"P"),"")</f>
        <v/>
      </c>
      <c r="G248" s="71">
        <f ca="1">IF(Ausstellungen!G248&gt;" ",VLOOKUP(Ausstellungen!G248,INDIRECT(F248),2,0),0)</f>
        <v>0</v>
      </c>
      <c r="H248" s="71">
        <f>IF(ISERROR(VLOOKUP(Ausstellungen!H248,Tabelle2!$AG$3:$AH$29,2,0)),0,VLOOKUP(Ausstellungen!H248,Tabelle2!$AG$3:$AH$29,2,0))</f>
        <v>0</v>
      </c>
      <c r="I248" s="71">
        <f>IF(ISERROR(VLOOKUP(Ausstellungen!I248,Tabelle2!$X$3:$Y$8,2,0)),0,VLOOKUP(Ausstellungen!I248,Tabelle2!$X$3:$Y$8,2,0))</f>
        <v>0</v>
      </c>
      <c r="J248" s="71">
        <f t="shared" ca="1" si="33"/>
        <v>0</v>
      </c>
      <c r="N248" s="69" t="str">
        <f>IF(AND(Ausstellungen!$C248&gt;"a",ISERROR(VLOOKUP(Ausstellungen!$C248,Tabelle3!$A$6:$B$300,2,0))),"??",IF(ISERROR(VLOOKUP(Ausstellungen!$C248,Tabelle3!$A$6:$B$300,2,0)),"",VLOOKUP(Ausstellungen!$C248,Tabelle3!$A$6:$B$300,2,0)))</f>
        <v/>
      </c>
      <c r="O248" s="125">
        <f ca="1">IF(AND(Ausstellungen!G248&gt;"a",ISERROR(MATCH(Ausstellungen!G248,INDIRECT(Ausstellungen!T248),0))),0,1)</f>
        <v>1</v>
      </c>
      <c r="P248" s="71" t="str">
        <f>IF(Ausstellungen!$C248="","",IF(ISERROR(MATCH(Ausstellungen!$I248,Tabelle2!$X$4:$X$8,0)),"",MATCH(Ausstellungen!$I248,Tabelle2!$X$4:$X$8,0)))</f>
        <v/>
      </c>
      <c r="Q248" s="71" t="str">
        <f>IF(Ausstellungen!$C248="","",IF(OR(P248="",ISERROR(INDEX(Tabelle2!$X$14:$Y$18,P248,2))),"",INDEX(Tabelle2!$X$14:$Y$18,P248,2)))</f>
        <v/>
      </c>
      <c r="R248" s="71" t="str">
        <f t="shared" si="34"/>
        <v/>
      </c>
      <c r="S248" s="84" t="str">
        <f>IF(Ausstellungen!H248&lt;"a","",IF(AND(Ausstellungen!H248&gt;"a",ISERROR(MATCH(Ausstellungen!D248&amp;Ausstellungen!G248,Tabelle2!$T$2:$T$17,0))),1,IF(AND(Ausstellungen!H248&gt;"a",INDEX(Tabelle2!$V$2:$V$17,MATCH(Ausstellungen!D248&amp;Ausstellungen!G248,Tabelle2!$T$2:$T$17,0))&lt;&gt;Ausstellungen!H248),1,"")))</f>
        <v/>
      </c>
      <c r="T248" s="71" t="str">
        <f>IF(AND(Ausstellungen!I248&gt;"a",ISERROR(MATCH(Ausstellungen!G248,Tabelle2!$Z$2:$Z$7,0))),1,"")</f>
        <v/>
      </c>
      <c r="U248" s="71" t="str">
        <f>IF(AND(A248&gt;"a",Ausstellungen!G248&gt;" "),COUNTIF(A$5:A$500,A248),"")</f>
        <v/>
      </c>
      <c r="V248" s="71" t="str">
        <f t="shared" si="35"/>
        <v/>
      </c>
      <c r="W248" s="71" t="str">
        <f t="shared" si="36"/>
        <v/>
      </c>
      <c r="X248" s="71" t="str">
        <f>IF(AND(Ausstellungen!D248&lt;&gt;Tabelle2!$C$19,Ausstellungen!F248=Tabelle2!$E$19),1,"")</f>
        <v/>
      </c>
      <c r="Y248" s="71" t="str">
        <f ca="1">IF(AND(Ausstellungen!G248&gt;"a",ISERROR(MATCH(Ausstellungen!G248,INDIRECT(Ausstellungen!T248),0))),0,"")</f>
        <v/>
      </c>
      <c r="Z248" s="71" t="str">
        <f>IF(ISERROR(SEARCH(",",Ausstellungen!G248,1)),Ausstellungen!G248,SUBSTITUTE(MID(Ausstellungen!G248,1,SEARCH(",",Ausstellungen!G248,1)-1),"vv","z"))</f>
        <v xml:space="preserve"> </v>
      </c>
      <c r="AA248" s="71">
        <f t="shared" ca="1" si="37"/>
        <v>0</v>
      </c>
      <c r="AB248" s="71">
        <f t="shared" ca="1" si="38"/>
        <v>0</v>
      </c>
      <c r="AC248" s="71">
        <f t="shared" ca="1" si="39"/>
        <v>0</v>
      </c>
      <c r="AD248" s="71">
        <f t="shared" ca="1" si="40"/>
        <v>0</v>
      </c>
      <c r="AE248" s="71">
        <f t="shared" ca="1" si="41"/>
        <v>0</v>
      </c>
      <c r="AF248" s="71">
        <f t="shared" ca="1" si="42"/>
        <v>0</v>
      </c>
      <c r="AG248" s="71">
        <f t="shared" ca="1" si="43"/>
        <v>0</v>
      </c>
    </row>
    <row r="249" spans="1:33" ht="18.600000000000001" customHeight="1" x14ac:dyDescent="0.2">
      <c r="A249" s="70" t="str">
        <f>IF(AND(Ausstellungen!C249&lt;"a",Ausstellungen!D249&lt;"a",Ausstellungen!F249&lt;"a",Ausstellungen!G249&lt;" "),"",SUBSTITUTE(SUBSTITUTE(SUBSTITUTE(SUBSTITUTE(IF(AND(ISERROR(SEARCH(",",Ausstellungen!G249,1)),ISERROR(SEARCH(".",Ausstellungen!G249,1))),CONCATENATE(Ausstellungen!D249,Ausstellungen!E249,Ausstellungen!F249,Ausstellungen!G249),IF(ISERROR(SEARCH(",",Ausstellungen!G249,1)),CONCATENATE(Ausstellungen!D249,Ausstellungen!E249,Ausstellungen!F249,MID(Ausstellungen!G249,SEARCH(".",Ausstellungen!G249,1)-1,1)),CONCATENATE(Ausstellungen!D249,Ausstellungen!E249,Ausstellungen!F249,MID(Ausstellungen!G249,SEARCH(",",Ausstellungen!G249,1)-1,1)))),"vv",ROW()),"v",ROW()),"Sg",""),"V",""))</f>
        <v xml:space="preserve">   </v>
      </c>
      <c r="B249" s="70" t="str">
        <f>IF(OR(Ausstellungen!C249&lt;"a",Ausstellungen!D249&lt;"a",Ausstellungen!F249&lt;"a"),"",IF(AND(Ausstellungen!D249=Tabelle2!$C$19,Ausstellungen!F249=Tabelle2!$E$19),Ausstellungen!C249&amp;Ausstellungen!D249&amp;"yy",IF(AND(Ausstellungen!D249=Tabelle2!$C$19,Ausstellungen!F249&lt;&gt;Tabelle2!$E$19),Ausstellungen!C249&amp;Ausstellungen!D249&amp;"zz",Ausstellungen!C249&amp;Ausstellungen!D249)))</f>
        <v/>
      </c>
      <c r="C249" s="70" t="str">
        <f>IF(Ausstellungen!H249&lt;"a","",IF(Ausstellungen!F249=Tabelle2!$E$4,Ausstellungen!D249&amp;Ausstellungen!E249&amp;Ausstellungen!F249&amp;Ausstellungen!H249,IF(Ausstellungen!F249=Tabelle2!$E$3,Ausstellungen!D249&amp;Ausstellungen!F249&amp;Ausstellungen!H249,Ausstellungen!D249&amp;Ausstellungen!E249&amp;Ausstellungen!H249)))</f>
        <v/>
      </c>
      <c r="D249" s="70" t="str">
        <f>IF(AND(Ausstellungen!C249&gt;"a",Ausstellungen!D249&gt;"a",Ausstellungen!F249&gt;"a",Ausstellungen!I249&gt;"a"),Ausstellungen!D249&amp;Ausstellungen!E249&amp;MID(Ausstellungen!I249,1,2),"")</f>
        <v/>
      </c>
      <c r="E249" s="70" t="str">
        <f>IF(AND(Ausstellungen!C249&gt;"a",Ausstellungen!D249&gt;"a",Ausstellungen!F249&gt;"a",Ausstellungen!I249&gt;"a"),Ausstellungen!D249&amp;MID(Ausstellungen!I249,1,3),"")</f>
        <v/>
      </c>
      <c r="F249" s="70" t="str">
        <f>IF(Ausstellungen!T249&lt;&gt;"leer",CONCATENATE(Ausstellungen!T249,"P"),"")</f>
        <v/>
      </c>
      <c r="G249" s="71">
        <f ca="1">IF(Ausstellungen!G249&gt;" ",VLOOKUP(Ausstellungen!G249,INDIRECT(F249),2,0),0)</f>
        <v>0</v>
      </c>
      <c r="H249" s="71">
        <f>IF(ISERROR(VLOOKUP(Ausstellungen!H249,Tabelle2!$AG$3:$AH$29,2,0)),0,VLOOKUP(Ausstellungen!H249,Tabelle2!$AG$3:$AH$29,2,0))</f>
        <v>0</v>
      </c>
      <c r="I249" s="71">
        <f>IF(ISERROR(VLOOKUP(Ausstellungen!I249,Tabelle2!$X$3:$Y$8,2,0)),0,VLOOKUP(Ausstellungen!I249,Tabelle2!$X$3:$Y$8,2,0))</f>
        <v>0</v>
      </c>
      <c r="J249" s="71">
        <f t="shared" ca="1" si="33"/>
        <v>0</v>
      </c>
      <c r="N249" s="69" t="str">
        <f>IF(AND(Ausstellungen!$C249&gt;"a",ISERROR(VLOOKUP(Ausstellungen!$C249,Tabelle3!$A$6:$B$300,2,0))),"??",IF(ISERROR(VLOOKUP(Ausstellungen!$C249,Tabelle3!$A$6:$B$300,2,0)),"",VLOOKUP(Ausstellungen!$C249,Tabelle3!$A$6:$B$300,2,0)))</f>
        <v/>
      </c>
      <c r="O249" s="125">
        <f ca="1">IF(AND(Ausstellungen!G249&gt;"a",ISERROR(MATCH(Ausstellungen!G249,INDIRECT(Ausstellungen!T249),0))),0,1)</f>
        <v>1</v>
      </c>
      <c r="P249" s="71" t="str">
        <f>IF(Ausstellungen!$C249="","",IF(ISERROR(MATCH(Ausstellungen!$I249,Tabelle2!$X$4:$X$8,0)),"",MATCH(Ausstellungen!$I249,Tabelle2!$X$4:$X$8,0)))</f>
        <v/>
      </c>
      <c r="Q249" s="71" t="str">
        <f>IF(Ausstellungen!$C249="","",IF(OR(P249="",ISERROR(INDEX(Tabelle2!$X$14:$Y$18,P249,2))),"",INDEX(Tabelle2!$X$14:$Y$18,P249,2)))</f>
        <v/>
      </c>
      <c r="R249" s="71" t="str">
        <f t="shared" si="34"/>
        <v/>
      </c>
      <c r="S249" s="84" t="str">
        <f>IF(Ausstellungen!H249&lt;"a","",IF(AND(Ausstellungen!H249&gt;"a",ISERROR(MATCH(Ausstellungen!D249&amp;Ausstellungen!G249,Tabelle2!$T$2:$T$17,0))),1,IF(AND(Ausstellungen!H249&gt;"a",INDEX(Tabelle2!$V$2:$V$17,MATCH(Ausstellungen!D249&amp;Ausstellungen!G249,Tabelle2!$T$2:$T$17,0))&lt;&gt;Ausstellungen!H249),1,"")))</f>
        <v/>
      </c>
      <c r="T249" s="71" t="str">
        <f>IF(AND(Ausstellungen!I249&gt;"a",ISERROR(MATCH(Ausstellungen!G249,Tabelle2!$Z$2:$Z$7,0))),1,"")</f>
        <v/>
      </c>
      <c r="U249" s="71" t="str">
        <f>IF(AND(A249&gt;"a",Ausstellungen!G249&gt;" "),COUNTIF(A$5:A$500,A249),"")</f>
        <v/>
      </c>
      <c r="V249" s="71" t="str">
        <f t="shared" si="35"/>
        <v/>
      </c>
      <c r="W249" s="71" t="str">
        <f t="shared" si="36"/>
        <v/>
      </c>
      <c r="X249" s="71" t="str">
        <f>IF(AND(Ausstellungen!D249&lt;&gt;Tabelle2!$C$19,Ausstellungen!F249=Tabelle2!$E$19),1,"")</f>
        <v/>
      </c>
      <c r="Y249" s="71" t="str">
        <f ca="1">IF(AND(Ausstellungen!G249&gt;"a",ISERROR(MATCH(Ausstellungen!G249,INDIRECT(Ausstellungen!T249),0))),0,"")</f>
        <v/>
      </c>
      <c r="Z249" s="71" t="str">
        <f>IF(ISERROR(SEARCH(",",Ausstellungen!G249,1)),Ausstellungen!G249,SUBSTITUTE(MID(Ausstellungen!G249,1,SEARCH(",",Ausstellungen!G249,1)-1),"vv","z"))</f>
        <v xml:space="preserve"> </v>
      </c>
      <c r="AA249" s="71">
        <f t="shared" ca="1" si="37"/>
        <v>0</v>
      </c>
      <c r="AB249" s="71">
        <f t="shared" ca="1" si="38"/>
        <v>0</v>
      </c>
      <c r="AC249" s="71">
        <f t="shared" ca="1" si="39"/>
        <v>0</v>
      </c>
      <c r="AD249" s="71">
        <f t="shared" ca="1" si="40"/>
        <v>0</v>
      </c>
      <c r="AE249" s="71">
        <f t="shared" ca="1" si="41"/>
        <v>0</v>
      </c>
      <c r="AF249" s="71">
        <f t="shared" ca="1" si="42"/>
        <v>0</v>
      </c>
      <c r="AG249" s="71">
        <f t="shared" ca="1" si="43"/>
        <v>0</v>
      </c>
    </row>
    <row r="250" spans="1:33" ht="18.600000000000001" customHeight="1" x14ac:dyDescent="0.2">
      <c r="A250" s="70" t="str">
        <f>IF(AND(Ausstellungen!C250&lt;"a",Ausstellungen!D250&lt;"a",Ausstellungen!F250&lt;"a",Ausstellungen!G250&lt;" "),"",SUBSTITUTE(SUBSTITUTE(SUBSTITUTE(SUBSTITUTE(IF(AND(ISERROR(SEARCH(",",Ausstellungen!G250,1)),ISERROR(SEARCH(".",Ausstellungen!G250,1))),CONCATENATE(Ausstellungen!D250,Ausstellungen!E250,Ausstellungen!F250,Ausstellungen!G250),IF(ISERROR(SEARCH(",",Ausstellungen!G250,1)),CONCATENATE(Ausstellungen!D250,Ausstellungen!E250,Ausstellungen!F250,MID(Ausstellungen!G250,SEARCH(".",Ausstellungen!G250,1)-1,1)),CONCATENATE(Ausstellungen!D250,Ausstellungen!E250,Ausstellungen!F250,MID(Ausstellungen!G250,SEARCH(",",Ausstellungen!G250,1)-1,1)))),"vv",ROW()),"v",ROW()),"Sg",""),"V",""))</f>
        <v xml:space="preserve">   </v>
      </c>
      <c r="B250" s="70" t="str">
        <f>IF(OR(Ausstellungen!C250&lt;"a",Ausstellungen!D250&lt;"a",Ausstellungen!F250&lt;"a"),"",IF(AND(Ausstellungen!D250=Tabelle2!$C$19,Ausstellungen!F250=Tabelle2!$E$19),Ausstellungen!C250&amp;Ausstellungen!D250&amp;"yy",IF(AND(Ausstellungen!D250=Tabelle2!$C$19,Ausstellungen!F250&lt;&gt;Tabelle2!$E$19),Ausstellungen!C250&amp;Ausstellungen!D250&amp;"zz",Ausstellungen!C250&amp;Ausstellungen!D250)))</f>
        <v/>
      </c>
      <c r="C250" s="70" t="str">
        <f>IF(Ausstellungen!H250&lt;"a","",IF(Ausstellungen!F250=Tabelle2!$E$4,Ausstellungen!D250&amp;Ausstellungen!E250&amp;Ausstellungen!F250&amp;Ausstellungen!H250,IF(Ausstellungen!F250=Tabelle2!$E$3,Ausstellungen!D250&amp;Ausstellungen!F250&amp;Ausstellungen!H250,Ausstellungen!D250&amp;Ausstellungen!E250&amp;Ausstellungen!H250)))</f>
        <v/>
      </c>
      <c r="D250" s="70" t="str">
        <f>IF(AND(Ausstellungen!C250&gt;"a",Ausstellungen!D250&gt;"a",Ausstellungen!F250&gt;"a",Ausstellungen!I250&gt;"a"),Ausstellungen!D250&amp;Ausstellungen!E250&amp;MID(Ausstellungen!I250,1,2),"")</f>
        <v/>
      </c>
      <c r="E250" s="70" t="str">
        <f>IF(AND(Ausstellungen!C250&gt;"a",Ausstellungen!D250&gt;"a",Ausstellungen!F250&gt;"a",Ausstellungen!I250&gt;"a"),Ausstellungen!D250&amp;MID(Ausstellungen!I250,1,3),"")</f>
        <v/>
      </c>
      <c r="F250" s="70" t="str">
        <f>IF(Ausstellungen!T250&lt;&gt;"leer",CONCATENATE(Ausstellungen!T250,"P"),"")</f>
        <v/>
      </c>
      <c r="G250" s="71">
        <f ca="1">IF(Ausstellungen!G250&gt;" ",VLOOKUP(Ausstellungen!G250,INDIRECT(F250),2,0),0)</f>
        <v>0</v>
      </c>
      <c r="H250" s="71">
        <f>IF(ISERROR(VLOOKUP(Ausstellungen!H250,Tabelle2!$AG$3:$AH$29,2,0)),0,VLOOKUP(Ausstellungen!H250,Tabelle2!$AG$3:$AH$29,2,0))</f>
        <v>0</v>
      </c>
      <c r="I250" s="71">
        <f>IF(ISERROR(VLOOKUP(Ausstellungen!I250,Tabelle2!$X$3:$Y$8,2,0)),0,VLOOKUP(Ausstellungen!I250,Tabelle2!$X$3:$Y$8,2,0))</f>
        <v>0</v>
      </c>
      <c r="J250" s="71">
        <f t="shared" ca="1" si="33"/>
        <v>0</v>
      </c>
      <c r="N250" s="69" t="str">
        <f>IF(AND(Ausstellungen!$C250&gt;"a",ISERROR(VLOOKUP(Ausstellungen!$C250,Tabelle3!$A$6:$B$300,2,0))),"??",IF(ISERROR(VLOOKUP(Ausstellungen!$C250,Tabelle3!$A$6:$B$300,2,0)),"",VLOOKUP(Ausstellungen!$C250,Tabelle3!$A$6:$B$300,2,0)))</f>
        <v/>
      </c>
      <c r="O250" s="125">
        <f ca="1">IF(AND(Ausstellungen!G250&gt;"a",ISERROR(MATCH(Ausstellungen!G250,INDIRECT(Ausstellungen!T250),0))),0,1)</f>
        <v>1</v>
      </c>
      <c r="P250" s="71" t="str">
        <f>IF(Ausstellungen!$C250="","",IF(ISERROR(MATCH(Ausstellungen!$I250,Tabelle2!$X$4:$X$8,0)),"",MATCH(Ausstellungen!$I250,Tabelle2!$X$4:$X$8,0)))</f>
        <v/>
      </c>
      <c r="Q250" s="71" t="str">
        <f>IF(Ausstellungen!$C250="","",IF(OR(P250="",ISERROR(INDEX(Tabelle2!$X$14:$Y$18,P250,2))),"",INDEX(Tabelle2!$X$14:$Y$18,P250,2)))</f>
        <v/>
      </c>
      <c r="R250" s="71" t="str">
        <f t="shared" si="34"/>
        <v/>
      </c>
      <c r="S250" s="84" t="str">
        <f>IF(Ausstellungen!H250&lt;"a","",IF(AND(Ausstellungen!H250&gt;"a",ISERROR(MATCH(Ausstellungen!D250&amp;Ausstellungen!G250,Tabelle2!$T$2:$T$17,0))),1,IF(AND(Ausstellungen!H250&gt;"a",INDEX(Tabelle2!$V$2:$V$17,MATCH(Ausstellungen!D250&amp;Ausstellungen!G250,Tabelle2!$T$2:$T$17,0))&lt;&gt;Ausstellungen!H250),1,"")))</f>
        <v/>
      </c>
      <c r="T250" s="71" t="str">
        <f>IF(AND(Ausstellungen!I250&gt;"a",ISERROR(MATCH(Ausstellungen!G250,Tabelle2!$Z$2:$Z$7,0))),1,"")</f>
        <v/>
      </c>
      <c r="U250" s="71" t="str">
        <f>IF(AND(A250&gt;"a",Ausstellungen!G250&gt;" "),COUNTIF(A$5:A$500,A250),"")</f>
        <v/>
      </c>
      <c r="V250" s="71" t="str">
        <f t="shared" si="35"/>
        <v/>
      </c>
      <c r="W250" s="71" t="str">
        <f t="shared" si="36"/>
        <v/>
      </c>
      <c r="X250" s="71" t="str">
        <f>IF(AND(Ausstellungen!D250&lt;&gt;Tabelle2!$C$19,Ausstellungen!F250=Tabelle2!$E$19),1,"")</f>
        <v/>
      </c>
      <c r="Y250" s="71" t="str">
        <f ca="1">IF(AND(Ausstellungen!G250&gt;"a",ISERROR(MATCH(Ausstellungen!G250,INDIRECT(Ausstellungen!T250),0))),0,"")</f>
        <v/>
      </c>
      <c r="Z250" s="71" t="str">
        <f>IF(ISERROR(SEARCH(",",Ausstellungen!G250,1)),Ausstellungen!G250,SUBSTITUTE(MID(Ausstellungen!G250,1,SEARCH(",",Ausstellungen!G250,1)-1),"vv","z"))</f>
        <v xml:space="preserve"> </v>
      </c>
      <c r="AA250" s="71">
        <f t="shared" ca="1" si="37"/>
        <v>0</v>
      </c>
      <c r="AB250" s="71">
        <f t="shared" ca="1" si="38"/>
        <v>0</v>
      </c>
      <c r="AC250" s="71">
        <f t="shared" ca="1" si="39"/>
        <v>0</v>
      </c>
      <c r="AD250" s="71">
        <f t="shared" ca="1" si="40"/>
        <v>0</v>
      </c>
      <c r="AE250" s="71">
        <f t="shared" ca="1" si="41"/>
        <v>0</v>
      </c>
      <c r="AF250" s="71">
        <f t="shared" ca="1" si="42"/>
        <v>0</v>
      </c>
      <c r="AG250" s="71">
        <f t="shared" ca="1" si="43"/>
        <v>0</v>
      </c>
    </row>
    <row r="251" spans="1:33" ht="18.600000000000001" customHeight="1" x14ac:dyDescent="0.2">
      <c r="A251" s="70" t="str">
        <f>IF(AND(Ausstellungen!C251&lt;"a",Ausstellungen!D251&lt;"a",Ausstellungen!F251&lt;"a",Ausstellungen!G251&lt;" "),"",SUBSTITUTE(SUBSTITUTE(SUBSTITUTE(SUBSTITUTE(IF(AND(ISERROR(SEARCH(",",Ausstellungen!G251,1)),ISERROR(SEARCH(".",Ausstellungen!G251,1))),CONCATENATE(Ausstellungen!D251,Ausstellungen!E251,Ausstellungen!F251,Ausstellungen!G251),IF(ISERROR(SEARCH(",",Ausstellungen!G251,1)),CONCATENATE(Ausstellungen!D251,Ausstellungen!E251,Ausstellungen!F251,MID(Ausstellungen!G251,SEARCH(".",Ausstellungen!G251,1)-1,1)),CONCATENATE(Ausstellungen!D251,Ausstellungen!E251,Ausstellungen!F251,MID(Ausstellungen!G251,SEARCH(",",Ausstellungen!G251,1)-1,1)))),"vv",ROW()),"v",ROW()),"Sg",""),"V",""))</f>
        <v xml:space="preserve">   </v>
      </c>
      <c r="B251" s="70" t="str">
        <f>IF(OR(Ausstellungen!C251&lt;"a",Ausstellungen!D251&lt;"a",Ausstellungen!F251&lt;"a"),"",IF(AND(Ausstellungen!D251=Tabelle2!$C$19,Ausstellungen!F251=Tabelle2!$E$19),Ausstellungen!C251&amp;Ausstellungen!D251&amp;"yy",IF(AND(Ausstellungen!D251=Tabelle2!$C$19,Ausstellungen!F251&lt;&gt;Tabelle2!$E$19),Ausstellungen!C251&amp;Ausstellungen!D251&amp;"zz",Ausstellungen!C251&amp;Ausstellungen!D251)))</f>
        <v/>
      </c>
      <c r="C251" s="70" t="str">
        <f>IF(Ausstellungen!H251&lt;"a","",IF(Ausstellungen!F251=Tabelle2!$E$4,Ausstellungen!D251&amp;Ausstellungen!E251&amp;Ausstellungen!F251&amp;Ausstellungen!H251,IF(Ausstellungen!F251=Tabelle2!$E$3,Ausstellungen!D251&amp;Ausstellungen!F251&amp;Ausstellungen!H251,Ausstellungen!D251&amp;Ausstellungen!E251&amp;Ausstellungen!H251)))</f>
        <v/>
      </c>
      <c r="D251" s="70" t="str">
        <f>IF(AND(Ausstellungen!C251&gt;"a",Ausstellungen!D251&gt;"a",Ausstellungen!F251&gt;"a",Ausstellungen!I251&gt;"a"),Ausstellungen!D251&amp;Ausstellungen!E251&amp;MID(Ausstellungen!I251,1,2),"")</f>
        <v/>
      </c>
      <c r="E251" s="70" t="str">
        <f>IF(AND(Ausstellungen!C251&gt;"a",Ausstellungen!D251&gt;"a",Ausstellungen!F251&gt;"a",Ausstellungen!I251&gt;"a"),Ausstellungen!D251&amp;MID(Ausstellungen!I251,1,3),"")</f>
        <v/>
      </c>
      <c r="F251" s="70" t="str">
        <f>IF(Ausstellungen!T251&lt;&gt;"leer",CONCATENATE(Ausstellungen!T251,"P"),"")</f>
        <v/>
      </c>
      <c r="G251" s="71">
        <f ca="1">IF(Ausstellungen!G251&gt;" ",VLOOKUP(Ausstellungen!G251,INDIRECT(F251),2,0),0)</f>
        <v>0</v>
      </c>
      <c r="H251" s="71">
        <f>IF(ISERROR(VLOOKUP(Ausstellungen!H251,Tabelle2!$AG$3:$AH$29,2,0)),0,VLOOKUP(Ausstellungen!H251,Tabelle2!$AG$3:$AH$29,2,0))</f>
        <v>0</v>
      </c>
      <c r="I251" s="71">
        <f>IF(ISERROR(VLOOKUP(Ausstellungen!I251,Tabelle2!$X$3:$Y$8,2,0)),0,VLOOKUP(Ausstellungen!I251,Tabelle2!$X$3:$Y$8,2,0))</f>
        <v>0</v>
      </c>
      <c r="J251" s="71">
        <f t="shared" ca="1" si="33"/>
        <v>0</v>
      </c>
      <c r="N251" s="69" t="str">
        <f>IF(AND(Ausstellungen!$C251&gt;"a",ISERROR(VLOOKUP(Ausstellungen!$C251,Tabelle3!$A$6:$B$300,2,0))),"??",IF(ISERROR(VLOOKUP(Ausstellungen!$C251,Tabelle3!$A$6:$B$300,2,0)),"",VLOOKUP(Ausstellungen!$C251,Tabelle3!$A$6:$B$300,2,0)))</f>
        <v/>
      </c>
      <c r="O251" s="125">
        <f ca="1">IF(AND(Ausstellungen!G251&gt;"a",ISERROR(MATCH(Ausstellungen!G251,INDIRECT(Ausstellungen!T251),0))),0,1)</f>
        <v>1</v>
      </c>
      <c r="P251" s="71" t="str">
        <f>IF(Ausstellungen!$C251="","",IF(ISERROR(MATCH(Ausstellungen!$I251,Tabelle2!$X$4:$X$8,0)),"",MATCH(Ausstellungen!$I251,Tabelle2!$X$4:$X$8,0)))</f>
        <v/>
      </c>
      <c r="Q251" s="71" t="str">
        <f>IF(Ausstellungen!$C251="","",IF(OR(P251="",ISERROR(INDEX(Tabelle2!$X$14:$Y$18,P251,2))),"",INDEX(Tabelle2!$X$14:$Y$18,P251,2)))</f>
        <v/>
      </c>
      <c r="R251" s="71" t="str">
        <f t="shared" si="34"/>
        <v/>
      </c>
      <c r="S251" s="84" t="str">
        <f>IF(Ausstellungen!H251&lt;"a","",IF(AND(Ausstellungen!H251&gt;"a",ISERROR(MATCH(Ausstellungen!D251&amp;Ausstellungen!G251,Tabelle2!$T$2:$T$17,0))),1,IF(AND(Ausstellungen!H251&gt;"a",INDEX(Tabelle2!$V$2:$V$17,MATCH(Ausstellungen!D251&amp;Ausstellungen!G251,Tabelle2!$T$2:$T$17,0))&lt;&gt;Ausstellungen!H251),1,"")))</f>
        <v/>
      </c>
      <c r="T251" s="71" t="str">
        <f>IF(AND(Ausstellungen!I251&gt;"a",ISERROR(MATCH(Ausstellungen!G251,Tabelle2!$Z$2:$Z$7,0))),1,"")</f>
        <v/>
      </c>
      <c r="U251" s="71" t="str">
        <f>IF(AND(A251&gt;"a",Ausstellungen!G251&gt;" "),COUNTIF(A$5:A$500,A251),"")</f>
        <v/>
      </c>
      <c r="V251" s="71" t="str">
        <f t="shared" si="35"/>
        <v/>
      </c>
      <c r="W251" s="71" t="str">
        <f t="shared" si="36"/>
        <v/>
      </c>
      <c r="X251" s="71" t="str">
        <f>IF(AND(Ausstellungen!D251&lt;&gt;Tabelle2!$C$19,Ausstellungen!F251=Tabelle2!$E$19),1,"")</f>
        <v/>
      </c>
      <c r="Y251" s="71" t="str">
        <f ca="1">IF(AND(Ausstellungen!G251&gt;"a",ISERROR(MATCH(Ausstellungen!G251,INDIRECT(Ausstellungen!T251),0))),0,"")</f>
        <v/>
      </c>
      <c r="Z251" s="71" t="str">
        <f>IF(ISERROR(SEARCH(",",Ausstellungen!G251,1)),Ausstellungen!G251,SUBSTITUTE(MID(Ausstellungen!G251,1,SEARCH(",",Ausstellungen!G251,1)-1),"vv","z"))</f>
        <v xml:space="preserve"> </v>
      </c>
      <c r="AA251" s="71">
        <f t="shared" ca="1" si="37"/>
        <v>0</v>
      </c>
      <c r="AB251" s="71">
        <f t="shared" ca="1" si="38"/>
        <v>0</v>
      </c>
      <c r="AC251" s="71">
        <f t="shared" ca="1" si="39"/>
        <v>0</v>
      </c>
      <c r="AD251" s="71">
        <f t="shared" ca="1" si="40"/>
        <v>0</v>
      </c>
      <c r="AE251" s="71">
        <f t="shared" ca="1" si="41"/>
        <v>0</v>
      </c>
      <c r="AF251" s="71">
        <f t="shared" ca="1" si="42"/>
        <v>0</v>
      </c>
      <c r="AG251" s="71">
        <f t="shared" ca="1" si="43"/>
        <v>0</v>
      </c>
    </row>
    <row r="252" spans="1:33" ht="18.600000000000001" customHeight="1" x14ac:dyDescent="0.2">
      <c r="A252" s="70" t="str">
        <f>IF(AND(Ausstellungen!C252&lt;"a",Ausstellungen!D252&lt;"a",Ausstellungen!F252&lt;"a",Ausstellungen!G252&lt;" "),"",SUBSTITUTE(SUBSTITUTE(SUBSTITUTE(SUBSTITUTE(IF(AND(ISERROR(SEARCH(",",Ausstellungen!G252,1)),ISERROR(SEARCH(".",Ausstellungen!G252,1))),CONCATENATE(Ausstellungen!D252,Ausstellungen!E252,Ausstellungen!F252,Ausstellungen!G252),IF(ISERROR(SEARCH(",",Ausstellungen!G252,1)),CONCATENATE(Ausstellungen!D252,Ausstellungen!E252,Ausstellungen!F252,MID(Ausstellungen!G252,SEARCH(".",Ausstellungen!G252,1)-1,1)),CONCATENATE(Ausstellungen!D252,Ausstellungen!E252,Ausstellungen!F252,MID(Ausstellungen!G252,SEARCH(",",Ausstellungen!G252,1)-1,1)))),"vv",ROW()),"v",ROW()),"Sg",""),"V",""))</f>
        <v xml:space="preserve">   </v>
      </c>
      <c r="B252" s="70" t="str">
        <f>IF(OR(Ausstellungen!C252&lt;"a",Ausstellungen!D252&lt;"a",Ausstellungen!F252&lt;"a"),"",IF(AND(Ausstellungen!D252=Tabelle2!$C$19,Ausstellungen!F252=Tabelle2!$E$19),Ausstellungen!C252&amp;Ausstellungen!D252&amp;"yy",IF(AND(Ausstellungen!D252=Tabelle2!$C$19,Ausstellungen!F252&lt;&gt;Tabelle2!$E$19),Ausstellungen!C252&amp;Ausstellungen!D252&amp;"zz",Ausstellungen!C252&amp;Ausstellungen!D252)))</f>
        <v/>
      </c>
      <c r="C252" s="70" t="str">
        <f>IF(Ausstellungen!H252&lt;"a","",IF(Ausstellungen!F252=Tabelle2!$E$4,Ausstellungen!D252&amp;Ausstellungen!E252&amp;Ausstellungen!F252&amp;Ausstellungen!H252,IF(Ausstellungen!F252=Tabelle2!$E$3,Ausstellungen!D252&amp;Ausstellungen!F252&amp;Ausstellungen!H252,Ausstellungen!D252&amp;Ausstellungen!E252&amp;Ausstellungen!H252)))</f>
        <v/>
      </c>
      <c r="D252" s="70" t="str">
        <f>IF(AND(Ausstellungen!C252&gt;"a",Ausstellungen!D252&gt;"a",Ausstellungen!F252&gt;"a",Ausstellungen!I252&gt;"a"),Ausstellungen!D252&amp;Ausstellungen!E252&amp;MID(Ausstellungen!I252,1,2),"")</f>
        <v/>
      </c>
      <c r="E252" s="70" t="str">
        <f>IF(AND(Ausstellungen!C252&gt;"a",Ausstellungen!D252&gt;"a",Ausstellungen!F252&gt;"a",Ausstellungen!I252&gt;"a"),Ausstellungen!D252&amp;MID(Ausstellungen!I252,1,3),"")</f>
        <v/>
      </c>
      <c r="F252" s="70" t="str">
        <f>IF(Ausstellungen!T252&lt;&gt;"leer",CONCATENATE(Ausstellungen!T252,"P"),"")</f>
        <v/>
      </c>
      <c r="G252" s="71">
        <f ca="1">IF(Ausstellungen!G252&gt;" ",VLOOKUP(Ausstellungen!G252,INDIRECT(F252),2,0),0)</f>
        <v>0</v>
      </c>
      <c r="H252" s="71">
        <f>IF(ISERROR(VLOOKUP(Ausstellungen!H252,Tabelle2!$AG$3:$AH$29,2,0)),0,VLOOKUP(Ausstellungen!H252,Tabelle2!$AG$3:$AH$29,2,0))</f>
        <v>0</v>
      </c>
      <c r="I252" s="71">
        <f>IF(ISERROR(VLOOKUP(Ausstellungen!I252,Tabelle2!$X$3:$Y$8,2,0)),0,VLOOKUP(Ausstellungen!I252,Tabelle2!$X$3:$Y$8,2,0))</f>
        <v>0</v>
      </c>
      <c r="J252" s="71">
        <f t="shared" ca="1" si="33"/>
        <v>0</v>
      </c>
      <c r="N252" s="69" t="str">
        <f>IF(AND(Ausstellungen!$C252&gt;"a",ISERROR(VLOOKUP(Ausstellungen!$C252,Tabelle3!$A$6:$B$300,2,0))),"??",IF(ISERROR(VLOOKUP(Ausstellungen!$C252,Tabelle3!$A$6:$B$300,2,0)),"",VLOOKUP(Ausstellungen!$C252,Tabelle3!$A$6:$B$300,2,0)))</f>
        <v/>
      </c>
      <c r="O252" s="125">
        <f ca="1">IF(AND(Ausstellungen!G252&gt;"a",ISERROR(MATCH(Ausstellungen!G252,INDIRECT(Ausstellungen!T252),0))),0,1)</f>
        <v>1</v>
      </c>
      <c r="P252" s="71" t="str">
        <f>IF(Ausstellungen!$C252="","",IF(ISERROR(MATCH(Ausstellungen!$I252,Tabelle2!$X$4:$X$8,0)),"",MATCH(Ausstellungen!$I252,Tabelle2!$X$4:$X$8,0)))</f>
        <v/>
      </c>
      <c r="Q252" s="71" t="str">
        <f>IF(Ausstellungen!$C252="","",IF(OR(P252="",ISERROR(INDEX(Tabelle2!$X$14:$Y$18,P252,2))),"",INDEX(Tabelle2!$X$14:$Y$18,P252,2)))</f>
        <v/>
      </c>
      <c r="R252" s="71" t="str">
        <f t="shared" si="34"/>
        <v/>
      </c>
      <c r="S252" s="84" t="str">
        <f>IF(Ausstellungen!H252&lt;"a","",IF(AND(Ausstellungen!H252&gt;"a",ISERROR(MATCH(Ausstellungen!D252&amp;Ausstellungen!G252,Tabelle2!$T$2:$T$17,0))),1,IF(AND(Ausstellungen!H252&gt;"a",INDEX(Tabelle2!$V$2:$V$17,MATCH(Ausstellungen!D252&amp;Ausstellungen!G252,Tabelle2!$T$2:$T$17,0))&lt;&gt;Ausstellungen!H252),1,"")))</f>
        <v/>
      </c>
      <c r="T252" s="71" t="str">
        <f>IF(AND(Ausstellungen!I252&gt;"a",ISERROR(MATCH(Ausstellungen!G252,Tabelle2!$Z$2:$Z$7,0))),1,"")</f>
        <v/>
      </c>
      <c r="U252" s="71" t="str">
        <f>IF(AND(A252&gt;"a",Ausstellungen!G252&gt;" "),COUNTIF(A$5:A$500,A252),"")</f>
        <v/>
      </c>
      <c r="V252" s="71" t="str">
        <f t="shared" si="35"/>
        <v/>
      </c>
      <c r="W252" s="71" t="str">
        <f t="shared" si="36"/>
        <v/>
      </c>
      <c r="X252" s="71" t="str">
        <f>IF(AND(Ausstellungen!D252&lt;&gt;Tabelle2!$C$19,Ausstellungen!F252=Tabelle2!$E$19),1,"")</f>
        <v/>
      </c>
      <c r="Y252" s="71" t="str">
        <f ca="1">IF(AND(Ausstellungen!G252&gt;"a",ISERROR(MATCH(Ausstellungen!G252,INDIRECT(Ausstellungen!T252),0))),0,"")</f>
        <v/>
      </c>
      <c r="Z252" s="71" t="str">
        <f>IF(ISERROR(SEARCH(",",Ausstellungen!G252,1)),Ausstellungen!G252,SUBSTITUTE(MID(Ausstellungen!G252,1,SEARCH(",",Ausstellungen!G252,1)-1),"vv","z"))</f>
        <v xml:space="preserve"> </v>
      </c>
      <c r="AA252" s="71">
        <f t="shared" ca="1" si="37"/>
        <v>0</v>
      </c>
      <c r="AB252" s="71">
        <f t="shared" ca="1" si="38"/>
        <v>0</v>
      </c>
      <c r="AC252" s="71">
        <f t="shared" ca="1" si="39"/>
        <v>0</v>
      </c>
      <c r="AD252" s="71">
        <f t="shared" ca="1" si="40"/>
        <v>0</v>
      </c>
      <c r="AE252" s="71">
        <f t="shared" ca="1" si="41"/>
        <v>0</v>
      </c>
      <c r="AF252" s="71">
        <f t="shared" ca="1" si="42"/>
        <v>0</v>
      </c>
      <c r="AG252" s="71">
        <f t="shared" ca="1" si="43"/>
        <v>0</v>
      </c>
    </row>
    <row r="253" spans="1:33" ht="18.600000000000001" customHeight="1" x14ac:dyDescent="0.2">
      <c r="A253" s="70" t="str">
        <f>IF(AND(Ausstellungen!C253&lt;"a",Ausstellungen!D253&lt;"a",Ausstellungen!F253&lt;"a",Ausstellungen!G253&lt;" "),"",SUBSTITUTE(SUBSTITUTE(SUBSTITUTE(SUBSTITUTE(IF(AND(ISERROR(SEARCH(",",Ausstellungen!G253,1)),ISERROR(SEARCH(".",Ausstellungen!G253,1))),CONCATENATE(Ausstellungen!D253,Ausstellungen!E253,Ausstellungen!F253,Ausstellungen!G253),IF(ISERROR(SEARCH(",",Ausstellungen!G253,1)),CONCATENATE(Ausstellungen!D253,Ausstellungen!E253,Ausstellungen!F253,MID(Ausstellungen!G253,SEARCH(".",Ausstellungen!G253,1)-1,1)),CONCATENATE(Ausstellungen!D253,Ausstellungen!E253,Ausstellungen!F253,MID(Ausstellungen!G253,SEARCH(",",Ausstellungen!G253,1)-1,1)))),"vv",ROW()),"v",ROW()),"Sg",""),"V",""))</f>
        <v xml:space="preserve">   </v>
      </c>
      <c r="B253" s="70" t="str">
        <f>IF(OR(Ausstellungen!C253&lt;"a",Ausstellungen!D253&lt;"a",Ausstellungen!F253&lt;"a"),"",IF(AND(Ausstellungen!D253=Tabelle2!$C$19,Ausstellungen!F253=Tabelle2!$E$19),Ausstellungen!C253&amp;Ausstellungen!D253&amp;"yy",IF(AND(Ausstellungen!D253=Tabelle2!$C$19,Ausstellungen!F253&lt;&gt;Tabelle2!$E$19),Ausstellungen!C253&amp;Ausstellungen!D253&amp;"zz",Ausstellungen!C253&amp;Ausstellungen!D253)))</f>
        <v/>
      </c>
      <c r="C253" s="70" t="str">
        <f>IF(Ausstellungen!H253&lt;"a","",IF(Ausstellungen!F253=Tabelle2!$E$4,Ausstellungen!D253&amp;Ausstellungen!E253&amp;Ausstellungen!F253&amp;Ausstellungen!H253,IF(Ausstellungen!F253=Tabelle2!$E$3,Ausstellungen!D253&amp;Ausstellungen!F253&amp;Ausstellungen!H253,Ausstellungen!D253&amp;Ausstellungen!E253&amp;Ausstellungen!H253)))</f>
        <v/>
      </c>
      <c r="D253" s="70" t="str">
        <f>IF(AND(Ausstellungen!C253&gt;"a",Ausstellungen!D253&gt;"a",Ausstellungen!F253&gt;"a",Ausstellungen!I253&gt;"a"),Ausstellungen!D253&amp;Ausstellungen!E253&amp;MID(Ausstellungen!I253,1,2),"")</f>
        <v/>
      </c>
      <c r="E253" s="70" t="str">
        <f>IF(AND(Ausstellungen!C253&gt;"a",Ausstellungen!D253&gt;"a",Ausstellungen!F253&gt;"a",Ausstellungen!I253&gt;"a"),Ausstellungen!D253&amp;MID(Ausstellungen!I253,1,3),"")</f>
        <v/>
      </c>
      <c r="F253" s="70" t="str">
        <f>IF(Ausstellungen!T253&lt;&gt;"leer",CONCATENATE(Ausstellungen!T253,"P"),"")</f>
        <v/>
      </c>
      <c r="G253" s="71">
        <f ca="1">IF(Ausstellungen!G253&gt;" ",VLOOKUP(Ausstellungen!G253,INDIRECT(F253),2,0),0)</f>
        <v>0</v>
      </c>
      <c r="H253" s="71">
        <f>IF(ISERROR(VLOOKUP(Ausstellungen!H253,Tabelle2!$AG$3:$AH$29,2,0)),0,VLOOKUP(Ausstellungen!H253,Tabelle2!$AG$3:$AH$29,2,0))</f>
        <v>0</v>
      </c>
      <c r="I253" s="71">
        <f>IF(ISERROR(VLOOKUP(Ausstellungen!I253,Tabelle2!$X$3:$Y$8,2,0)),0,VLOOKUP(Ausstellungen!I253,Tabelle2!$X$3:$Y$8,2,0))</f>
        <v>0</v>
      </c>
      <c r="J253" s="71">
        <f t="shared" ca="1" si="33"/>
        <v>0</v>
      </c>
      <c r="N253" s="69" t="str">
        <f>IF(AND(Ausstellungen!$C253&gt;"a",ISERROR(VLOOKUP(Ausstellungen!$C253,Tabelle3!$A$6:$B$300,2,0))),"??",IF(ISERROR(VLOOKUP(Ausstellungen!$C253,Tabelle3!$A$6:$B$300,2,0)),"",VLOOKUP(Ausstellungen!$C253,Tabelle3!$A$6:$B$300,2,0)))</f>
        <v/>
      </c>
      <c r="O253" s="125">
        <f ca="1">IF(AND(Ausstellungen!G253&gt;"a",ISERROR(MATCH(Ausstellungen!G253,INDIRECT(Ausstellungen!T253),0))),0,1)</f>
        <v>1</v>
      </c>
      <c r="P253" s="71" t="str">
        <f>IF(Ausstellungen!$C253="","",IF(ISERROR(MATCH(Ausstellungen!$I253,Tabelle2!$X$4:$X$8,0)),"",MATCH(Ausstellungen!$I253,Tabelle2!$X$4:$X$8,0)))</f>
        <v/>
      </c>
      <c r="Q253" s="71" t="str">
        <f>IF(Ausstellungen!$C253="","",IF(OR(P253="",ISERROR(INDEX(Tabelle2!$X$14:$Y$18,P253,2))),"",INDEX(Tabelle2!$X$14:$Y$18,P253,2)))</f>
        <v/>
      </c>
      <c r="R253" s="71" t="str">
        <f t="shared" si="34"/>
        <v/>
      </c>
      <c r="S253" s="84" t="str">
        <f>IF(Ausstellungen!H253&lt;"a","",IF(AND(Ausstellungen!H253&gt;"a",ISERROR(MATCH(Ausstellungen!D253&amp;Ausstellungen!G253,Tabelle2!$T$2:$T$17,0))),1,IF(AND(Ausstellungen!H253&gt;"a",INDEX(Tabelle2!$V$2:$V$17,MATCH(Ausstellungen!D253&amp;Ausstellungen!G253,Tabelle2!$T$2:$T$17,0))&lt;&gt;Ausstellungen!H253),1,"")))</f>
        <v/>
      </c>
      <c r="T253" s="71" t="str">
        <f>IF(AND(Ausstellungen!I253&gt;"a",ISERROR(MATCH(Ausstellungen!G253,Tabelle2!$Z$2:$Z$7,0))),1,"")</f>
        <v/>
      </c>
      <c r="U253" s="71" t="str">
        <f>IF(AND(A253&gt;"a",Ausstellungen!G253&gt;" "),COUNTIF(A$5:A$500,A253),"")</f>
        <v/>
      </c>
      <c r="V253" s="71" t="str">
        <f t="shared" si="35"/>
        <v/>
      </c>
      <c r="W253" s="71" t="str">
        <f t="shared" si="36"/>
        <v/>
      </c>
      <c r="X253" s="71" t="str">
        <f>IF(AND(Ausstellungen!D253&lt;&gt;Tabelle2!$C$19,Ausstellungen!F253=Tabelle2!$E$19),1,"")</f>
        <v/>
      </c>
      <c r="Y253" s="71" t="str">
        <f ca="1">IF(AND(Ausstellungen!G253&gt;"a",ISERROR(MATCH(Ausstellungen!G253,INDIRECT(Ausstellungen!T253),0))),0,"")</f>
        <v/>
      </c>
      <c r="Z253" s="71" t="str">
        <f>IF(ISERROR(SEARCH(",",Ausstellungen!G253,1)),Ausstellungen!G253,SUBSTITUTE(MID(Ausstellungen!G253,1,SEARCH(",",Ausstellungen!G253,1)-1),"vv","z"))</f>
        <v xml:space="preserve"> </v>
      </c>
      <c r="AA253" s="71">
        <f t="shared" ca="1" si="37"/>
        <v>0</v>
      </c>
      <c r="AB253" s="71">
        <f t="shared" ca="1" si="38"/>
        <v>0</v>
      </c>
      <c r="AC253" s="71">
        <f t="shared" ca="1" si="39"/>
        <v>0</v>
      </c>
      <c r="AD253" s="71">
        <f t="shared" ca="1" si="40"/>
        <v>0</v>
      </c>
      <c r="AE253" s="71">
        <f t="shared" ca="1" si="41"/>
        <v>0</v>
      </c>
      <c r="AF253" s="71">
        <f t="shared" ca="1" si="42"/>
        <v>0</v>
      </c>
      <c r="AG253" s="71">
        <f t="shared" ca="1" si="43"/>
        <v>0</v>
      </c>
    </row>
    <row r="254" spans="1:33" ht="18.600000000000001" customHeight="1" x14ac:dyDescent="0.2">
      <c r="A254" s="70" t="str">
        <f>IF(AND(Ausstellungen!C254&lt;"a",Ausstellungen!D254&lt;"a",Ausstellungen!F254&lt;"a",Ausstellungen!G254&lt;" "),"",SUBSTITUTE(SUBSTITUTE(SUBSTITUTE(SUBSTITUTE(IF(AND(ISERROR(SEARCH(",",Ausstellungen!G254,1)),ISERROR(SEARCH(".",Ausstellungen!G254,1))),CONCATENATE(Ausstellungen!D254,Ausstellungen!E254,Ausstellungen!F254,Ausstellungen!G254),IF(ISERROR(SEARCH(",",Ausstellungen!G254,1)),CONCATENATE(Ausstellungen!D254,Ausstellungen!E254,Ausstellungen!F254,MID(Ausstellungen!G254,SEARCH(".",Ausstellungen!G254,1)-1,1)),CONCATENATE(Ausstellungen!D254,Ausstellungen!E254,Ausstellungen!F254,MID(Ausstellungen!G254,SEARCH(",",Ausstellungen!G254,1)-1,1)))),"vv",ROW()),"v",ROW()),"Sg",""),"V",""))</f>
        <v xml:space="preserve">   </v>
      </c>
      <c r="B254" s="70" t="str">
        <f>IF(OR(Ausstellungen!C254&lt;"a",Ausstellungen!D254&lt;"a",Ausstellungen!F254&lt;"a"),"",IF(AND(Ausstellungen!D254=Tabelle2!$C$19,Ausstellungen!F254=Tabelle2!$E$19),Ausstellungen!C254&amp;Ausstellungen!D254&amp;"yy",IF(AND(Ausstellungen!D254=Tabelle2!$C$19,Ausstellungen!F254&lt;&gt;Tabelle2!$E$19),Ausstellungen!C254&amp;Ausstellungen!D254&amp;"zz",Ausstellungen!C254&amp;Ausstellungen!D254)))</f>
        <v/>
      </c>
      <c r="C254" s="70" t="str">
        <f>IF(Ausstellungen!H254&lt;"a","",IF(Ausstellungen!F254=Tabelle2!$E$4,Ausstellungen!D254&amp;Ausstellungen!E254&amp;Ausstellungen!F254&amp;Ausstellungen!H254,IF(Ausstellungen!F254=Tabelle2!$E$3,Ausstellungen!D254&amp;Ausstellungen!F254&amp;Ausstellungen!H254,Ausstellungen!D254&amp;Ausstellungen!E254&amp;Ausstellungen!H254)))</f>
        <v/>
      </c>
      <c r="D254" s="70" t="str">
        <f>IF(AND(Ausstellungen!C254&gt;"a",Ausstellungen!D254&gt;"a",Ausstellungen!F254&gt;"a",Ausstellungen!I254&gt;"a"),Ausstellungen!D254&amp;Ausstellungen!E254&amp;MID(Ausstellungen!I254,1,2),"")</f>
        <v/>
      </c>
      <c r="E254" s="70" t="str">
        <f>IF(AND(Ausstellungen!C254&gt;"a",Ausstellungen!D254&gt;"a",Ausstellungen!F254&gt;"a",Ausstellungen!I254&gt;"a"),Ausstellungen!D254&amp;MID(Ausstellungen!I254,1,3),"")</f>
        <v/>
      </c>
      <c r="F254" s="70" t="str">
        <f>IF(Ausstellungen!T254&lt;&gt;"leer",CONCATENATE(Ausstellungen!T254,"P"),"")</f>
        <v/>
      </c>
      <c r="G254" s="71">
        <f ca="1">IF(Ausstellungen!G254&gt;" ",VLOOKUP(Ausstellungen!G254,INDIRECT(F254),2,0),0)</f>
        <v>0</v>
      </c>
      <c r="H254" s="71">
        <f>IF(ISERROR(VLOOKUP(Ausstellungen!H254,Tabelle2!$AG$3:$AH$29,2,0)),0,VLOOKUP(Ausstellungen!H254,Tabelle2!$AG$3:$AH$29,2,0))</f>
        <v>0</v>
      </c>
      <c r="I254" s="71">
        <f>IF(ISERROR(VLOOKUP(Ausstellungen!I254,Tabelle2!$X$3:$Y$8,2,0)),0,VLOOKUP(Ausstellungen!I254,Tabelle2!$X$3:$Y$8,2,0))</f>
        <v>0</v>
      </c>
      <c r="J254" s="71">
        <f t="shared" ca="1" si="33"/>
        <v>0</v>
      </c>
      <c r="N254" s="69" t="str">
        <f>IF(AND(Ausstellungen!$C254&gt;"a",ISERROR(VLOOKUP(Ausstellungen!$C254,Tabelle3!$A$6:$B$300,2,0))),"??",IF(ISERROR(VLOOKUP(Ausstellungen!$C254,Tabelle3!$A$6:$B$300,2,0)),"",VLOOKUP(Ausstellungen!$C254,Tabelle3!$A$6:$B$300,2,0)))</f>
        <v/>
      </c>
      <c r="O254" s="125">
        <f ca="1">IF(AND(Ausstellungen!G254&gt;"a",ISERROR(MATCH(Ausstellungen!G254,INDIRECT(Ausstellungen!T254),0))),0,1)</f>
        <v>1</v>
      </c>
      <c r="P254" s="71" t="str">
        <f>IF(Ausstellungen!$C254="","",IF(ISERROR(MATCH(Ausstellungen!$I254,Tabelle2!$X$4:$X$8,0)),"",MATCH(Ausstellungen!$I254,Tabelle2!$X$4:$X$8,0)))</f>
        <v/>
      </c>
      <c r="Q254" s="71" t="str">
        <f>IF(Ausstellungen!$C254="","",IF(OR(P254="",ISERROR(INDEX(Tabelle2!$X$14:$Y$18,P254,2))),"",INDEX(Tabelle2!$X$14:$Y$18,P254,2)))</f>
        <v/>
      </c>
      <c r="R254" s="71" t="str">
        <f t="shared" si="34"/>
        <v/>
      </c>
      <c r="S254" s="84" t="str">
        <f>IF(Ausstellungen!H254&lt;"a","",IF(AND(Ausstellungen!H254&gt;"a",ISERROR(MATCH(Ausstellungen!D254&amp;Ausstellungen!G254,Tabelle2!$T$2:$T$17,0))),1,IF(AND(Ausstellungen!H254&gt;"a",INDEX(Tabelle2!$V$2:$V$17,MATCH(Ausstellungen!D254&amp;Ausstellungen!G254,Tabelle2!$T$2:$T$17,0))&lt;&gt;Ausstellungen!H254),1,"")))</f>
        <v/>
      </c>
      <c r="T254" s="71" t="str">
        <f>IF(AND(Ausstellungen!I254&gt;"a",ISERROR(MATCH(Ausstellungen!G254,Tabelle2!$Z$2:$Z$7,0))),1,"")</f>
        <v/>
      </c>
      <c r="U254" s="71" t="str">
        <f>IF(AND(A254&gt;"a",Ausstellungen!G254&gt;" "),COUNTIF(A$5:A$500,A254),"")</f>
        <v/>
      </c>
      <c r="V254" s="71" t="str">
        <f t="shared" si="35"/>
        <v/>
      </c>
      <c r="W254" s="71" t="str">
        <f t="shared" si="36"/>
        <v/>
      </c>
      <c r="X254" s="71" t="str">
        <f>IF(AND(Ausstellungen!D254&lt;&gt;Tabelle2!$C$19,Ausstellungen!F254=Tabelle2!$E$19),1,"")</f>
        <v/>
      </c>
      <c r="Y254" s="71" t="str">
        <f ca="1">IF(AND(Ausstellungen!G254&gt;"a",ISERROR(MATCH(Ausstellungen!G254,INDIRECT(Ausstellungen!T254),0))),0,"")</f>
        <v/>
      </c>
      <c r="Z254" s="71" t="str">
        <f>IF(ISERROR(SEARCH(",",Ausstellungen!G254,1)),Ausstellungen!G254,SUBSTITUTE(MID(Ausstellungen!G254,1,SEARCH(",",Ausstellungen!G254,1)-1),"vv","z"))</f>
        <v xml:space="preserve"> </v>
      </c>
      <c r="AA254" s="71">
        <f t="shared" ca="1" si="37"/>
        <v>0</v>
      </c>
      <c r="AB254" s="71">
        <f t="shared" ca="1" si="38"/>
        <v>0</v>
      </c>
      <c r="AC254" s="71">
        <f t="shared" ca="1" si="39"/>
        <v>0</v>
      </c>
      <c r="AD254" s="71">
        <f t="shared" ca="1" si="40"/>
        <v>0</v>
      </c>
      <c r="AE254" s="71">
        <f t="shared" ca="1" si="41"/>
        <v>0</v>
      </c>
      <c r="AF254" s="71">
        <f t="shared" ca="1" si="42"/>
        <v>0</v>
      </c>
      <c r="AG254" s="71">
        <f t="shared" ca="1" si="43"/>
        <v>0</v>
      </c>
    </row>
    <row r="255" spans="1:33" ht="18.600000000000001" customHeight="1" x14ac:dyDescent="0.2">
      <c r="A255" s="70" t="str">
        <f>IF(AND(Ausstellungen!C255&lt;"a",Ausstellungen!D255&lt;"a",Ausstellungen!F255&lt;"a",Ausstellungen!G255&lt;" "),"",SUBSTITUTE(SUBSTITUTE(SUBSTITUTE(SUBSTITUTE(IF(AND(ISERROR(SEARCH(",",Ausstellungen!G255,1)),ISERROR(SEARCH(".",Ausstellungen!G255,1))),CONCATENATE(Ausstellungen!D255,Ausstellungen!E255,Ausstellungen!F255,Ausstellungen!G255),IF(ISERROR(SEARCH(",",Ausstellungen!G255,1)),CONCATENATE(Ausstellungen!D255,Ausstellungen!E255,Ausstellungen!F255,MID(Ausstellungen!G255,SEARCH(".",Ausstellungen!G255,1)-1,1)),CONCATENATE(Ausstellungen!D255,Ausstellungen!E255,Ausstellungen!F255,MID(Ausstellungen!G255,SEARCH(",",Ausstellungen!G255,1)-1,1)))),"vv",ROW()),"v",ROW()),"Sg",""),"V",""))</f>
        <v xml:space="preserve">   </v>
      </c>
      <c r="B255" s="70" t="str">
        <f>IF(OR(Ausstellungen!C255&lt;"a",Ausstellungen!D255&lt;"a",Ausstellungen!F255&lt;"a"),"",IF(AND(Ausstellungen!D255=Tabelle2!$C$19,Ausstellungen!F255=Tabelle2!$E$19),Ausstellungen!C255&amp;Ausstellungen!D255&amp;"yy",IF(AND(Ausstellungen!D255=Tabelle2!$C$19,Ausstellungen!F255&lt;&gt;Tabelle2!$E$19),Ausstellungen!C255&amp;Ausstellungen!D255&amp;"zz",Ausstellungen!C255&amp;Ausstellungen!D255)))</f>
        <v/>
      </c>
      <c r="C255" s="70" t="str">
        <f>IF(Ausstellungen!H255&lt;"a","",IF(Ausstellungen!F255=Tabelle2!$E$4,Ausstellungen!D255&amp;Ausstellungen!E255&amp;Ausstellungen!F255&amp;Ausstellungen!H255,IF(Ausstellungen!F255=Tabelle2!$E$3,Ausstellungen!D255&amp;Ausstellungen!F255&amp;Ausstellungen!H255,Ausstellungen!D255&amp;Ausstellungen!E255&amp;Ausstellungen!H255)))</f>
        <v/>
      </c>
      <c r="D255" s="70" t="str">
        <f>IF(AND(Ausstellungen!C255&gt;"a",Ausstellungen!D255&gt;"a",Ausstellungen!F255&gt;"a",Ausstellungen!I255&gt;"a"),Ausstellungen!D255&amp;Ausstellungen!E255&amp;MID(Ausstellungen!I255,1,2),"")</f>
        <v/>
      </c>
      <c r="E255" s="70" t="str">
        <f>IF(AND(Ausstellungen!C255&gt;"a",Ausstellungen!D255&gt;"a",Ausstellungen!F255&gt;"a",Ausstellungen!I255&gt;"a"),Ausstellungen!D255&amp;MID(Ausstellungen!I255,1,3),"")</f>
        <v/>
      </c>
      <c r="F255" s="70" t="str">
        <f>IF(Ausstellungen!T255&lt;&gt;"leer",CONCATENATE(Ausstellungen!T255,"P"),"")</f>
        <v/>
      </c>
      <c r="G255" s="71">
        <f ca="1">IF(Ausstellungen!G255&gt;" ",VLOOKUP(Ausstellungen!G255,INDIRECT(F255),2,0),0)</f>
        <v>0</v>
      </c>
      <c r="H255" s="71">
        <f>IF(ISERROR(VLOOKUP(Ausstellungen!H255,Tabelle2!$AG$3:$AH$29,2,0)),0,VLOOKUP(Ausstellungen!H255,Tabelle2!$AG$3:$AH$29,2,0))</f>
        <v>0</v>
      </c>
      <c r="I255" s="71">
        <f>IF(ISERROR(VLOOKUP(Ausstellungen!I255,Tabelle2!$X$3:$Y$8,2,0)),0,VLOOKUP(Ausstellungen!I255,Tabelle2!$X$3:$Y$8,2,0))</f>
        <v>0</v>
      </c>
      <c r="J255" s="71">
        <f t="shared" ca="1" si="33"/>
        <v>0</v>
      </c>
      <c r="N255" s="69" t="str">
        <f>IF(AND(Ausstellungen!$C255&gt;"a",ISERROR(VLOOKUP(Ausstellungen!$C255,Tabelle3!$A$6:$B$300,2,0))),"??",IF(ISERROR(VLOOKUP(Ausstellungen!$C255,Tabelle3!$A$6:$B$300,2,0)),"",VLOOKUP(Ausstellungen!$C255,Tabelle3!$A$6:$B$300,2,0)))</f>
        <v/>
      </c>
      <c r="O255" s="125">
        <f ca="1">IF(AND(Ausstellungen!G255&gt;"a",ISERROR(MATCH(Ausstellungen!G255,INDIRECT(Ausstellungen!T255),0))),0,1)</f>
        <v>1</v>
      </c>
      <c r="P255" s="71" t="str">
        <f>IF(Ausstellungen!$C255="","",IF(ISERROR(MATCH(Ausstellungen!$I255,Tabelle2!$X$4:$X$8,0)),"",MATCH(Ausstellungen!$I255,Tabelle2!$X$4:$X$8,0)))</f>
        <v/>
      </c>
      <c r="Q255" s="71" t="str">
        <f>IF(Ausstellungen!$C255="","",IF(OR(P255="",ISERROR(INDEX(Tabelle2!$X$14:$Y$18,P255,2))),"",INDEX(Tabelle2!$X$14:$Y$18,P255,2)))</f>
        <v/>
      </c>
      <c r="R255" s="71" t="str">
        <f t="shared" si="34"/>
        <v/>
      </c>
      <c r="S255" s="84" t="str">
        <f>IF(Ausstellungen!H255&lt;"a","",IF(AND(Ausstellungen!H255&gt;"a",ISERROR(MATCH(Ausstellungen!D255&amp;Ausstellungen!G255,Tabelle2!$T$2:$T$17,0))),1,IF(AND(Ausstellungen!H255&gt;"a",INDEX(Tabelle2!$V$2:$V$17,MATCH(Ausstellungen!D255&amp;Ausstellungen!G255,Tabelle2!$T$2:$T$17,0))&lt;&gt;Ausstellungen!H255),1,"")))</f>
        <v/>
      </c>
      <c r="T255" s="71" t="str">
        <f>IF(AND(Ausstellungen!I255&gt;"a",ISERROR(MATCH(Ausstellungen!G255,Tabelle2!$Z$2:$Z$7,0))),1,"")</f>
        <v/>
      </c>
      <c r="U255" s="71" t="str">
        <f>IF(AND(A255&gt;"a",Ausstellungen!G255&gt;" "),COUNTIF(A$5:A$500,A255),"")</f>
        <v/>
      </c>
      <c r="V255" s="71" t="str">
        <f t="shared" si="35"/>
        <v/>
      </c>
      <c r="W255" s="71" t="str">
        <f t="shared" si="36"/>
        <v/>
      </c>
      <c r="X255" s="71" t="str">
        <f>IF(AND(Ausstellungen!D255&lt;&gt;Tabelle2!$C$19,Ausstellungen!F255=Tabelle2!$E$19),1,"")</f>
        <v/>
      </c>
      <c r="Y255" s="71" t="str">
        <f ca="1">IF(AND(Ausstellungen!G255&gt;"a",ISERROR(MATCH(Ausstellungen!G255,INDIRECT(Ausstellungen!T255),0))),0,"")</f>
        <v/>
      </c>
      <c r="Z255" s="71" t="str">
        <f>IF(ISERROR(SEARCH(",",Ausstellungen!G255,1)),Ausstellungen!G255,SUBSTITUTE(MID(Ausstellungen!G255,1,SEARCH(",",Ausstellungen!G255,1)-1),"vv","z"))</f>
        <v xml:space="preserve"> </v>
      </c>
      <c r="AA255" s="71">
        <f t="shared" ca="1" si="37"/>
        <v>0</v>
      </c>
      <c r="AB255" s="71">
        <f t="shared" ca="1" si="38"/>
        <v>0</v>
      </c>
      <c r="AC255" s="71">
        <f t="shared" ca="1" si="39"/>
        <v>0</v>
      </c>
      <c r="AD255" s="71">
        <f t="shared" ca="1" si="40"/>
        <v>0</v>
      </c>
      <c r="AE255" s="71">
        <f t="shared" ca="1" si="41"/>
        <v>0</v>
      </c>
      <c r="AF255" s="71">
        <f t="shared" ca="1" si="42"/>
        <v>0</v>
      </c>
      <c r="AG255" s="71">
        <f t="shared" ca="1" si="43"/>
        <v>0</v>
      </c>
    </row>
    <row r="256" spans="1:33" ht="18.600000000000001" customHeight="1" x14ac:dyDescent="0.2">
      <c r="A256" s="70" t="str">
        <f>IF(AND(Ausstellungen!C256&lt;"a",Ausstellungen!D256&lt;"a",Ausstellungen!F256&lt;"a",Ausstellungen!G256&lt;" "),"",SUBSTITUTE(SUBSTITUTE(SUBSTITUTE(SUBSTITUTE(IF(AND(ISERROR(SEARCH(",",Ausstellungen!G256,1)),ISERROR(SEARCH(".",Ausstellungen!G256,1))),CONCATENATE(Ausstellungen!D256,Ausstellungen!E256,Ausstellungen!F256,Ausstellungen!G256),IF(ISERROR(SEARCH(",",Ausstellungen!G256,1)),CONCATENATE(Ausstellungen!D256,Ausstellungen!E256,Ausstellungen!F256,MID(Ausstellungen!G256,SEARCH(".",Ausstellungen!G256,1)-1,1)),CONCATENATE(Ausstellungen!D256,Ausstellungen!E256,Ausstellungen!F256,MID(Ausstellungen!G256,SEARCH(",",Ausstellungen!G256,1)-1,1)))),"vv",ROW()),"v",ROW()),"Sg",""),"V",""))</f>
        <v xml:space="preserve">   </v>
      </c>
      <c r="B256" s="70" t="str">
        <f>IF(OR(Ausstellungen!C256&lt;"a",Ausstellungen!D256&lt;"a",Ausstellungen!F256&lt;"a"),"",IF(AND(Ausstellungen!D256=Tabelle2!$C$19,Ausstellungen!F256=Tabelle2!$E$19),Ausstellungen!C256&amp;Ausstellungen!D256&amp;"yy",IF(AND(Ausstellungen!D256=Tabelle2!$C$19,Ausstellungen!F256&lt;&gt;Tabelle2!$E$19),Ausstellungen!C256&amp;Ausstellungen!D256&amp;"zz",Ausstellungen!C256&amp;Ausstellungen!D256)))</f>
        <v/>
      </c>
      <c r="C256" s="70" t="str">
        <f>IF(Ausstellungen!H256&lt;"a","",IF(Ausstellungen!F256=Tabelle2!$E$4,Ausstellungen!D256&amp;Ausstellungen!E256&amp;Ausstellungen!F256&amp;Ausstellungen!H256,IF(Ausstellungen!F256=Tabelle2!$E$3,Ausstellungen!D256&amp;Ausstellungen!F256&amp;Ausstellungen!H256,Ausstellungen!D256&amp;Ausstellungen!E256&amp;Ausstellungen!H256)))</f>
        <v/>
      </c>
      <c r="D256" s="70" t="str">
        <f>IF(AND(Ausstellungen!C256&gt;"a",Ausstellungen!D256&gt;"a",Ausstellungen!F256&gt;"a",Ausstellungen!I256&gt;"a"),Ausstellungen!D256&amp;Ausstellungen!E256&amp;MID(Ausstellungen!I256,1,2),"")</f>
        <v/>
      </c>
      <c r="E256" s="70" t="str">
        <f>IF(AND(Ausstellungen!C256&gt;"a",Ausstellungen!D256&gt;"a",Ausstellungen!F256&gt;"a",Ausstellungen!I256&gt;"a"),Ausstellungen!D256&amp;MID(Ausstellungen!I256,1,3),"")</f>
        <v/>
      </c>
      <c r="F256" s="70" t="str">
        <f>IF(Ausstellungen!T256&lt;&gt;"leer",CONCATENATE(Ausstellungen!T256,"P"),"")</f>
        <v/>
      </c>
      <c r="G256" s="71">
        <f ca="1">IF(Ausstellungen!G256&gt;" ",VLOOKUP(Ausstellungen!G256,INDIRECT(F256),2,0),0)</f>
        <v>0</v>
      </c>
      <c r="H256" s="71">
        <f>IF(ISERROR(VLOOKUP(Ausstellungen!H256,Tabelle2!$AG$3:$AH$29,2,0)),0,VLOOKUP(Ausstellungen!H256,Tabelle2!$AG$3:$AH$29,2,0))</f>
        <v>0</v>
      </c>
      <c r="I256" s="71">
        <f>IF(ISERROR(VLOOKUP(Ausstellungen!I256,Tabelle2!$X$3:$Y$8,2,0)),0,VLOOKUP(Ausstellungen!I256,Tabelle2!$X$3:$Y$8,2,0))</f>
        <v>0</v>
      </c>
      <c r="J256" s="71">
        <f t="shared" ca="1" si="33"/>
        <v>0</v>
      </c>
      <c r="N256" s="69" t="str">
        <f>IF(AND(Ausstellungen!$C256&gt;"a",ISERROR(VLOOKUP(Ausstellungen!$C256,Tabelle3!$A$6:$B$300,2,0))),"??",IF(ISERROR(VLOOKUP(Ausstellungen!$C256,Tabelle3!$A$6:$B$300,2,0)),"",VLOOKUP(Ausstellungen!$C256,Tabelle3!$A$6:$B$300,2,0)))</f>
        <v/>
      </c>
      <c r="O256" s="125">
        <f ca="1">IF(AND(Ausstellungen!G256&gt;"a",ISERROR(MATCH(Ausstellungen!G256,INDIRECT(Ausstellungen!T256),0))),0,1)</f>
        <v>1</v>
      </c>
      <c r="P256" s="71" t="str">
        <f>IF(Ausstellungen!$C256="","",IF(ISERROR(MATCH(Ausstellungen!$I256,Tabelle2!$X$4:$X$8,0)),"",MATCH(Ausstellungen!$I256,Tabelle2!$X$4:$X$8,0)))</f>
        <v/>
      </c>
      <c r="Q256" s="71" t="str">
        <f>IF(Ausstellungen!$C256="","",IF(OR(P256="",ISERROR(INDEX(Tabelle2!$X$14:$Y$18,P256,2))),"",INDEX(Tabelle2!$X$14:$Y$18,P256,2)))</f>
        <v/>
      </c>
      <c r="R256" s="71" t="str">
        <f t="shared" si="34"/>
        <v/>
      </c>
      <c r="S256" s="84" t="str">
        <f>IF(Ausstellungen!H256&lt;"a","",IF(AND(Ausstellungen!H256&gt;"a",ISERROR(MATCH(Ausstellungen!D256&amp;Ausstellungen!G256,Tabelle2!$T$2:$T$17,0))),1,IF(AND(Ausstellungen!H256&gt;"a",INDEX(Tabelle2!$V$2:$V$17,MATCH(Ausstellungen!D256&amp;Ausstellungen!G256,Tabelle2!$T$2:$T$17,0))&lt;&gt;Ausstellungen!H256),1,"")))</f>
        <v/>
      </c>
      <c r="T256" s="71" t="str">
        <f>IF(AND(Ausstellungen!I256&gt;"a",ISERROR(MATCH(Ausstellungen!G256,Tabelle2!$Z$2:$Z$7,0))),1,"")</f>
        <v/>
      </c>
      <c r="U256" s="71" t="str">
        <f>IF(AND(A256&gt;"a",Ausstellungen!G256&gt;" "),COUNTIF(A$5:A$500,A256),"")</f>
        <v/>
      </c>
      <c r="V256" s="71" t="str">
        <f t="shared" si="35"/>
        <v/>
      </c>
      <c r="W256" s="71" t="str">
        <f t="shared" si="36"/>
        <v/>
      </c>
      <c r="X256" s="71" t="str">
        <f>IF(AND(Ausstellungen!D256&lt;&gt;Tabelle2!$C$19,Ausstellungen!F256=Tabelle2!$E$19),1,"")</f>
        <v/>
      </c>
      <c r="Y256" s="71" t="str">
        <f ca="1">IF(AND(Ausstellungen!G256&gt;"a",ISERROR(MATCH(Ausstellungen!G256,INDIRECT(Ausstellungen!T256),0))),0,"")</f>
        <v/>
      </c>
      <c r="Z256" s="71" t="str">
        <f>IF(ISERROR(SEARCH(",",Ausstellungen!G256,1)),Ausstellungen!G256,SUBSTITUTE(MID(Ausstellungen!G256,1,SEARCH(",",Ausstellungen!G256,1)-1),"vv","z"))</f>
        <v xml:space="preserve"> </v>
      </c>
      <c r="AA256" s="71">
        <f t="shared" ca="1" si="37"/>
        <v>0</v>
      </c>
      <c r="AB256" s="71">
        <f t="shared" ca="1" si="38"/>
        <v>0</v>
      </c>
      <c r="AC256" s="71">
        <f t="shared" ca="1" si="39"/>
        <v>0</v>
      </c>
      <c r="AD256" s="71">
        <f t="shared" ca="1" si="40"/>
        <v>0</v>
      </c>
      <c r="AE256" s="71">
        <f t="shared" ca="1" si="41"/>
        <v>0</v>
      </c>
      <c r="AF256" s="71">
        <f t="shared" ca="1" si="42"/>
        <v>0</v>
      </c>
      <c r="AG256" s="71">
        <f t="shared" ca="1" si="43"/>
        <v>0</v>
      </c>
    </row>
    <row r="257" spans="1:33" ht="18.600000000000001" customHeight="1" x14ac:dyDescent="0.2">
      <c r="A257" s="70" t="str">
        <f>IF(AND(Ausstellungen!C257&lt;"a",Ausstellungen!D257&lt;"a",Ausstellungen!F257&lt;"a",Ausstellungen!G257&lt;" "),"",SUBSTITUTE(SUBSTITUTE(SUBSTITUTE(SUBSTITUTE(IF(AND(ISERROR(SEARCH(",",Ausstellungen!G257,1)),ISERROR(SEARCH(".",Ausstellungen!G257,1))),CONCATENATE(Ausstellungen!D257,Ausstellungen!E257,Ausstellungen!F257,Ausstellungen!G257),IF(ISERROR(SEARCH(",",Ausstellungen!G257,1)),CONCATENATE(Ausstellungen!D257,Ausstellungen!E257,Ausstellungen!F257,MID(Ausstellungen!G257,SEARCH(".",Ausstellungen!G257,1)-1,1)),CONCATENATE(Ausstellungen!D257,Ausstellungen!E257,Ausstellungen!F257,MID(Ausstellungen!G257,SEARCH(",",Ausstellungen!G257,1)-1,1)))),"vv",ROW()),"v",ROW()),"Sg",""),"V",""))</f>
        <v xml:space="preserve">   </v>
      </c>
      <c r="B257" s="70" t="str">
        <f>IF(OR(Ausstellungen!C257&lt;"a",Ausstellungen!D257&lt;"a",Ausstellungen!F257&lt;"a"),"",IF(AND(Ausstellungen!D257=Tabelle2!$C$19,Ausstellungen!F257=Tabelle2!$E$19),Ausstellungen!C257&amp;Ausstellungen!D257&amp;"yy",IF(AND(Ausstellungen!D257=Tabelle2!$C$19,Ausstellungen!F257&lt;&gt;Tabelle2!$E$19),Ausstellungen!C257&amp;Ausstellungen!D257&amp;"zz",Ausstellungen!C257&amp;Ausstellungen!D257)))</f>
        <v/>
      </c>
      <c r="C257" s="70" t="str">
        <f>IF(Ausstellungen!H257&lt;"a","",IF(Ausstellungen!F257=Tabelle2!$E$4,Ausstellungen!D257&amp;Ausstellungen!E257&amp;Ausstellungen!F257&amp;Ausstellungen!H257,IF(Ausstellungen!F257=Tabelle2!$E$3,Ausstellungen!D257&amp;Ausstellungen!F257&amp;Ausstellungen!H257,Ausstellungen!D257&amp;Ausstellungen!E257&amp;Ausstellungen!H257)))</f>
        <v/>
      </c>
      <c r="D257" s="70" t="str">
        <f>IF(AND(Ausstellungen!C257&gt;"a",Ausstellungen!D257&gt;"a",Ausstellungen!F257&gt;"a",Ausstellungen!I257&gt;"a"),Ausstellungen!D257&amp;Ausstellungen!E257&amp;MID(Ausstellungen!I257,1,2),"")</f>
        <v/>
      </c>
      <c r="E257" s="70" t="str">
        <f>IF(AND(Ausstellungen!C257&gt;"a",Ausstellungen!D257&gt;"a",Ausstellungen!F257&gt;"a",Ausstellungen!I257&gt;"a"),Ausstellungen!D257&amp;MID(Ausstellungen!I257,1,3),"")</f>
        <v/>
      </c>
      <c r="F257" s="70" t="str">
        <f>IF(Ausstellungen!T257&lt;&gt;"leer",CONCATENATE(Ausstellungen!T257,"P"),"")</f>
        <v/>
      </c>
      <c r="G257" s="71">
        <f ca="1">IF(Ausstellungen!G257&gt;" ",VLOOKUP(Ausstellungen!G257,INDIRECT(F257),2,0),0)</f>
        <v>0</v>
      </c>
      <c r="H257" s="71">
        <f>IF(ISERROR(VLOOKUP(Ausstellungen!H257,Tabelle2!$AG$3:$AH$29,2,0)),0,VLOOKUP(Ausstellungen!H257,Tabelle2!$AG$3:$AH$29,2,0))</f>
        <v>0</v>
      </c>
      <c r="I257" s="71">
        <f>IF(ISERROR(VLOOKUP(Ausstellungen!I257,Tabelle2!$X$3:$Y$8,2,0)),0,VLOOKUP(Ausstellungen!I257,Tabelle2!$X$3:$Y$8,2,0))</f>
        <v>0</v>
      </c>
      <c r="J257" s="71">
        <f t="shared" ca="1" si="33"/>
        <v>0</v>
      </c>
      <c r="N257" s="69" t="str">
        <f>IF(AND(Ausstellungen!$C257&gt;"a",ISERROR(VLOOKUP(Ausstellungen!$C257,Tabelle3!$A$6:$B$300,2,0))),"??",IF(ISERROR(VLOOKUP(Ausstellungen!$C257,Tabelle3!$A$6:$B$300,2,0)),"",VLOOKUP(Ausstellungen!$C257,Tabelle3!$A$6:$B$300,2,0)))</f>
        <v/>
      </c>
      <c r="O257" s="125">
        <f ca="1">IF(AND(Ausstellungen!G257&gt;"a",ISERROR(MATCH(Ausstellungen!G257,INDIRECT(Ausstellungen!T257),0))),0,1)</f>
        <v>1</v>
      </c>
      <c r="P257" s="71" t="str">
        <f>IF(Ausstellungen!$C257="","",IF(ISERROR(MATCH(Ausstellungen!$I257,Tabelle2!$X$4:$X$8,0)),"",MATCH(Ausstellungen!$I257,Tabelle2!$X$4:$X$8,0)))</f>
        <v/>
      </c>
      <c r="Q257" s="71" t="str">
        <f>IF(Ausstellungen!$C257="","",IF(OR(P257="",ISERROR(INDEX(Tabelle2!$X$14:$Y$18,P257,2))),"",INDEX(Tabelle2!$X$14:$Y$18,P257,2)))</f>
        <v/>
      </c>
      <c r="R257" s="71" t="str">
        <f t="shared" si="34"/>
        <v/>
      </c>
      <c r="S257" s="84" t="str">
        <f>IF(Ausstellungen!H257&lt;"a","",IF(AND(Ausstellungen!H257&gt;"a",ISERROR(MATCH(Ausstellungen!D257&amp;Ausstellungen!G257,Tabelle2!$T$2:$T$17,0))),1,IF(AND(Ausstellungen!H257&gt;"a",INDEX(Tabelle2!$V$2:$V$17,MATCH(Ausstellungen!D257&amp;Ausstellungen!G257,Tabelle2!$T$2:$T$17,0))&lt;&gt;Ausstellungen!H257),1,"")))</f>
        <v/>
      </c>
      <c r="T257" s="71" t="str">
        <f>IF(AND(Ausstellungen!I257&gt;"a",ISERROR(MATCH(Ausstellungen!G257,Tabelle2!$Z$2:$Z$7,0))),1,"")</f>
        <v/>
      </c>
      <c r="U257" s="71" t="str">
        <f>IF(AND(A257&gt;"a",Ausstellungen!G257&gt;" "),COUNTIF(A$5:A$500,A257),"")</f>
        <v/>
      </c>
      <c r="V257" s="71" t="str">
        <f t="shared" si="35"/>
        <v/>
      </c>
      <c r="W257" s="71" t="str">
        <f t="shared" si="36"/>
        <v/>
      </c>
      <c r="X257" s="71" t="str">
        <f>IF(AND(Ausstellungen!D257&lt;&gt;Tabelle2!$C$19,Ausstellungen!F257=Tabelle2!$E$19),1,"")</f>
        <v/>
      </c>
      <c r="Y257" s="71" t="str">
        <f ca="1">IF(AND(Ausstellungen!G257&gt;"a",ISERROR(MATCH(Ausstellungen!G257,INDIRECT(Ausstellungen!T257),0))),0,"")</f>
        <v/>
      </c>
      <c r="Z257" s="71" t="str">
        <f>IF(ISERROR(SEARCH(",",Ausstellungen!G257,1)),Ausstellungen!G257,SUBSTITUTE(MID(Ausstellungen!G257,1,SEARCH(",",Ausstellungen!G257,1)-1),"vv","z"))</f>
        <v xml:space="preserve"> </v>
      </c>
      <c r="AA257" s="71">
        <f t="shared" ca="1" si="37"/>
        <v>0</v>
      </c>
      <c r="AB257" s="71">
        <f t="shared" ca="1" si="38"/>
        <v>0</v>
      </c>
      <c r="AC257" s="71">
        <f t="shared" ca="1" si="39"/>
        <v>0</v>
      </c>
      <c r="AD257" s="71">
        <f t="shared" ca="1" si="40"/>
        <v>0</v>
      </c>
      <c r="AE257" s="71">
        <f t="shared" ca="1" si="41"/>
        <v>0</v>
      </c>
      <c r="AF257" s="71">
        <f t="shared" ca="1" si="42"/>
        <v>0</v>
      </c>
      <c r="AG257" s="71">
        <f t="shared" ca="1" si="43"/>
        <v>0</v>
      </c>
    </row>
    <row r="258" spans="1:33" ht="18.600000000000001" customHeight="1" x14ac:dyDescent="0.2">
      <c r="A258" s="70" t="str">
        <f>IF(AND(Ausstellungen!C258&lt;"a",Ausstellungen!D258&lt;"a",Ausstellungen!F258&lt;"a",Ausstellungen!G258&lt;" "),"",SUBSTITUTE(SUBSTITUTE(SUBSTITUTE(SUBSTITUTE(IF(AND(ISERROR(SEARCH(",",Ausstellungen!G258,1)),ISERROR(SEARCH(".",Ausstellungen!G258,1))),CONCATENATE(Ausstellungen!D258,Ausstellungen!E258,Ausstellungen!F258,Ausstellungen!G258),IF(ISERROR(SEARCH(",",Ausstellungen!G258,1)),CONCATENATE(Ausstellungen!D258,Ausstellungen!E258,Ausstellungen!F258,MID(Ausstellungen!G258,SEARCH(".",Ausstellungen!G258,1)-1,1)),CONCATENATE(Ausstellungen!D258,Ausstellungen!E258,Ausstellungen!F258,MID(Ausstellungen!G258,SEARCH(",",Ausstellungen!G258,1)-1,1)))),"vv",ROW()),"v",ROW()),"Sg",""),"V",""))</f>
        <v xml:space="preserve">   </v>
      </c>
      <c r="B258" s="70" t="str">
        <f>IF(OR(Ausstellungen!C258&lt;"a",Ausstellungen!D258&lt;"a",Ausstellungen!F258&lt;"a"),"",IF(AND(Ausstellungen!D258=Tabelle2!$C$19,Ausstellungen!F258=Tabelle2!$E$19),Ausstellungen!C258&amp;Ausstellungen!D258&amp;"yy",IF(AND(Ausstellungen!D258=Tabelle2!$C$19,Ausstellungen!F258&lt;&gt;Tabelle2!$E$19),Ausstellungen!C258&amp;Ausstellungen!D258&amp;"zz",Ausstellungen!C258&amp;Ausstellungen!D258)))</f>
        <v/>
      </c>
      <c r="C258" s="70" t="str">
        <f>IF(Ausstellungen!H258&lt;"a","",IF(Ausstellungen!F258=Tabelle2!$E$4,Ausstellungen!D258&amp;Ausstellungen!E258&amp;Ausstellungen!F258&amp;Ausstellungen!H258,IF(Ausstellungen!F258=Tabelle2!$E$3,Ausstellungen!D258&amp;Ausstellungen!F258&amp;Ausstellungen!H258,Ausstellungen!D258&amp;Ausstellungen!E258&amp;Ausstellungen!H258)))</f>
        <v/>
      </c>
      <c r="D258" s="70" t="str">
        <f>IF(AND(Ausstellungen!C258&gt;"a",Ausstellungen!D258&gt;"a",Ausstellungen!F258&gt;"a",Ausstellungen!I258&gt;"a"),Ausstellungen!D258&amp;Ausstellungen!E258&amp;MID(Ausstellungen!I258,1,2),"")</f>
        <v/>
      </c>
      <c r="E258" s="70" t="str">
        <f>IF(AND(Ausstellungen!C258&gt;"a",Ausstellungen!D258&gt;"a",Ausstellungen!F258&gt;"a",Ausstellungen!I258&gt;"a"),Ausstellungen!D258&amp;MID(Ausstellungen!I258,1,3),"")</f>
        <v/>
      </c>
      <c r="F258" s="70" t="str">
        <f>IF(Ausstellungen!T258&lt;&gt;"leer",CONCATENATE(Ausstellungen!T258,"P"),"")</f>
        <v/>
      </c>
      <c r="G258" s="71">
        <f ca="1">IF(Ausstellungen!G258&gt;" ",VLOOKUP(Ausstellungen!G258,INDIRECT(F258),2,0),0)</f>
        <v>0</v>
      </c>
      <c r="H258" s="71">
        <f>IF(ISERROR(VLOOKUP(Ausstellungen!H258,Tabelle2!$AG$3:$AH$29,2,0)),0,VLOOKUP(Ausstellungen!H258,Tabelle2!$AG$3:$AH$29,2,0))</f>
        <v>0</v>
      </c>
      <c r="I258" s="71">
        <f>IF(ISERROR(VLOOKUP(Ausstellungen!I258,Tabelle2!$X$3:$Y$8,2,0)),0,VLOOKUP(Ausstellungen!I258,Tabelle2!$X$3:$Y$8,2,0))</f>
        <v>0</v>
      </c>
      <c r="J258" s="71">
        <f t="shared" ca="1" si="33"/>
        <v>0</v>
      </c>
      <c r="N258" s="69" t="str">
        <f>IF(AND(Ausstellungen!$C258&gt;"a",ISERROR(VLOOKUP(Ausstellungen!$C258,Tabelle3!$A$6:$B$300,2,0))),"??",IF(ISERROR(VLOOKUP(Ausstellungen!$C258,Tabelle3!$A$6:$B$300,2,0)),"",VLOOKUP(Ausstellungen!$C258,Tabelle3!$A$6:$B$300,2,0)))</f>
        <v/>
      </c>
      <c r="O258" s="125">
        <f ca="1">IF(AND(Ausstellungen!G258&gt;"a",ISERROR(MATCH(Ausstellungen!G258,INDIRECT(Ausstellungen!T258),0))),0,1)</f>
        <v>1</v>
      </c>
      <c r="P258" s="71" t="str">
        <f>IF(Ausstellungen!$C258="","",IF(ISERROR(MATCH(Ausstellungen!$I258,Tabelle2!$X$4:$X$8,0)),"",MATCH(Ausstellungen!$I258,Tabelle2!$X$4:$X$8,0)))</f>
        <v/>
      </c>
      <c r="Q258" s="71" t="str">
        <f>IF(Ausstellungen!$C258="","",IF(OR(P258="",ISERROR(INDEX(Tabelle2!$X$14:$Y$18,P258,2))),"",INDEX(Tabelle2!$X$14:$Y$18,P258,2)))</f>
        <v/>
      </c>
      <c r="R258" s="71" t="str">
        <f t="shared" si="34"/>
        <v/>
      </c>
      <c r="S258" s="84" t="str">
        <f>IF(Ausstellungen!H258&lt;"a","",IF(AND(Ausstellungen!H258&gt;"a",ISERROR(MATCH(Ausstellungen!D258&amp;Ausstellungen!G258,Tabelle2!$T$2:$T$17,0))),1,IF(AND(Ausstellungen!H258&gt;"a",INDEX(Tabelle2!$V$2:$V$17,MATCH(Ausstellungen!D258&amp;Ausstellungen!G258,Tabelle2!$T$2:$T$17,0))&lt;&gt;Ausstellungen!H258),1,"")))</f>
        <v/>
      </c>
      <c r="T258" s="71" t="str">
        <f>IF(AND(Ausstellungen!I258&gt;"a",ISERROR(MATCH(Ausstellungen!G258,Tabelle2!$Z$2:$Z$7,0))),1,"")</f>
        <v/>
      </c>
      <c r="U258" s="71" t="str">
        <f>IF(AND(A258&gt;"a",Ausstellungen!G258&gt;" "),COUNTIF(A$5:A$500,A258),"")</f>
        <v/>
      </c>
      <c r="V258" s="71" t="str">
        <f t="shared" si="35"/>
        <v/>
      </c>
      <c r="W258" s="71" t="str">
        <f t="shared" si="36"/>
        <v/>
      </c>
      <c r="X258" s="71" t="str">
        <f>IF(AND(Ausstellungen!D258&lt;&gt;Tabelle2!$C$19,Ausstellungen!F258=Tabelle2!$E$19),1,"")</f>
        <v/>
      </c>
      <c r="Y258" s="71" t="str">
        <f ca="1">IF(AND(Ausstellungen!G258&gt;"a",ISERROR(MATCH(Ausstellungen!G258,INDIRECT(Ausstellungen!T258),0))),0,"")</f>
        <v/>
      </c>
      <c r="Z258" s="71" t="str">
        <f>IF(ISERROR(SEARCH(",",Ausstellungen!G258,1)),Ausstellungen!G258,SUBSTITUTE(MID(Ausstellungen!G258,1,SEARCH(",",Ausstellungen!G258,1)-1),"vv","z"))</f>
        <v xml:space="preserve"> </v>
      </c>
      <c r="AA258" s="71">
        <f t="shared" ca="1" si="37"/>
        <v>0</v>
      </c>
      <c r="AB258" s="71">
        <f t="shared" ca="1" si="38"/>
        <v>0</v>
      </c>
      <c r="AC258" s="71">
        <f t="shared" ca="1" si="39"/>
        <v>0</v>
      </c>
      <c r="AD258" s="71">
        <f t="shared" ca="1" si="40"/>
        <v>0</v>
      </c>
      <c r="AE258" s="71">
        <f t="shared" ca="1" si="41"/>
        <v>0</v>
      </c>
      <c r="AF258" s="71">
        <f t="shared" ca="1" si="42"/>
        <v>0</v>
      </c>
      <c r="AG258" s="71">
        <f t="shared" ca="1" si="43"/>
        <v>0</v>
      </c>
    </row>
    <row r="259" spans="1:33" ht="18.600000000000001" customHeight="1" x14ac:dyDescent="0.2">
      <c r="A259" s="70" t="str">
        <f>IF(AND(Ausstellungen!C259&lt;"a",Ausstellungen!D259&lt;"a",Ausstellungen!F259&lt;"a",Ausstellungen!G259&lt;" "),"",SUBSTITUTE(SUBSTITUTE(SUBSTITUTE(SUBSTITUTE(IF(AND(ISERROR(SEARCH(",",Ausstellungen!G259,1)),ISERROR(SEARCH(".",Ausstellungen!G259,1))),CONCATENATE(Ausstellungen!D259,Ausstellungen!E259,Ausstellungen!F259,Ausstellungen!G259),IF(ISERROR(SEARCH(",",Ausstellungen!G259,1)),CONCATENATE(Ausstellungen!D259,Ausstellungen!E259,Ausstellungen!F259,MID(Ausstellungen!G259,SEARCH(".",Ausstellungen!G259,1)-1,1)),CONCATENATE(Ausstellungen!D259,Ausstellungen!E259,Ausstellungen!F259,MID(Ausstellungen!G259,SEARCH(",",Ausstellungen!G259,1)-1,1)))),"vv",ROW()),"v",ROW()),"Sg",""),"V",""))</f>
        <v xml:space="preserve">   </v>
      </c>
      <c r="B259" s="70" t="str">
        <f>IF(OR(Ausstellungen!C259&lt;"a",Ausstellungen!D259&lt;"a",Ausstellungen!F259&lt;"a"),"",IF(AND(Ausstellungen!D259=Tabelle2!$C$19,Ausstellungen!F259=Tabelle2!$E$19),Ausstellungen!C259&amp;Ausstellungen!D259&amp;"yy",IF(AND(Ausstellungen!D259=Tabelle2!$C$19,Ausstellungen!F259&lt;&gt;Tabelle2!$E$19),Ausstellungen!C259&amp;Ausstellungen!D259&amp;"zz",Ausstellungen!C259&amp;Ausstellungen!D259)))</f>
        <v/>
      </c>
      <c r="C259" s="70" t="str">
        <f>IF(Ausstellungen!H259&lt;"a","",IF(Ausstellungen!F259=Tabelle2!$E$4,Ausstellungen!D259&amp;Ausstellungen!E259&amp;Ausstellungen!F259&amp;Ausstellungen!H259,IF(Ausstellungen!F259=Tabelle2!$E$3,Ausstellungen!D259&amp;Ausstellungen!F259&amp;Ausstellungen!H259,Ausstellungen!D259&amp;Ausstellungen!E259&amp;Ausstellungen!H259)))</f>
        <v/>
      </c>
      <c r="D259" s="70" t="str">
        <f>IF(AND(Ausstellungen!C259&gt;"a",Ausstellungen!D259&gt;"a",Ausstellungen!F259&gt;"a",Ausstellungen!I259&gt;"a"),Ausstellungen!D259&amp;Ausstellungen!E259&amp;MID(Ausstellungen!I259,1,2),"")</f>
        <v/>
      </c>
      <c r="E259" s="70" t="str">
        <f>IF(AND(Ausstellungen!C259&gt;"a",Ausstellungen!D259&gt;"a",Ausstellungen!F259&gt;"a",Ausstellungen!I259&gt;"a"),Ausstellungen!D259&amp;MID(Ausstellungen!I259,1,3),"")</f>
        <v/>
      </c>
      <c r="F259" s="70" t="str">
        <f>IF(Ausstellungen!T259&lt;&gt;"leer",CONCATENATE(Ausstellungen!T259,"P"),"")</f>
        <v/>
      </c>
      <c r="G259" s="71">
        <f ca="1">IF(Ausstellungen!G259&gt;" ",VLOOKUP(Ausstellungen!G259,INDIRECT(F259),2,0),0)</f>
        <v>0</v>
      </c>
      <c r="H259" s="71">
        <f>IF(ISERROR(VLOOKUP(Ausstellungen!H259,Tabelle2!$AG$3:$AH$29,2,0)),0,VLOOKUP(Ausstellungen!H259,Tabelle2!$AG$3:$AH$29,2,0))</f>
        <v>0</v>
      </c>
      <c r="I259" s="71">
        <f>IF(ISERROR(VLOOKUP(Ausstellungen!I259,Tabelle2!$X$3:$Y$8,2,0)),0,VLOOKUP(Ausstellungen!I259,Tabelle2!$X$3:$Y$8,2,0))</f>
        <v>0</v>
      </c>
      <c r="J259" s="71">
        <f t="shared" ca="1" si="33"/>
        <v>0</v>
      </c>
      <c r="N259" s="69" t="str">
        <f>IF(AND(Ausstellungen!$C259&gt;"a",ISERROR(VLOOKUP(Ausstellungen!$C259,Tabelle3!$A$6:$B$300,2,0))),"??",IF(ISERROR(VLOOKUP(Ausstellungen!$C259,Tabelle3!$A$6:$B$300,2,0)),"",VLOOKUP(Ausstellungen!$C259,Tabelle3!$A$6:$B$300,2,0)))</f>
        <v/>
      </c>
      <c r="O259" s="125">
        <f ca="1">IF(AND(Ausstellungen!G259&gt;"a",ISERROR(MATCH(Ausstellungen!G259,INDIRECT(Ausstellungen!T259),0))),0,1)</f>
        <v>1</v>
      </c>
      <c r="P259" s="71" t="str">
        <f>IF(Ausstellungen!$C259="","",IF(ISERROR(MATCH(Ausstellungen!$I259,Tabelle2!$X$4:$X$8,0)),"",MATCH(Ausstellungen!$I259,Tabelle2!$X$4:$X$8,0)))</f>
        <v/>
      </c>
      <c r="Q259" s="71" t="str">
        <f>IF(Ausstellungen!$C259="","",IF(OR(P259="",ISERROR(INDEX(Tabelle2!$X$14:$Y$18,P259,2))),"",INDEX(Tabelle2!$X$14:$Y$18,P259,2)))</f>
        <v/>
      </c>
      <c r="R259" s="71" t="str">
        <f t="shared" si="34"/>
        <v/>
      </c>
      <c r="S259" s="84" t="str">
        <f>IF(Ausstellungen!H259&lt;"a","",IF(AND(Ausstellungen!H259&gt;"a",ISERROR(MATCH(Ausstellungen!D259&amp;Ausstellungen!G259,Tabelle2!$T$2:$T$17,0))),1,IF(AND(Ausstellungen!H259&gt;"a",INDEX(Tabelle2!$V$2:$V$17,MATCH(Ausstellungen!D259&amp;Ausstellungen!G259,Tabelle2!$T$2:$T$17,0))&lt;&gt;Ausstellungen!H259),1,"")))</f>
        <v/>
      </c>
      <c r="T259" s="71" t="str">
        <f>IF(AND(Ausstellungen!I259&gt;"a",ISERROR(MATCH(Ausstellungen!G259,Tabelle2!$Z$2:$Z$7,0))),1,"")</f>
        <v/>
      </c>
      <c r="U259" s="71" t="str">
        <f>IF(AND(A259&gt;"a",Ausstellungen!G259&gt;" "),COUNTIF(A$5:A$500,A259),"")</f>
        <v/>
      </c>
      <c r="V259" s="71" t="str">
        <f t="shared" si="35"/>
        <v/>
      </c>
      <c r="W259" s="71" t="str">
        <f t="shared" si="36"/>
        <v/>
      </c>
      <c r="X259" s="71" t="str">
        <f>IF(AND(Ausstellungen!D259&lt;&gt;Tabelle2!$C$19,Ausstellungen!F259=Tabelle2!$E$19),1,"")</f>
        <v/>
      </c>
      <c r="Y259" s="71" t="str">
        <f ca="1">IF(AND(Ausstellungen!G259&gt;"a",ISERROR(MATCH(Ausstellungen!G259,INDIRECT(Ausstellungen!T259),0))),0,"")</f>
        <v/>
      </c>
      <c r="Z259" s="71" t="str">
        <f>IF(ISERROR(SEARCH(",",Ausstellungen!G259,1)),Ausstellungen!G259,SUBSTITUTE(MID(Ausstellungen!G259,1,SEARCH(",",Ausstellungen!G259,1)-1),"vv","z"))</f>
        <v xml:space="preserve"> </v>
      </c>
      <c r="AA259" s="71">
        <f t="shared" ca="1" si="37"/>
        <v>0</v>
      </c>
      <c r="AB259" s="71">
        <f t="shared" ca="1" si="38"/>
        <v>0</v>
      </c>
      <c r="AC259" s="71">
        <f t="shared" ca="1" si="39"/>
        <v>0</v>
      </c>
      <c r="AD259" s="71">
        <f t="shared" ca="1" si="40"/>
        <v>0</v>
      </c>
      <c r="AE259" s="71">
        <f t="shared" ca="1" si="41"/>
        <v>0</v>
      </c>
      <c r="AF259" s="71">
        <f t="shared" ca="1" si="42"/>
        <v>0</v>
      </c>
      <c r="AG259" s="71">
        <f t="shared" ca="1" si="43"/>
        <v>0</v>
      </c>
    </row>
    <row r="260" spans="1:33" ht="18.600000000000001" customHeight="1" x14ac:dyDescent="0.2">
      <c r="A260" s="70" t="str">
        <f>IF(AND(Ausstellungen!C260&lt;"a",Ausstellungen!D260&lt;"a",Ausstellungen!F260&lt;"a",Ausstellungen!G260&lt;" "),"",SUBSTITUTE(SUBSTITUTE(SUBSTITUTE(SUBSTITUTE(IF(AND(ISERROR(SEARCH(",",Ausstellungen!G260,1)),ISERROR(SEARCH(".",Ausstellungen!G260,1))),CONCATENATE(Ausstellungen!D260,Ausstellungen!E260,Ausstellungen!F260,Ausstellungen!G260),IF(ISERROR(SEARCH(",",Ausstellungen!G260,1)),CONCATENATE(Ausstellungen!D260,Ausstellungen!E260,Ausstellungen!F260,MID(Ausstellungen!G260,SEARCH(".",Ausstellungen!G260,1)-1,1)),CONCATENATE(Ausstellungen!D260,Ausstellungen!E260,Ausstellungen!F260,MID(Ausstellungen!G260,SEARCH(",",Ausstellungen!G260,1)-1,1)))),"vv",ROW()),"v",ROW()),"Sg",""),"V",""))</f>
        <v xml:space="preserve">   </v>
      </c>
      <c r="B260" s="70" t="str">
        <f>IF(OR(Ausstellungen!C260&lt;"a",Ausstellungen!D260&lt;"a",Ausstellungen!F260&lt;"a"),"",IF(AND(Ausstellungen!D260=Tabelle2!$C$19,Ausstellungen!F260=Tabelle2!$E$19),Ausstellungen!C260&amp;Ausstellungen!D260&amp;"yy",IF(AND(Ausstellungen!D260=Tabelle2!$C$19,Ausstellungen!F260&lt;&gt;Tabelle2!$E$19),Ausstellungen!C260&amp;Ausstellungen!D260&amp;"zz",Ausstellungen!C260&amp;Ausstellungen!D260)))</f>
        <v/>
      </c>
      <c r="C260" s="70" t="str">
        <f>IF(Ausstellungen!H260&lt;"a","",IF(Ausstellungen!F260=Tabelle2!$E$4,Ausstellungen!D260&amp;Ausstellungen!E260&amp;Ausstellungen!F260&amp;Ausstellungen!H260,IF(Ausstellungen!F260=Tabelle2!$E$3,Ausstellungen!D260&amp;Ausstellungen!F260&amp;Ausstellungen!H260,Ausstellungen!D260&amp;Ausstellungen!E260&amp;Ausstellungen!H260)))</f>
        <v/>
      </c>
      <c r="D260" s="70" t="str">
        <f>IF(AND(Ausstellungen!C260&gt;"a",Ausstellungen!D260&gt;"a",Ausstellungen!F260&gt;"a",Ausstellungen!I260&gt;"a"),Ausstellungen!D260&amp;Ausstellungen!E260&amp;MID(Ausstellungen!I260,1,2),"")</f>
        <v/>
      </c>
      <c r="E260" s="70" t="str">
        <f>IF(AND(Ausstellungen!C260&gt;"a",Ausstellungen!D260&gt;"a",Ausstellungen!F260&gt;"a",Ausstellungen!I260&gt;"a"),Ausstellungen!D260&amp;MID(Ausstellungen!I260,1,3),"")</f>
        <v/>
      </c>
      <c r="F260" s="70" t="str">
        <f>IF(Ausstellungen!T260&lt;&gt;"leer",CONCATENATE(Ausstellungen!T260,"P"),"")</f>
        <v/>
      </c>
      <c r="G260" s="71">
        <f ca="1">IF(Ausstellungen!G260&gt;" ",VLOOKUP(Ausstellungen!G260,INDIRECT(F260),2,0),0)</f>
        <v>0</v>
      </c>
      <c r="H260" s="71">
        <f>IF(ISERROR(VLOOKUP(Ausstellungen!H260,Tabelle2!$AG$3:$AH$29,2,0)),0,VLOOKUP(Ausstellungen!H260,Tabelle2!$AG$3:$AH$29,2,0))</f>
        <v>0</v>
      </c>
      <c r="I260" s="71">
        <f>IF(ISERROR(VLOOKUP(Ausstellungen!I260,Tabelle2!$X$3:$Y$8,2,0)),0,VLOOKUP(Ausstellungen!I260,Tabelle2!$X$3:$Y$8,2,0))</f>
        <v>0</v>
      </c>
      <c r="J260" s="71">
        <f t="shared" ca="1" si="33"/>
        <v>0</v>
      </c>
      <c r="N260" s="69" t="str">
        <f>IF(AND(Ausstellungen!$C260&gt;"a",ISERROR(VLOOKUP(Ausstellungen!$C260,Tabelle3!$A$6:$B$300,2,0))),"??",IF(ISERROR(VLOOKUP(Ausstellungen!$C260,Tabelle3!$A$6:$B$300,2,0)),"",VLOOKUP(Ausstellungen!$C260,Tabelle3!$A$6:$B$300,2,0)))</f>
        <v/>
      </c>
      <c r="O260" s="125">
        <f ca="1">IF(AND(Ausstellungen!G260&gt;"a",ISERROR(MATCH(Ausstellungen!G260,INDIRECT(Ausstellungen!T260),0))),0,1)</f>
        <v>1</v>
      </c>
      <c r="P260" s="71" t="str">
        <f>IF(Ausstellungen!$C260="","",IF(ISERROR(MATCH(Ausstellungen!$I260,Tabelle2!$X$4:$X$8,0)),"",MATCH(Ausstellungen!$I260,Tabelle2!$X$4:$X$8,0)))</f>
        <v/>
      </c>
      <c r="Q260" s="71" t="str">
        <f>IF(Ausstellungen!$C260="","",IF(OR(P260="",ISERROR(INDEX(Tabelle2!$X$14:$Y$18,P260,2))),"",INDEX(Tabelle2!$X$14:$Y$18,P260,2)))</f>
        <v/>
      </c>
      <c r="R260" s="71" t="str">
        <f t="shared" si="34"/>
        <v/>
      </c>
      <c r="S260" s="84" t="str">
        <f>IF(Ausstellungen!H260&lt;"a","",IF(AND(Ausstellungen!H260&gt;"a",ISERROR(MATCH(Ausstellungen!D260&amp;Ausstellungen!G260,Tabelle2!$T$2:$T$17,0))),1,IF(AND(Ausstellungen!H260&gt;"a",INDEX(Tabelle2!$V$2:$V$17,MATCH(Ausstellungen!D260&amp;Ausstellungen!G260,Tabelle2!$T$2:$T$17,0))&lt;&gt;Ausstellungen!H260),1,"")))</f>
        <v/>
      </c>
      <c r="T260" s="71" t="str">
        <f>IF(AND(Ausstellungen!I260&gt;"a",ISERROR(MATCH(Ausstellungen!G260,Tabelle2!$Z$2:$Z$7,0))),1,"")</f>
        <v/>
      </c>
      <c r="U260" s="71" t="str">
        <f>IF(AND(A260&gt;"a",Ausstellungen!G260&gt;" "),COUNTIF(A$5:A$500,A260),"")</f>
        <v/>
      </c>
      <c r="V260" s="71" t="str">
        <f t="shared" si="35"/>
        <v/>
      </c>
      <c r="W260" s="71" t="str">
        <f t="shared" si="36"/>
        <v/>
      </c>
      <c r="X260" s="71" t="str">
        <f>IF(AND(Ausstellungen!D260&lt;&gt;Tabelle2!$C$19,Ausstellungen!F260=Tabelle2!$E$19),1,"")</f>
        <v/>
      </c>
      <c r="Y260" s="71" t="str">
        <f ca="1">IF(AND(Ausstellungen!G260&gt;"a",ISERROR(MATCH(Ausstellungen!G260,INDIRECT(Ausstellungen!T260),0))),0,"")</f>
        <v/>
      </c>
      <c r="Z260" s="71" t="str">
        <f>IF(ISERROR(SEARCH(",",Ausstellungen!G260,1)),Ausstellungen!G260,SUBSTITUTE(MID(Ausstellungen!G260,1,SEARCH(",",Ausstellungen!G260,1)-1),"vv","z"))</f>
        <v xml:space="preserve"> </v>
      </c>
      <c r="AA260" s="71">
        <f t="shared" ca="1" si="37"/>
        <v>0</v>
      </c>
      <c r="AB260" s="71">
        <f t="shared" ca="1" si="38"/>
        <v>0</v>
      </c>
      <c r="AC260" s="71">
        <f t="shared" ca="1" si="39"/>
        <v>0</v>
      </c>
      <c r="AD260" s="71">
        <f t="shared" ca="1" si="40"/>
        <v>0</v>
      </c>
      <c r="AE260" s="71">
        <f t="shared" ca="1" si="41"/>
        <v>0</v>
      </c>
      <c r="AF260" s="71">
        <f t="shared" ca="1" si="42"/>
        <v>0</v>
      </c>
      <c r="AG260" s="71">
        <f t="shared" ca="1" si="43"/>
        <v>0</v>
      </c>
    </row>
    <row r="261" spans="1:33" ht="18.600000000000001" customHeight="1" x14ac:dyDescent="0.2">
      <c r="A261" s="70" t="str">
        <f>IF(AND(Ausstellungen!C261&lt;"a",Ausstellungen!D261&lt;"a",Ausstellungen!F261&lt;"a",Ausstellungen!G261&lt;" "),"",SUBSTITUTE(SUBSTITUTE(SUBSTITUTE(SUBSTITUTE(IF(AND(ISERROR(SEARCH(",",Ausstellungen!G261,1)),ISERROR(SEARCH(".",Ausstellungen!G261,1))),CONCATENATE(Ausstellungen!D261,Ausstellungen!E261,Ausstellungen!F261,Ausstellungen!G261),IF(ISERROR(SEARCH(",",Ausstellungen!G261,1)),CONCATENATE(Ausstellungen!D261,Ausstellungen!E261,Ausstellungen!F261,MID(Ausstellungen!G261,SEARCH(".",Ausstellungen!G261,1)-1,1)),CONCATENATE(Ausstellungen!D261,Ausstellungen!E261,Ausstellungen!F261,MID(Ausstellungen!G261,SEARCH(",",Ausstellungen!G261,1)-1,1)))),"vv",ROW()),"v",ROW()),"Sg",""),"V",""))</f>
        <v xml:space="preserve">   </v>
      </c>
      <c r="B261" s="70" t="str">
        <f>IF(OR(Ausstellungen!C261&lt;"a",Ausstellungen!D261&lt;"a",Ausstellungen!F261&lt;"a"),"",IF(AND(Ausstellungen!D261=Tabelle2!$C$19,Ausstellungen!F261=Tabelle2!$E$19),Ausstellungen!C261&amp;Ausstellungen!D261&amp;"yy",IF(AND(Ausstellungen!D261=Tabelle2!$C$19,Ausstellungen!F261&lt;&gt;Tabelle2!$E$19),Ausstellungen!C261&amp;Ausstellungen!D261&amp;"zz",Ausstellungen!C261&amp;Ausstellungen!D261)))</f>
        <v/>
      </c>
      <c r="C261" s="70" t="str">
        <f>IF(Ausstellungen!H261&lt;"a","",IF(Ausstellungen!F261=Tabelle2!$E$4,Ausstellungen!D261&amp;Ausstellungen!E261&amp;Ausstellungen!F261&amp;Ausstellungen!H261,IF(Ausstellungen!F261=Tabelle2!$E$3,Ausstellungen!D261&amp;Ausstellungen!F261&amp;Ausstellungen!H261,Ausstellungen!D261&amp;Ausstellungen!E261&amp;Ausstellungen!H261)))</f>
        <v/>
      </c>
      <c r="D261" s="70" t="str">
        <f>IF(AND(Ausstellungen!C261&gt;"a",Ausstellungen!D261&gt;"a",Ausstellungen!F261&gt;"a",Ausstellungen!I261&gt;"a"),Ausstellungen!D261&amp;Ausstellungen!E261&amp;MID(Ausstellungen!I261,1,2),"")</f>
        <v/>
      </c>
      <c r="E261" s="70" t="str">
        <f>IF(AND(Ausstellungen!C261&gt;"a",Ausstellungen!D261&gt;"a",Ausstellungen!F261&gt;"a",Ausstellungen!I261&gt;"a"),Ausstellungen!D261&amp;MID(Ausstellungen!I261,1,3),"")</f>
        <v/>
      </c>
      <c r="F261" s="70" t="str">
        <f>IF(Ausstellungen!T261&lt;&gt;"leer",CONCATENATE(Ausstellungen!T261,"P"),"")</f>
        <v/>
      </c>
      <c r="G261" s="71">
        <f ca="1">IF(Ausstellungen!G261&gt;" ",VLOOKUP(Ausstellungen!G261,INDIRECT(F261),2,0),0)</f>
        <v>0</v>
      </c>
      <c r="H261" s="71">
        <f>IF(ISERROR(VLOOKUP(Ausstellungen!H261,Tabelle2!$AG$3:$AH$29,2,0)),0,VLOOKUP(Ausstellungen!H261,Tabelle2!$AG$3:$AH$29,2,0))</f>
        <v>0</v>
      </c>
      <c r="I261" s="71">
        <f>IF(ISERROR(VLOOKUP(Ausstellungen!I261,Tabelle2!$X$3:$Y$8,2,0)),0,VLOOKUP(Ausstellungen!I261,Tabelle2!$X$3:$Y$8,2,0))</f>
        <v>0</v>
      </c>
      <c r="J261" s="71">
        <f t="shared" ca="1" si="33"/>
        <v>0</v>
      </c>
      <c r="N261" s="69" t="str">
        <f>IF(AND(Ausstellungen!$C261&gt;"a",ISERROR(VLOOKUP(Ausstellungen!$C261,Tabelle3!$A$6:$B$300,2,0))),"??",IF(ISERROR(VLOOKUP(Ausstellungen!$C261,Tabelle3!$A$6:$B$300,2,0)),"",VLOOKUP(Ausstellungen!$C261,Tabelle3!$A$6:$B$300,2,0)))</f>
        <v/>
      </c>
      <c r="O261" s="125">
        <f ca="1">IF(AND(Ausstellungen!G261&gt;"a",ISERROR(MATCH(Ausstellungen!G261,INDIRECT(Ausstellungen!T261),0))),0,1)</f>
        <v>1</v>
      </c>
      <c r="P261" s="71" t="str">
        <f>IF(Ausstellungen!$C261="","",IF(ISERROR(MATCH(Ausstellungen!$I261,Tabelle2!$X$4:$X$8,0)),"",MATCH(Ausstellungen!$I261,Tabelle2!$X$4:$X$8,0)))</f>
        <v/>
      </c>
      <c r="Q261" s="71" t="str">
        <f>IF(Ausstellungen!$C261="","",IF(OR(P261="",ISERROR(INDEX(Tabelle2!$X$14:$Y$18,P261,2))),"",INDEX(Tabelle2!$X$14:$Y$18,P261,2)))</f>
        <v/>
      </c>
      <c r="R261" s="71" t="str">
        <f t="shared" si="34"/>
        <v/>
      </c>
      <c r="S261" s="84" t="str">
        <f>IF(Ausstellungen!H261&lt;"a","",IF(AND(Ausstellungen!H261&gt;"a",ISERROR(MATCH(Ausstellungen!D261&amp;Ausstellungen!G261,Tabelle2!$T$2:$T$17,0))),1,IF(AND(Ausstellungen!H261&gt;"a",INDEX(Tabelle2!$V$2:$V$17,MATCH(Ausstellungen!D261&amp;Ausstellungen!G261,Tabelle2!$T$2:$T$17,0))&lt;&gt;Ausstellungen!H261),1,"")))</f>
        <v/>
      </c>
      <c r="T261" s="71" t="str">
        <f>IF(AND(Ausstellungen!I261&gt;"a",ISERROR(MATCH(Ausstellungen!G261,Tabelle2!$Z$2:$Z$7,0))),1,"")</f>
        <v/>
      </c>
      <c r="U261" s="71" t="str">
        <f>IF(AND(A261&gt;"a",Ausstellungen!G261&gt;" "),COUNTIF(A$5:A$500,A261),"")</f>
        <v/>
      </c>
      <c r="V261" s="71" t="str">
        <f t="shared" si="35"/>
        <v/>
      </c>
      <c r="W261" s="71" t="str">
        <f t="shared" si="36"/>
        <v/>
      </c>
      <c r="X261" s="71" t="str">
        <f>IF(AND(Ausstellungen!D261&lt;&gt;Tabelle2!$C$19,Ausstellungen!F261=Tabelle2!$E$19),1,"")</f>
        <v/>
      </c>
      <c r="Y261" s="71" t="str">
        <f ca="1">IF(AND(Ausstellungen!G261&gt;"a",ISERROR(MATCH(Ausstellungen!G261,INDIRECT(Ausstellungen!T261),0))),0,"")</f>
        <v/>
      </c>
      <c r="Z261" s="71" t="str">
        <f>IF(ISERROR(SEARCH(",",Ausstellungen!G261,1)),Ausstellungen!G261,SUBSTITUTE(MID(Ausstellungen!G261,1,SEARCH(",",Ausstellungen!G261,1)-1),"vv","z"))</f>
        <v xml:space="preserve"> </v>
      </c>
      <c r="AA261" s="71">
        <f t="shared" ca="1" si="37"/>
        <v>0</v>
      </c>
      <c r="AB261" s="71">
        <f t="shared" ca="1" si="38"/>
        <v>0</v>
      </c>
      <c r="AC261" s="71">
        <f t="shared" ca="1" si="39"/>
        <v>0</v>
      </c>
      <c r="AD261" s="71">
        <f t="shared" ca="1" si="40"/>
        <v>0</v>
      </c>
      <c r="AE261" s="71">
        <f t="shared" ca="1" si="41"/>
        <v>0</v>
      </c>
      <c r="AF261" s="71">
        <f t="shared" ca="1" si="42"/>
        <v>0</v>
      </c>
      <c r="AG261" s="71">
        <f t="shared" ca="1" si="43"/>
        <v>0</v>
      </c>
    </row>
    <row r="262" spans="1:33" ht="18.600000000000001" customHeight="1" x14ac:dyDescent="0.2">
      <c r="A262" s="70" t="str">
        <f>IF(AND(Ausstellungen!C262&lt;"a",Ausstellungen!D262&lt;"a",Ausstellungen!F262&lt;"a",Ausstellungen!G262&lt;" "),"",SUBSTITUTE(SUBSTITUTE(SUBSTITUTE(SUBSTITUTE(IF(AND(ISERROR(SEARCH(",",Ausstellungen!G262,1)),ISERROR(SEARCH(".",Ausstellungen!G262,1))),CONCATENATE(Ausstellungen!D262,Ausstellungen!E262,Ausstellungen!F262,Ausstellungen!G262),IF(ISERROR(SEARCH(",",Ausstellungen!G262,1)),CONCATENATE(Ausstellungen!D262,Ausstellungen!E262,Ausstellungen!F262,MID(Ausstellungen!G262,SEARCH(".",Ausstellungen!G262,1)-1,1)),CONCATENATE(Ausstellungen!D262,Ausstellungen!E262,Ausstellungen!F262,MID(Ausstellungen!G262,SEARCH(",",Ausstellungen!G262,1)-1,1)))),"vv",ROW()),"v",ROW()),"Sg",""),"V",""))</f>
        <v xml:space="preserve">   </v>
      </c>
      <c r="B262" s="70" t="str">
        <f>IF(OR(Ausstellungen!C262&lt;"a",Ausstellungen!D262&lt;"a",Ausstellungen!F262&lt;"a"),"",IF(AND(Ausstellungen!D262=Tabelle2!$C$19,Ausstellungen!F262=Tabelle2!$E$19),Ausstellungen!C262&amp;Ausstellungen!D262&amp;"yy",IF(AND(Ausstellungen!D262=Tabelle2!$C$19,Ausstellungen!F262&lt;&gt;Tabelle2!$E$19),Ausstellungen!C262&amp;Ausstellungen!D262&amp;"zz",Ausstellungen!C262&amp;Ausstellungen!D262)))</f>
        <v/>
      </c>
      <c r="C262" s="70" t="str">
        <f>IF(Ausstellungen!H262&lt;"a","",IF(Ausstellungen!F262=Tabelle2!$E$4,Ausstellungen!D262&amp;Ausstellungen!E262&amp;Ausstellungen!F262&amp;Ausstellungen!H262,IF(Ausstellungen!F262=Tabelle2!$E$3,Ausstellungen!D262&amp;Ausstellungen!F262&amp;Ausstellungen!H262,Ausstellungen!D262&amp;Ausstellungen!E262&amp;Ausstellungen!H262)))</f>
        <v/>
      </c>
      <c r="D262" s="70" t="str">
        <f>IF(AND(Ausstellungen!C262&gt;"a",Ausstellungen!D262&gt;"a",Ausstellungen!F262&gt;"a",Ausstellungen!I262&gt;"a"),Ausstellungen!D262&amp;Ausstellungen!E262&amp;MID(Ausstellungen!I262,1,2),"")</f>
        <v/>
      </c>
      <c r="E262" s="70" t="str">
        <f>IF(AND(Ausstellungen!C262&gt;"a",Ausstellungen!D262&gt;"a",Ausstellungen!F262&gt;"a",Ausstellungen!I262&gt;"a"),Ausstellungen!D262&amp;MID(Ausstellungen!I262,1,3),"")</f>
        <v/>
      </c>
      <c r="F262" s="70" t="str">
        <f>IF(Ausstellungen!T262&lt;&gt;"leer",CONCATENATE(Ausstellungen!T262,"P"),"")</f>
        <v/>
      </c>
      <c r="G262" s="71">
        <f ca="1">IF(Ausstellungen!G262&gt;" ",VLOOKUP(Ausstellungen!G262,INDIRECT(F262),2,0),0)</f>
        <v>0</v>
      </c>
      <c r="H262" s="71">
        <f>IF(ISERROR(VLOOKUP(Ausstellungen!H262,Tabelle2!$AG$3:$AH$29,2,0)),0,VLOOKUP(Ausstellungen!H262,Tabelle2!$AG$3:$AH$29,2,0))</f>
        <v>0</v>
      </c>
      <c r="I262" s="71">
        <f>IF(ISERROR(VLOOKUP(Ausstellungen!I262,Tabelle2!$X$3:$Y$8,2,0)),0,VLOOKUP(Ausstellungen!I262,Tabelle2!$X$3:$Y$8,2,0))</f>
        <v>0</v>
      </c>
      <c r="J262" s="71">
        <f t="shared" ref="J262:J325" ca="1" si="44">IF(OR(N262="?",O262=0,AND(R262&gt;1,R262&lt;500),S262=1,T262=1,AND(U262&gt;1,U262&lt;500),AND(V262&gt;1,V262&lt;500),AND(W262&gt;1,W262&lt;500),X262=1,Y262=1,AND(AG262&gt;0,AG262&lt;500)),0,G262+H262+I262)</f>
        <v>0</v>
      </c>
      <c r="N262" s="69" t="str">
        <f>IF(AND(Ausstellungen!$C262&gt;"a",ISERROR(VLOOKUP(Ausstellungen!$C262,Tabelle3!$A$6:$B$300,2,0))),"??",IF(ISERROR(VLOOKUP(Ausstellungen!$C262,Tabelle3!$A$6:$B$300,2,0)),"",VLOOKUP(Ausstellungen!$C262,Tabelle3!$A$6:$B$300,2,0)))</f>
        <v/>
      </c>
      <c r="O262" s="125">
        <f ca="1">IF(AND(Ausstellungen!G262&gt;"a",ISERROR(MATCH(Ausstellungen!G262,INDIRECT(Ausstellungen!T262),0))),0,1)</f>
        <v>1</v>
      </c>
      <c r="P262" s="71" t="str">
        <f>IF(Ausstellungen!$C262="","",IF(ISERROR(MATCH(Ausstellungen!$I262,Tabelle2!$X$4:$X$8,0)),"",MATCH(Ausstellungen!$I262,Tabelle2!$X$4:$X$8,0)))</f>
        <v/>
      </c>
      <c r="Q262" s="71" t="str">
        <f>IF(Ausstellungen!$C262="","",IF(OR(P262="",ISERROR(INDEX(Tabelle2!$X$14:$Y$18,P262,2))),"",INDEX(Tabelle2!$X$14:$Y$18,P262,2)))</f>
        <v/>
      </c>
      <c r="R262" s="71" t="str">
        <f t="shared" ref="R262:R325" si="45">IF(D262&gt;"a",COUNTIF(D$5:D$500,D262)+COUNTIF(E$5:E$500,E262)-1,"")</f>
        <v/>
      </c>
      <c r="S262" s="84" t="str">
        <f>IF(Ausstellungen!H262&lt;"a","",IF(AND(Ausstellungen!H262&gt;"a",ISERROR(MATCH(Ausstellungen!D262&amp;Ausstellungen!G262,Tabelle2!$T$2:$T$17,0))),1,IF(AND(Ausstellungen!H262&gt;"a",INDEX(Tabelle2!$V$2:$V$17,MATCH(Ausstellungen!D262&amp;Ausstellungen!G262,Tabelle2!$T$2:$T$17,0))&lt;&gt;Ausstellungen!H262),1,"")))</f>
        <v/>
      </c>
      <c r="T262" s="71" t="str">
        <f>IF(AND(Ausstellungen!I262&gt;"a",ISERROR(MATCH(Ausstellungen!G262,Tabelle2!$Z$2:$Z$7,0))),1,"")</f>
        <v/>
      </c>
      <c r="U262" s="71" t="str">
        <f>IF(AND(A262&gt;"a",Ausstellungen!G262&gt;" "),COUNTIF(A$5:A$500,A262),"")</f>
        <v/>
      </c>
      <c r="V262" s="71" t="str">
        <f t="shared" ref="V262:V325" si="46">IF(B262&gt;"a",COUNTIF(B$5:B$500,B262),"")</f>
        <v/>
      </c>
      <c r="W262" s="71" t="str">
        <f t="shared" ref="W262:W325" si="47">IF(C262&gt;"a",COUNTIF(C$5:C$500,C262),"")</f>
        <v/>
      </c>
      <c r="X262" s="71" t="str">
        <f>IF(AND(Ausstellungen!D262&lt;&gt;Tabelle2!$C$19,Ausstellungen!F262=Tabelle2!$E$19),1,"")</f>
        <v/>
      </c>
      <c r="Y262" s="71" t="str">
        <f ca="1">IF(AND(Ausstellungen!G262&gt;"a",ISERROR(MATCH(Ausstellungen!G262,INDIRECT(Ausstellungen!T262),0))),0,"")</f>
        <v/>
      </c>
      <c r="Z262" s="71" t="str">
        <f>IF(ISERROR(SEARCH(",",Ausstellungen!G262,1)),Ausstellungen!G262,SUBSTITUTE(MID(Ausstellungen!G262,1,SEARCH(",",Ausstellungen!G262,1)-1),"vv","z"))</f>
        <v xml:space="preserve"> </v>
      </c>
      <c r="AA262" s="71">
        <f t="shared" ref="AA262:AA325" ca="1" si="48">IF(ISERROR(MATCH(SUBSTITUTE(A262,RIGHT(A262,1),RIGHT(A262,1)-1),A$6:A$500,0)+5),0,IF(AND(RIGHT(A262,1)&gt;"1",RIGHT(A262,1)&lt;"5",LEFT(Z262,1)="z",LEFT(INDIRECT("Z"&amp;MATCH(SUBSTITUTE(A262,RIGHT(A262,1),RIGHT(A262,1)-1),A$6:A$500,0)+5),1)="v"),1,IF(AND(RIGHT(A262,1)&gt;"1",RIGHT(A262,1)&lt;"5",LEFT(Z262,1)="V",LEFT(INDIRECT("Z"&amp;MATCH(SUBSTITUTE(A262,RIGHT(A262,1),RIGHT(A262,1)-1),A$6:A$500,0)+5),2)="Sg"),1,0)))</f>
        <v>0</v>
      </c>
      <c r="AB262" s="71">
        <f t="shared" ref="AB262:AB325" ca="1" si="49">IF(ISERROR(MATCH(SUBSTITUTE(A262,RIGHT(A262,1),RIGHT(A262,1)+1),A$6:A$500,0)+5),0,IF(AND(RIGHT(A262,1)&gt;"0",RIGHT(A262,1)&lt;"4",LEFT(Z262,1)="v",LEFT(INDIRECT("Z"&amp;MATCH(SUBSTITUTE(A262,RIGHT(A262,1),RIGHT(A262,1)+1),A$6:A$500,0)+5),1)="z"),1,IF(AND(RIGHT(A262,1)&gt;"0",RIGHT(A262,1)&lt;"4",LEFT(Z262,2)="Sg",LEFT(INDIRECT("Z"&amp;MATCH(SUBSTITUTE(A262,RIGHT(A262,1),RIGHT(A262,1)+1),A$6:A$500,0)+5),1)="V"),1,0)))</f>
        <v>0</v>
      </c>
      <c r="AC262" s="71">
        <f t="shared" ref="AC262:AC325" ca="1" si="50">IF(ISERROR(MATCH(SUBSTITUTE(A262,RIGHT(A262,1),RIGHT(A262,1)-2),A$6:A$500,0)+5),0,IF(AND(RIGHT(A262,1)&gt;"2",RIGHT(A262,1)&lt;"5",LEFT(Z262,1)="z",LEFT(INDIRECT("Z"&amp;MATCH(SUBSTITUTE(A262,RIGHT(A262,1),RIGHT(A262,1)-2),A$6:A$500,0)+5),1)="v"),1,IF(AND(RIGHT(A262,1)&gt;"2",RIGHT(A262,1)&lt;"5",LEFT(Z262,1)="V",LEFT(INDIRECT("Z"&amp;MATCH(SUBSTITUTE(A262,RIGHT(A262,1),RIGHT(A262,1)-2),A$6:A$500,0)+5),2)="Sg"),1,0)))</f>
        <v>0</v>
      </c>
      <c r="AD262" s="71">
        <f t="shared" ref="AD262:AD325" ca="1" si="51">IF(ISERROR(MATCH(SUBSTITUTE(A262,RIGHT(A262,1),RIGHT(A262,1)+2),A$6:A$500,0)+5),0,IF(AND(RIGHT(A262,1)&gt;"0",RIGHT(A262,1)&lt;"3",LEFT(Z262,1)="v",LEFT(INDIRECT("Z"&amp;MATCH(SUBSTITUTE(A262,RIGHT(A262,1),RIGHT(A262,1)+2),A$6:A$500,0)+5),1)="z"),1,IF(AND(RIGHT(A262,1)&gt;"0",RIGHT(A262,1)&lt;"3",LEFT(Z262,2)="Sg",LEFT(INDIRECT("Z"&amp;MATCH(SUBSTITUTE(A262,RIGHT(A262,1),RIGHT(A262,1)+2),A$6:A$500,0)+5),1)="V"),1,0)))</f>
        <v>0</v>
      </c>
      <c r="AE262" s="71">
        <f t="shared" ref="AE262:AE325" ca="1" si="52">IF(ISERROR(MATCH(SUBSTITUTE(A262,RIGHT(A262,1),RIGHT(A262,1)-3),A$6:A$500,0)+5),0,IF(AND(RIGHT(A262,1)&gt;"3",RIGHT(A262,1)&lt;"5",LEFT(Z262,1)="z",LEFT(INDIRECT("Z"&amp;MATCH(SUBSTITUTE(A262,RIGHT(A262,1),RIGHT(A262,1)-3),A$6:A$500,0)+5),1)="v"),1,IF(AND(RIGHT(A262,1)&gt;"3",RIGHT(A262,1)&lt;"5",LEFT(Z262,1)="V",LEFT(INDIRECT("Z"&amp;MATCH(SUBSTITUTE(A262,RIGHT(A262,1),RIGHT(A262,1)-3),A$6:A$500,0)+5),2)="Sg"),1,0)))</f>
        <v>0</v>
      </c>
      <c r="AF262" s="71">
        <f t="shared" ref="AF262:AF325" ca="1" si="53">IF(ISERROR(MATCH(SUBSTITUTE(A262,RIGHT(A262,1),RIGHT(A262,1)+3),A$6:A$500,0)+5),0,IF(AND(RIGHT(A262,1)&gt;"0",RIGHT(A262,1)&lt;"2",LEFT(Z262,1)="v",LEFT(INDIRECT("Z"&amp;MATCH(SUBSTITUTE(A262,RIGHT(A262,1),RIGHT(A262,1)+3),A$6:A$500,0)+5),1)="z"),1,IF(AND(RIGHT(A262,1)&gt;"0",RIGHT(A262,1)&lt;"2",LEFT(Z262,2)="Sg",LEFT(INDIRECT("Z"&amp;MATCH(SUBSTITUTE(A262,RIGHT(A262,1),RIGHT(A262,1)+3),A$6:A$500,0)+5),1)="V"),1,0)))</f>
        <v>0</v>
      </c>
      <c r="AG262" s="71">
        <f t="shared" ref="AG262:AG325" ca="1" si="54">AA262+AB262+AC262+AD262+AE262+AF262</f>
        <v>0</v>
      </c>
    </row>
    <row r="263" spans="1:33" ht="18.600000000000001" customHeight="1" x14ac:dyDescent="0.2">
      <c r="A263" s="70" t="str">
        <f>IF(AND(Ausstellungen!C263&lt;"a",Ausstellungen!D263&lt;"a",Ausstellungen!F263&lt;"a",Ausstellungen!G263&lt;" "),"",SUBSTITUTE(SUBSTITUTE(SUBSTITUTE(SUBSTITUTE(IF(AND(ISERROR(SEARCH(",",Ausstellungen!G263,1)),ISERROR(SEARCH(".",Ausstellungen!G263,1))),CONCATENATE(Ausstellungen!D263,Ausstellungen!E263,Ausstellungen!F263,Ausstellungen!G263),IF(ISERROR(SEARCH(",",Ausstellungen!G263,1)),CONCATENATE(Ausstellungen!D263,Ausstellungen!E263,Ausstellungen!F263,MID(Ausstellungen!G263,SEARCH(".",Ausstellungen!G263,1)-1,1)),CONCATENATE(Ausstellungen!D263,Ausstellungen!E263,Ausstellungen!F263,MID(Ausstellungen!G263,SEARCH(",",Ausstellungen!G263,1)-1,1)))),"vv",ROW()),"v",ROW()),"Sg",""),"V",""))</f>
        <v xml:space="preserve">   </v>
      </c>
      <c r="B263" s="70" t="str">
        <f>IF(OR(Ausstellungen!C263&lt;"a",Ausstellungen!D263&lt;"a",Ausstellungen!F263&lt;"a"),"",IF(AND(Ausstellungen!D263=Tabelle2!$C$19,Ausstellungen!F263=Tabelle2!$E$19),Ausstellungen!C263&amp;Ausstellungen!D263&amp;"yy",IF(AND(Ausstellungen!D263=Tabelle2!$C$19,Ausstellungen!F263&lt;&gt;Tabelle2!$E$19),Ausstellungen!C263&amp;Ausstellungen!D263&amp;"zz",Ausstellungen!C263&amp;Ausstellungen!D263)))</f>
        <v/>
      </c>
      <c r="C263" s="70" t="str">
        <f>IF(Ausstellungen!H263&lt;"a","",IF(Ausstellungen!F263=Tabelle2!$E$4,Ausstellungen!D263&amp;Ausstellungen!E263&amp;Ausstellungen!F263&amp;Ausstellungen!H263,IF(Ausstellungen!F263=Tabelle2!$E$3,Ausstellungen!D263&amp;Ausstellungen!F263&amp;Ausstellungen!H263,Ausstellungen!D263&amp;Ausstellungen!E263&amp;Ausstellungen!H263)))</f>
        <v/>
      </c>
      <c r="D263" s="70" t="str">
        <f>IF(AND(Ausstellungen!C263&gt;"a",Ausstellungen!D263&gt;"a",Ausstellungen!F263&gt;"a",Ausstellungen!I263&gt;"a"),Ausstellungen!D263&amp;Ausstellungen!E263&amp;MID(Ausstellungen!I263,1,2),"")</f>
        <v/>
      </c>
      <c r="E263" s="70" t="str">
        <f>IF(AND(Ausstellungen!C263&gt;"a",Ausstellungen!D263&gt;"a",Ausstellungen!F263&gt;"a",Ausstellungen!I263&gt;"a"),Ausstellungen!D263&amp;MID(Ausstellungen!I263,1,3),"")</f>
        <v/>
      </c>
      <c r="F263" s="70" t="str">
        <f>IF(Ausstellungen!T263&lt;&gt;"leer",CONCATENATE(Ausstellungen!T263,"P"),"")</f>
        <v/>
      </c>
      <c r="G263" s="71">
        <f ca="1">IF(Ausstellungen!G263&gt;" ",VLOOKUP(Ausstellungen!G263,INDIRECT(F263),2,0),0)</f>
        <v>0</v>
      </c>
      <c r="H263" s="71">
        <f>IF(ISERROR(VLOOKUP(Ausstellungen!H263,Tabelle2!$AG$3:$AH$29,2,0)),0,VLOOKUP(Ausstellungen!H263,Tabelle2!$AG$3:$AH$29,2,0))</f>
        <v>0</v>
      </c>
      <c r="I263" s="71">
        <f>IF(ISERROR(VLOOKUP(Ausstellungen!I263,Tabelle2!$X$3:$Y$8,2,0)),0,VLOOKUP(Ausstellungen!I263,Tabelle2!$X$3:$Y$8,2,0))</f>
        <v>0</v>
      </c>
      <c r="J263" s="71">
        <f t="shared" ca="1" si="44"/>
        <v>0</v>
      </c>
      <c r="N263" s="69" t="str">
        <f>IF(AND(Ausstellungen!$C263&gt;"a",ISERROR(VLOOKUP(Ausstellungen!$C263,Tabelle3!$A$6:$B$300,2,0))),"??",IF(ISERROR(VLOOKUP(Ausstellungen!$C263,Tabelle3!$A$6:$B$300,2,0)),"",VLOOKUP(Ausstellungen!$C263,Tabelle3!$A$6:$B$300,2,0)))</f>
        <v/>
      </c>
      <c r="O263" s="125">
        <f ca="1">IF(AND(Ausstellungen!G263&gt;"a",ISERROR(MATCH(Ausstellungen!G263,INDIRECT(Ausstellungen!T263),0))),0,1)</f>
        <v>1</v>
      </c>
      <c r="P263" s="71" t="str">
        <f>IF(Ausstellungen!$C263="","",IF(ISERROR(MATCH(Ausstellungen!$I263,Tabelle2!$X$4:$X$8,0)),"",MATCH(Ausstellungen!$I263,Tabelle2!$X$4:$X$8,0)))</f>
        <v/>
      </c>
      <c r="Q263" s="71" t="str">
        <f>IF(Ausstellungen!$C263="","",IF(OR(P263="",ISERROR(INDEX(Tabelle2!$X$14:$Y$18,P263,2))),"",INDEX(Tabelle2!$X$14:$Y$18,P263,2)))</f>
        <v/>
      </c>
      <c r="R263" s="71" t="str">
        <f t="shared" si="45"/>
        <v/>
      </c>
      <c r="S263" s="84" t="str">
        <f>IF(Ausstellungen!H263&lt;"a","",IF(AND(Ausstellungen!H263&gt;"a",ISERROR(MATCH(Ausstellungen!D263&amp;Ausstellungen!G263,Tabelle2!$T$2:$T$17,0))),1,IF(AND(Ausstellungen!H263&gt;"a",INDEX(Tabelle2!$V$2:$V$17,MATCH(Ausstellungen!D263&amp;Ausstellungen!G263,Tabelle2!$T$2:$T$17,0))&lt;&gt;Ausstellungen!H263),1,"")))</f>
        <v/>
      </c>
      <c r="T263" s="71" t="str">
        <f>IF(AND(Ausstellungen!I263&gt;"a",ISERROR(MATCH(Ausstellungen!G263,Tabelle2!$Z$2:$Z$7,0))),1,"")</f>
        <v/>
      </c>
      <c r="U263" s="71" t="str">
        <f>IF(AND(A263&gt;"a",Ausstellungen!G263&gt;" "),COUNTIF(A$5:A$500,A263),"")</f>
        <v/>
      </c>
      <c r="V263" s="71" t="str">
        <f t="shared" si="46"/>
        <v/>
      </c>
      <c r="W263" s="71" t="str">
        <f t="shared" si="47"/>
        <v/>
      </c>
      <c r="X263" s="71" t="str">
        <f>IF(AND(Ausstellungen!D263&lt;&gt;Tabelle2!$C$19,Ausstellungen!F263=Tabelle2!$E$19),1,"")</f>
        <v/>
      </c>
      <c r="Y263" s="71" t="str">
        <f ca="1">IF(AND(Ausstellungen!G263&gt;"a",ISERROR(MATCH(Ausstellungen!G263,INDIRECT(Ausstellungen!T263),0))),0,"")</f>
        <v/>
      </c>
      <c r="Z263" s="71" t="str">
        <f>IF(ISERROR(SEARCH(",",Ausstellungen!G263,1)),Ausstellungen!G263,SUBSTITUTE(MID(Ausstellungen!G263,1,SEARCH(",",Ausstellungen!G263,1)-1),"vv","z"))</f>
        <v xml:space="preserve"> </v>
      </c>
      <c r="AA263" s="71">
        <f t="shared" ca="1" si="48"/>
        <v>0</v>
      </c>
      <c r="AB263" s="71">
        <f t="shared" ca="1" si="49"/>
        <v>0</v>
      </c>
      <c r="AC263" s="71">
        <f t="shared" ca="1" si="50"/>
        <v>0</v>
      </c>
      <c r="AD263" s="71">
        <f t="shared" ca="1" si="51"/>
        <v>0</v>
      </c>
      <c r="AE263" s="71">
        <f t="shared" ca="1" si="52"/>
        <v>0</v>
      </c>
      <c r="AF263" s="71">
        <f t="shared" ca="1" si="53"/>
        <v>0</v>
      </c>
      <c r="AG263" s="71">
        <f t="shared" ca="1" si="54"/>
        <v>0</v>
      </c>
    </row>
    <row r="264" spans="1:33" ht="18.600000000000001" customHeight="1" x14ac:dyDescent="0.2">
      <c r="A264" s="70" t="str">
        <f>IF(AND(Ausstellungen!C264&lt;"a",Ausstellungen!D264&lt;"a",Ausstellungen!F264&lt;"a",Ausstellungen!G264&lt;" "),"",SUBSTITUTE(SUBSTITUTE(SUBSTITUTE(SUBSTITUTE(IF(AND(ISERROR(SEARCH(",",Ausstellungen!G264,1)),ISERROR(SEARCH(".",Ausstellungen!G264,1))),CONCATENATE(Ausstellungen!D264,Ausstellungen!E264,Ausstellungen!F264,Ausstellungen!G264),IF(ISERROR(SEARCH(",",Ausstellungen!G264,1)),CONCATENATE(Ausstellungen!D264,Ausstellungen!E264,Ausstellungen!F264,MID(Ausstellungen!G264,SEARCH(".",Ausstellungen!G264,1)-1,1)),CONCATENATE(Ausstellungen!D264,Ausstellungen!E264,Ausstellungen!F264,MID(Ausstellungen!G264,SEARCH(",",Ausstellungen!G264,1)-1,1)))),"vv",ROW()),"v",ROW()),"Sg",""),"V",""))</f>
        <v xml:space="preserve">   </v>
      </c>
      <c r="B264" s="70" t="str">
        <f>IF(OR(Ausstellungen!C264&lt;"a",Ausstellungen!D264&lt;"a",Ausstellungen!F264&lt;"a"),"",IF(AND(Ausstellungen!D264=Tabelle2!$C$19,Ausstellungen!F264=Tabelle2!$E$19),Ausstellungen!C264&amp;Ausstellungen!D264&amp;"yy",IF(AND(Ausstellungen!D264=Tabelle2!$C$19,Ausstellungen!F264&lt;&gt;Tabelle2!$E$19),Ausstellungen!C264&amp;Ausstellungen!D264&amp;"zz",Ausstellungen!C264&amp;Ausstellungen!D264)))</f>
        <v/>
      </c>
      <c r="C264" s="70" t="str">
        <f>IF(Ausstellungen!H264&lt;"a","",IF(Ausstellungen!F264=Tabelle2!$E$4,Ausstellungen!D264&amp;Ausstellungen!E264&amp;Ausstellungen!F264&amp;Ausstellungen!H264,IF(Ausstellungen!F264=Tabelle2!$E$3,Ausstellungen!D264&amp;Ausstellungen!F264&amp;Ausstellungen!H264,Ausstellungen!D264&amp;Ausstellungen!E264&amp;Ausstellungen!H264)))</f>
        <v/>
      </c>
      <c r="D264" s="70" t="str">
        <f>IF(AND(Ausstellungen!C264&gt;"a",Ausstellungen!D264&gt;"a",Ausstellungen!F264&gt;"a",Ausstellungen!I264&gt;"a"),Ausstellungen!D264&amp;Ausstellungen!E264&amp;MID(Ausstellungen!I264,1,2),"")</f>
        <v/>
      </c>
      <c r="E264" s="70" t="str">
        <f>IF(AND(Ausstellungen!C264&gt;"a",Ausstellungen!D264&gt;"a",Ausstellungen!F264&gt;"a",Ausstellungen!I264&gt;"a"),Ausstellungen!D264&amp;MID(Ausstellungen!I264,1,3),"")</f>
        <v/>
      </c>
      <c r="F264" s="70" t="str">
        <f>IF(Ausstellungen!T264&lt;&gt;"leer",CONCATENATE(Ausstellungen!T264,"P"),"")</f>
        <v/>
      </c>
      <c r="G264" s="71">
        <f ca="1">IF(Ausstellungen!G264&gt;" ",VLOOKUP(Ausstellungen!G264,INDIRECT(F264),2,0),0)</f>
        <v>0</v>
      </c>
      <c r="H264" s="71">
        <f>IF(ISERROR(VLOOKUP(Ausstellungen!H264,Tabelle2!$AG$3:$AH$29,2,0)),0,VLOOKUP(Ausstellungen!H264,Tabelle2!$AG$3:$AH$29,2,0))</f>
        <v>0</v>
      </c>
      <c r="I264" s="71">
        <f>IF(ISERROR(VLOOKUP(Ausstellungen!I264,Tabelle2!$X$3:$Y$8,2,0)),0,VLOOKUP(Ausstellungen!I264,Tabelle2!$X$3:$Y$8,2,0))</f>
        <v>0</v>
      </c>
      <c r="J264" s="71">
        <f t="shared" ca="1" si="44"/>
        <v>0</v>
      </c>
      <c r="N264" s="69" t="str">
        <f>IF(AND(Ausstellungen!$C264&gt;"a",ISERROR(VLOOKUP(Ausstellungen!$C264,Tabelle3!$A$6:$B$300,2,0))),"??",IF(ISERROR(VLOOKUP(Ausstellungen!$C264,Tabelle3!$A$6:$B$300,2,0)),"",VLOOKUP(Ausstellungen!$C264,Tabelle3!$A$6:$B$300,2,0)))</f>
        <v/>
      </c>
      <c r="O264" s="125">
        <f ca="1">IF(AND(Ausstellungen!G264&gt;"a",ISERROR(MATCH(Ausstellungen!G264,INDIRECT(Ausstellungen!T264),0))),0,1)</f>
        <v>1</v>
      </c>
      <c r="P264" s="71" t="str">
        <f>IF(Ausstellungen!$C264="","",IF(ISERROR(MATCH(Ausstellungen!$I264,Tabelle2!$X$4:$X$8,0)),"",MATCH(Ausstellungen!$I264,Tabelle2!$X$4:$X$8,0)))</f>
        <v/>
      </c>
      <c r="Q264" s="71" t="str">
        <f>IF(Ausstellungen!$C264="","",IF(OR(P264="",ISERROR(INDEX(Tabelle2!$X$14:$Y$18,P264,2))),"",INDEX(Tabelle2!$X$14:$Y$18,P264,2)))</f>
        <v/>
      </c>
      <c r="R264" s="71" t="str">
        <f t="shared" si="45"/>
        <v/>
      </c>
      <c r="S264" s="84" t="str">
        <f>IF(Ausstellungen!H264&lt;"a","",IF(AND(Ausstellungen!H264&gt;"a",ISERROR(MATCH(Ausstellungen!D264&amp;Ausstellungen!G264,Tabelle2!$T$2:$T$17,0))),1,IF(AND(Ausstellungen!H264&gt;"a",INDEX(Tabelle2!$V$2:$V$17,MATCH(Ausstellungen!D264&amp;Ausstellungen!G264,Tabelle2!$T$2:$T$17,0))&lt;&gt;Ausstellungen!H264),1,"")))</f>
        <v/>
      </c>
      <c r="T264" s="71" t="str">
        <f>IF(AND(Ausstellungen!I264&gt;"a",ISERROR(MATCH(Ausstellungen!G264,Tabelle2!$Z$2:$Z$7,0))),1,"")</f>
        <v/>
      </c>
      <c r="U264" s="71" t="str">
        <f>IF(AND(A264&gt;"a",Ausstellungen!G264&gt;" "),COUNTIF(A$5:A$500,A264),"")</f>
        <v/>
      </c>
      <c r="V264" s="71" t="str">
        <f t="shared" si="46"/>
        <v/>
      </c>
      <c r="W264" s="71" t="str">
        <f t="shared" si="47"/>
        <v/>
      </c>
      <c r="X264" s="71" t="str">
        <f>IF(AND(Ausstellungen!D264&lt;&gt;Tabelle2!$C$19,Ausstellungen!F264=Tabelle2!$E$19),1,"")</f>
        <v/>
      </c>
      <c r="Y264" s="71" t="str">
        <f ca="1">IF(AND(Ausstellungen!G264&gt;"a",ISERROR(MATCH(Ausstellungen!G264,INDIRECT(Ausstellungen!T264),0))),0,"")</f>
        <v/>
      </c>
      <c r="Z264" s="71" t="str">
        <f>IF(ISERROR(SEARCH(",",Ausstellungen!G264,1)),Ausstellungen!G264,SUBSTITUTE(MID(Ausstellungen!G264,1,SEARCH(",",Ausstellungen!G264,1)-1),"vv","z"))</f>
        <v xml:space="preserve"> </v>
      </c>
      <c r="AA264" s="71">
        <f t="shared" ca="1" si="48"/>
        <v>0</v>
      </c>
      <c r="AB264" s="71">
        <f t="shared" ca="1" si="49"/>
        <v>0</v>
      </c>
      <c r="AC264" s="71">
        <f t="shared" ca="1" si="50"/>
        <v>0</v>
      </c>
      <c r="AD264" s="71">
        <f t="shared" ca="1" si="51"/>
        <v>0</v>
      </c>
      <c r="AE264" s="71">
        <f t="shared" ca="1" si="52"/>
        <v>0</v>
      </c>
      <c r="AF264" s="71">
        <f t="shared" ca="1" si="53"/>
        <v>0</v>
      </c>
      <c r="AG264" s="71">
        <f t="shared" ca="1" si="54"/>
        <v>0</v>
      </c>
    </row>
    <row r="265" spans="1:33" ht="18.600000000000001" customHeight="1" x14ac:dyDescent="0.2">
      <c r="A265" s="70" t="str">
        <f>IF(AND(Ausstellungen!C265&lt;"a",Ausstellungen!D265&lt;"a",Ausstellungen!F265&lt;"a",Ausstellungen!G265&lt;" "),"",SUBSTITUTE(SUBSTITUTE(SUBSTITUTE(SUBSTITUTE(IF(AND(ISERROR(SEARCH(",",Ausstellungen!G265,1)),ISERROR(SEARCH(".",Ausstellungen!G265,1))),CONCATENATE(Ausstellungen!D265,Ausstellungen!E265,Ausstellungen!F265,Ausstellungen!G265),IF(ISERROR(SEARCH(",",Ausstellungen!G265,1)),CONCATENATE(Ausstellungen!D265,Ausstellungen!E265,Ausstellungen!F265,MID(Ausstellungen!G265,SEARCH(".",Ausstellungen!G265,1)-1,1)),CONCATENATE(Ausstellungen!D265,Ausstellungen!E265,Ausstellungen!F265,MID(Ausstellungen!G265,SEARCH(",",Ausstellungen!G265,1)-1,1)))),"vv",ROW()),"v",ROW()),"Sg",""),"V",""))</f>
        <v xml:space="preserve">   </v>
      </c>
      <c r="B265" s="70" t="str">
        <f>IF(OR(Ausstellungen!C265&lt;"a",Ausstellungen!D265&lt;"a",Ausstellungen!F265&lt;"a"),"",IF(AND(Ausstellungen!D265=Tabelle2!$C$19,Ausstellungen!F265=Tabelle2!$E$19),Ausstellungen!C265&amp;Ausstellungen!D265&amp;"yy",IF(AND(Ausstellungen!D265=Tabelle2!$C$19,Ausstellungen!F265&lt;&gt;Tabelle2!$E$19),Ausstellungen!C265&amp;Ausstellungen!D265&amp;"zz",Ausstellungen!C265&amp;Ausstellungen!D265)))</f>
        <v/>
      </c>
      <c r="C265" s="70" t="str">
        <f>IF(Ausstellungen!H265&lt;"a","",IF(Ausstellungen!F265=Tabelle2!$E$4,Ausstellungen!D265&amp;Ausstellungen!E265&amp;Ausstellungen!F265&amp;Ausstellungen!H265,IF(Ausstellungen!F265=Tabelle2!$E$3,Ausstellungen!D265&amp;Ausstellungen!F265&amp;Ausstellungen!H265,Ausstellungen!D265&amp;Ausstellungen!E265&amp;Ausstellungen!H265)))</f>
        <v/>
      </c>
      <c r="D265" s="70" t="str">
        <f>IF(AND(Ausstellungen!C265&gt;"a",Ausstellungen!D265&gt;"a",Ausstellungen!F265&gt;"a",Ausstellungen!I265&gt;"a"),Ausstellungen!D265&amp;Ausstellungen!E265&amp;MID(Ausstellungen!I265,1,2),"")</f>
        <v/>
      </c>
      <c r="E265" s="70" t="str">
        <f>IF(AND(Ausstellungen!C265&gt;"a",Ausstellungen!D265&gt;"a",Ausstellungen!F265&gt;"a",Ausstellungen!I265&gt;"a"),Ausstellungen!D265&amp;MID(Ausstellungen!I265,1,3),"")</f>
        <v/>
      </c>
      <c r="F265" s="70" t="str">
        <f>IF(Ausstellungen!T265&lt;&gt;"leer",CONCATENATE(Ausstellungen!T265,"P"),"")</f>
        <v/>
      </c>
      <c r="G265" s="71">
        <f ca="1">IF(Ausstellungen!G265&gt;" ",VLOOKUP(Ausstellungen!G265,INDIRECT(F265),2,0),0)</f>
        <v>0</v>
      </c>
      <c r="H265" s="71">
        <f>IF(ISERROR(VLOOKUP(Ausstellungen!H265,Tabelle2!$AG$3:$AH$29,2,0)),0,VLOOKUP(Ausstellungen!H265,Tabelle2!$AG$3:$AH$29,2,0))</f>
        <v>0</v>
      </c>
      <c r="I265" s="71">
        <f>IF(ISERROR(VLOOKUP(Ausstellungen!I265,Tabelle2!$X$3:$Y$8,2,0)),0,VLOOKUP(Ausstellungen!I265,Tabelle2!$X$3:$Y$8,2,0))</f>
        <v>0</v>
      </c>
      <c r="J265" s="71">
        <f t="shared" ca="1" si="44"/>
        <v>0</v>
      </c>
      <c r="N265" s="69" t="str">
        <f>IF(AND(Ausstellungen!$C265&gt;"a",ISERROR(VLOOKUP(Ausstellungen!$C265,Tabelle3!$A$6:$B$300,2,0))),"??",IF(ISERROR(VLOOKUP(Ausstellungen!$C265,Tabelle3!$A$6:$B$300,2,0)),"",VLOOKUP(Ausstellungen!$C265,Tabelle3!$A$6:$B$300,2,0)))</f>
        <v/>
      </c>
      <c r="O265" s="125">
        <f ca="1">IF(AND(Ausstellungen!G265&gt;"a",ISERROR(MATCH(Ausstellungen!G265,INDIRECT(Ausstellungen!T265),0))),0,1)</f>
        <v>1</v>
      </c>
      <c r="P265" s="71" t="str">
        <f>IF(Ausstellungen!$C265="","",IF(ISERROR(MATCH(Ausstellungen!$I265,Tabelle2!$X$4:$X$8,0)),"",MATCH(Ausstellungen!$I265,Tabelle2!$X$4:$X$8,0)))</f>
        <v/>
      </c>
      <c r="Q265" s="71" t="str">
        <f>IF(Ausstellungen!$C265="","",IF(OR(P265="",ISERROR(INDEX(Tabelle2!$X$14:$Y$18,P265,2))),"",INDEX(Tabelle2!$X$14:$Y$18,P265,2)))</f>
        <v/>
      </c>
      <c r="R265" s="71" t="str">
        <f t="shared" si="45"/>
        <v/>
      </c>
      <c r="S265" s="84" t="str">
        <f>IF(Ausstellungen!H265&lt;"a","",IF(AND(Ausstellungen!H265&gt;"a",ISERROR(MATCH(Ausstellungen!D265&amp;Ausstellungen!G265,Tabelle2!$T$2:$T$17,0))),1,IF(AND(Ausstellungen!H265&gt;"a",INDEX(Tabelle2!$V$2:$V$17,MATCH(Ausstellungen!D265&amp;Ausstellungen!G265,Tabelle2!$T$2:$T$17,0))&lt;&gt;Ausstellungen!H265),1,"")))</f>
        <v/>
      </c>
      <c r="T265" s="71" t="str">
        <f>IF(AND(Ausstellungen!I265&gt;"a",ISERROR(MATCH(Ausstellungen!G265,Tabelle2!$Z$2:$Z$7,0))),1,"")</f>
        <v/>
      </c>
      <c r="U265" s="71" t="str">
        <f>IF(AND(A265&gt;"a",Ausstellungen!G265&gt;" "),COUNTIF(A$5:A$500,A265),"")</f>
        <v/>
      </c>
      <c r="V265" s="71" t="str">
        <f t="shared" si="46"/>
        <v/>
      </c>
      <c r="W265" s="71" t="str">
        <f t="shared" si="47"/>
        <v/>
      </c>
      <c r="X265" s="71" t="str">
        <f>IF(AND(Ausstellungen!D265&lt;&gt;Tabelle2!$C$19,Ausstellungen!F265=Tabelle2!$E$19),1,"")</f>
        <v/>
      </c>
      <c r="Y265" s="71" t="str">
        <f ca="1">IF(AND(Ausstellungen!G265&gt;"a",ISERROR(MATCH(Ausstellungen!G265,INDIRECT(Ausstellungen!T265),0))),0,"")</f>
        <v/>
      </c>
      <c r="Z265" s="71" t="str">
        <f>IF(ISERROR(SEARCH(",",Ausstellungen!G265,1)),Ausstellungen!G265,SUBSTITUTE(MID(Ausstellungen!G265,1,SEARCH(",",Ausstellungen!G265,1)-1),"vv","z"))</f>
        <v xml:space="preserve"> </v>
      </c>
      <c r="AA265" s="71">
        <f t="shared" ca="1" si="48"/>
        <v>0</v>
      </c>
      <c r="AB265" s="71">
        <f t="shared" ca="1" si="49"/>
        <v>0</v>
      </c>
      <c r="AC265" s="71">
        <f t="shared" ca="1" si="50"/>
        <v>0</v>
      </c>
      <c r="AD265" s="71">
        <f t="shared" ca="1" si="51"/>
        <v>0</v>
      </c>
      <c r="AE265" s="71">
        <f t="shared" ca="1" si="52"/>
        <v>0</v>
      </c>
      <c r="AF265" s="71">
        <f t="shared" ca="1" si="53"/>
        <v>0</v>
      </c>
      <c r="AG265" s="71">
        <f t="shared" ca="1" si="54"/>
        <v>0</v>
      </c>
    </row>
    <row r="266" spans="1:33" ht="18.600000000000001" customHeight="1" x14ac:dyDescent="0.2">
      <c r="A266" s="70" t="str">
        <f>IF(AND(Ausstellungen!C266&lt;"a",Ausstellungen!D266&lt;"a",Ausstellungen!F266&lt;"a",Ausstellungen!G266&lt;" "),"",SUBSTITUTE(SUBSTITUTE(SUBSTITUTE(SUBSTITUTE(IF(AND(ISERROR(SEARCH(",",Ausstellungen!G266,1)),ISERROR(SEARCH(".",Ausstellungen!G266,1))),CONCATENATE(Ausstellungen!D266,Ausstellungen!E266,Ausstellungen!F266,Ausstellungen!G266),IF(ISERROR(SEARCH(",",Ausstellungen!G266,1)),CONCATENATE(Ausstellungen!D266,Ausstellungen!E266,Ausstellungen!F266,MID(Ausstellungen!G266,SEARCH(".",Ausstellungen!G266,1)-1,1)),CONCATENATE(Ausstellungen!D266,Ausstellungen!E266,Ausstellungen!F266,MID(Ausstellungen!G266,SEARCH(",",Ausstellungen!G266,1)-1,1)))),"vv",ROW()),"v",ROW()),"Sg",""),"V",""))</f>
        <v xml:space="preserve">   </v>
      </c>
      <c r="B266" s="70" t="str">
        <f>IF(OR(Ausstellungen!C266&lt;"a",Ausstellungen!D266&lt;"a",Ausstellungen!F266&lt;"a"),"",IF(AND(Ausstellungen!D266=Tabelle2!$C$19,Ausstellungen!F266=Tabelle2!$E$19),Ausstellungen!C266&amp;Ausstellungen!D266&amp;"yy",IF(AND(Ausstellungen!D266=Tabelle2!$C$19,Ausstellungen!F266&lt;&gt;Tabelle2!$E$19),Ausstellungen!C266&amp;Ausstellungen!D266&amp;"zz",Ausstellungen!C266&amp;Ausstellungen!D266)))</f>
        <v/>
      </c>
      <c r="C266" s="70" t="str">
        <f>IF(Ausstellungen!H266&lt;"a","",IF(Ausstellungen!F266=Tabelle2!$E$4,Ausstellungen!D266&amp;Ausstellungen!E266&amp;Ausstellungen!F266&amp;Ausstellungen!H266,IF(Ausstellungen!F266=Tabelle2!$E$3,Ausstellungen!D266&amp;Ausstellungen!F266&amp;Ausstellungen!H266,Ausstellungen!D266&amp;Ausstellungen!E266&amp;Ausstellungen!H266)))</f>
        <v/>
      </c>
      <c r="D266" s="70" t="str">
        <f>IF(AND(Ausstellungen!C266&gt;"a",Ausstellungen!D266&gt;"a",Ausstellungen!F266&gt;"a",Ausstellungen!I266&gt;"a"),Ausstellungen!D266&amp;Ausstellungen!E266&amp;MID(Ausstellungen!I266,1,2),"")</f>
        <v/>
      </c>
      <c r="E266" s="70" t="str">
        <f>IF(AND(Ausstellungen!C266&gt;"a",Ausstellungen!D266&gt;"a",Ausstellungen!F266&gt;"a",Ausstellungen!I266&gt;"a"),Ausstellungen!D266&amp;MID(Ausstellungen!I266,1,3),"")</f>
        <v/>
      </c>
      <c r="F266" s="70" t="str">
        <f>IF(Ausstellungen!T266&lt;&gt;"leer",CONCATENATE(Ausstellungen!T266,"P"),"")</f>
        <v/>
      </c>
      <c r="G266" s="71">
        <f ca="1">IF(Ausstellungen!G266&gt;" ",VLOOKUP(Ausstellungen!G266,INDIRECT(F266),2,0),0)</f>
        <v>0</v>
      </c>
      <c r="H266" s="71">
        <f>IF(ISERROR(VLOOKUP(Ausstellungen!H266,Tabelle2!$AG$3:$AH$29,2,0)),0,VLOOKUP(Ausstellungen!H266,Tabelle2!$AG$3:$AH$29,2,0))</f>
        <v>0</v>
      </c>
      <c r="I266" s="71">
        <f>IF(ISERROR(VLOOKUP(Ausstellungen!I266,Tabelle2!$X$3:$Y$8,2,0)),0,VLOOKUP(Ausstellungen!I266,Tabelle2!$X$3:$Y$8,2,0))</f>
        <v>0</v>
      </c>
      <c r="J266" s="71">
        <f t="shared" ca="1" si="44"/>
        <v>0</v>
      </c>
      <c r="N266" s="69" t="str">
        <f>IF(AND(Ausstellungen!$C266&gt;"a",ISERROR(VLOOKUP(Ausstellungen!$C266,Tabelle3!$A$6:$B$300,2,0))),"??",IF(ISERROR(VLOOKUP(Ausstellungen!$C266,Tabelle3!$A$6:$B$300,2,0)),"",VLOOKUP(Ausstellungen!$C266,Tabelle3!$A$6:$B$300,2,0)))</f>
        <v/>
      </c>
      <c r="O266" s="125">
        <f ca="1">IF(AND(Ausstellungen!G266&gt;"a",ISERROR(MATCH(Ausstellungen!G266,INDIRECT(Ausstellungen!T266),0))),0,1)</f>
        <v>1</v>
      </c>
      <c r="P266" s="71" t="str">
        <f>IF(Ausstellungen!$C266="","",IF(ISERROR(MATCH(Ausstellungen!$I266,Tabelle2!$X$4:$X$8,0)),"",MATCH(Ausstellungen!$I266,Tabelle2!$X$4:$X$8,0)))</f>
        <v/>
      </c>
      <c r="Q266" s="71" t="str">
        <f>IF(Ausstellungen!$C266="","",IF(OR(P266="",ISERROR(INDEX(Tabelle2!$X$14:$Y$18,P266,2))),"",INDEX(Tabelle2!$X$14:$Y$18,P266,2)))</f>
        <v/>
      </c>
      <c r="R266" s="71" t="str">
        <f t="shared" si="45"/>
        <v/>
      </c>
      <c r="S266" s="84" t="str">
        <f>IF(Ausstellungen!H266&lt;"a","",IF(AND(Ausstellungen!H266&gt;"a",ISERROR(MATCH(Ausstellungen!D266&amp;Ausstellungen!G266,Tabelle2!$T$2:$T$17,0))),1,IF(AND(Ausstellungen!H266&gt;"a",INDEX(Tabelle2!$V$2:$V$17,MATCH(Ausstellungen!D266&amp;Ausstellungen!G266,Tabelle2!$T$2:$T$17,0))&lt;&gt;Ausstellungen!H266),1,"")))</f>
        <v/>
      </c>
      <c r="T266" s="71" t="str">
        <f>IF(AND(Ausstellungen!I266&gt;"a",ISERROR(MATCH(Ausstellungen!G266,Tabelle2!$Z$2:$Z$7,0))),1,"")</f>
        <v/>
      </c>
      <c r="U266" s="71" t="str">
        <f>IF(AND(A266&gt;"a",Ausstellungen!G266&gt;" "),COUNTIF(A$5:A$500,A266),"")</f>
        <v/>
      </c>
      <c r="V266" s="71" t="str">
        <f t="shared" si="46"/>
        <v/>
      </c>
      <c r="W266" s="71" t="str">
        <f t="shared" si="47"/>
        <v/>
      </c>
      <c r="X266" s="71" t="str">
        <f>IF(AND(Ausstellungen!D266&lt;&gt;Tabelle2!$C$19,Ausstellungen!F266=Tabelle2!$E$19),1,"")</f>
        <v/>
      </c>
      <c r="Y266" s="71" t="str">
        <f ca="1">IF(AND(Ausstellungen!G266&gt;"a",ISERROR(MATCH(Ausstellungen!G266,INDIRECT(Ausstellungen!T266),0))),0,"")</f>
        <v/>
      </c>
      <c r="Z266" s="71" t="str">
        <f>IF(ISERROR(SEARCH(",",Ausstellungen!G266,1)),Ausstellungen!G266,SUBSTITUTE(MID(Ausstellungen!G266,1,SEARCH(",",Ausstellungen!G266,1)-1),"vv","z"))</f>
        <v xml:space="preserve"> </v>
      </c>
      <c r="AA266" s="71">
        <f t="shared" ca="1" si="48"/>
        <v>0</v>
      </c>
      <c r="AB266" s="71">
        <f t="shared" ca="1" si="49"/>
        <v>0</v>
      </c>
      <c r="AC266" s="71">
        <f t="shared" ca="1" si="50"/>
        <v>0</v>
      </c>
      <c r="AD266" s="71">
        <f t="shared" ca="1" si="51"/>
        <v>0</v>
      </c>
      <c r="AE266" s="71">
        <f t="shared" ca="1" si="52"/>
        <v>0</v>
      </c>
      <c r="AF266" s="71">
        <f t="shared" ca="1" si="53"/>
        <v>0</v>
      </c>
      <c r="AG266" s="71">
        <f t="shared" ca="1" si="54"/>
        <v>0</v>
      </c>
    </row>
    <row r="267" spans="1:33" ht="18.600000000000001" customHeight="1" x14ac:dyDescent="0.2">
      <c r="A267" s="70" t="str">
        <f>IF(AND(Ausstellungen!C267&lt;"a",Ausstellungen!D267&lt;"a",Ausstellungen!F267&lt;"a",Ausstellungen!G267&lt;" "),"",SUBSTITUTE(SUBSTITUTE(SUBSTITUTE(SUBSTITUTE(IF(AND(ISERROR(SEARCH(",",Ausstellungen!G267,1)),ISERROR(SEARCH(".",Ausstellungen!G267,1))),CONCATENATE(Ausstellungen!D267,Ausstellungen!E267,Ausstellungen!F267,Ausstellungen!G267),IF(ISERROR(SEARCH(",",Ausstellungen!G267,1)),CONCATENATE(Ausstellungen!D267,Ausstellungen!E267,Ausstellungen!F267,MID(Ausstellungen!G267,SEARCH(".",Ausstellungen!G267,1)-1,1)),CONCATENATE(Ausstellungen!D267,Ausstellungen!E267,Ausstellungen!F267,MID(Ausstellungen!G267,SEARCH(",",Ausstellungen!G267,1)-1,1)))),"vv",ROW()),"v",ROW()),"Sg",""),"V",""))</f>
        <v xml:space="preserve">   </v>
      </c>
      <c r="B267" s="70" t="str">
        <f>IF(OR(Ausstellungen!C267&lt;"a",Ausstellungen!D267&lt;"a",Ausstellungen!F267&lt;"a"),"",IF(AND(Ausstellungen!D267=Tabelle2!$C$19,Ausstellungen!F267=Tabelle2!$E$19),Ausstellungen!C267&amp;Ausstellungen!D267&amp;"yy",IF(AND(Ausstellungen!D267=Tabelle2!$C$19,Ausstellungen!F267&lt;&gt;Tabelle2!$E$19),Ausstellungen!C267&amp;Ausstellungen!D267&amp;"zz",Ausstellungen!C267&amp;Ausstellungen!D267)))</f>
        <v/>
      </c>
      <c r="C267" s="70" t="str">
        <f>IF(Ausstellungen!H267&lt;"a","",IF(Ausstellungen!F267=Tabelle2!$E$4,Ausstellungen!D267&amp;Ausstellungen!E267&amp;Ausstellungen!F267&amp;Ausstellungen!H267,IF(Ausstellungen!F267=Tabelle2!$E$3,Ausstellungen!D267&amp;Ausstellungen!F267&amp;Ausstellungen!H267,Ausstellungen!D267&amp;Ausstellungen!E267&amp;Ausstellungen!H267)))</f>
        <v/>
      </c>
      <c r="D267" s="70" t="str">
        <f>IF(AND(Ausstellungen!C267&gt;"a",Ausstellungen!D267&gt;"a",Ausstellungen!F267&gt;"a",Ausstellungen!I267&gt;"a"),Ausstellungen!D267&amp;Ausstellungen!E267&amp;MID(Ausstellungen!I267,1,2),"")</f>
        <v/>
      </c>
      <c r="E267" s="70" t="str">
        <f>IF(AND(Ausstellungen!C267&gt;"a",Ausstellungen!D267&gt;"a",Ausstellungen!F267&gt;"a",Ausstellungen!I267&gt;"a"),Ausstellungen!D267&amp;MID(Ausstellungen!I267,1,3),"")</f>
        <v/>
      </c>
      <c r="F267" s="70" t="str">
        <f>IF(Ausstellungen!T267&lt;&gt;"leer",CONCATENATE(Ausstellungen!T267,"P"),"")</f>
        <v/>
      </c>
      <c r="G267" s="71">
        <f ca="1">IF(Ausstellungen!G267&gt;" ",VLOOKUP(Ausstellungen!G267,INDIRECT(F267),2,0),0)</f>
        <v>0</v>
      </c>
      <c r="H267" s="71">
        <f>IF(ISERROR(VLOOKUP(Ausstellungen!H267,Tabelle2!$AG$3:$AH$29,2,0)),0,VLOOKUP(Ausstellungen!H267,Tabelle2!$AG$3:$AH$29,2,0))</f>
        <v>0</v>
      </c>
      <c r="I267" s="71">
        <f>IF(ISERROR(VLOOKUP(Ausstellungen!I267,Tabelle2!$X$3:$Y$8,2,0)),0,VLOOKUP(Ausstellungen!I267,Tabelle2!$X$3:$Y$8,2,0))</f>
        <v>0</v>
      </c>
      <c r="J267" s="71">
        <f t="shared" ca="1" si="44"/>
        <v>0</v>
      </c>
      <c r="N267" s="69" t="str">
        <f>IF(AND(Ausstellungen!$C267&gt;"a",ISERROR(VLOOKUP(Ausstellungen!$C267,Tabelle3!$A$6:$B$300,2,0))),"??",IF(ISERROR(VLOOKUP(Ausstellungen!$C267,Tabelle3!$A$6:$B$300,2,0)),"",VLOOKUP(Ausstellungen!$C267,Tabelle3!$A$6:$B$300,2,0)))</f>
        <v/>
      </c>
      <c r="O267" s="125">
        <f ca="1">IF(AND(Ausstellungen!G267&gt;"a",ISERROR(MATCH(Ausstellungen!G267,INDIRECT(Ausstellungen!T267),0))),0,1)</f>
        <v>1</v>
      </c>
      <c r="P267" s="71" t="str">
        <f>IF(Ausstellungen!$C267="","",IF(ISERROR(MATCH(Ausstellungen!$I267,Tabelle2!$X$4:$X$8,0)),"",MATCH(Ausstellungen!$I267,Tabelle2!$X$4:$X$8,0)))</f>
        <v/>
      </c>
      <c r="Q267" s="71" t="str">
        <f>IF(Ausstellungen!$C267="","",IF(OR(P267="",ISERROR(INDEX(Tabelle2!$X$14:$Y$18,P267,2))),"",INDEX(Tabelle2!$X$14:$Y$18,P267,2)))</f>
        <v/>
      </c>
      <c r="R267" s="71" t="str">
        <f t="shared" si="45"/>
        <v/>
      </c>
      <c r="S267" s="84" t="str">
        <f>IF(Ausstellungen!H267&lt;"a","",IF(AND(Ausstellungen!H267&gt;"a",ISERROR(MATCH(Ausstellungen!D267&amp;Ausstellungen!G267,Tabelle2!$T$2:$T$17,0))),1,IF(AND(Ausstellungen!H267&gt;"a",INDEX(Tabelle2!$V$2:$V$17,MATCH(Ausstellungen!D267&amp;Ausstellungen!G267,Tabelle2!$T$2:$T$17,0))&lt;&gt;Ausstellungen!H267),1,"")))</f>
        <v/>
      </c>
      <c r="T267" s="71" t="str">
        <f>IF(AND(Ausstellungen!I267&gt;"a",ISERROR(MATCH(Ausstellungen!G267,Tabelle2!$Z$2:$Z$7,0))),1,"")</f>
        <v/>
      </c>
      <c r="U267" s="71" t="str">
        <f>IF(AND(A267&gt;"a",Ausstellungen!G267&gt;" "),COUNTIF(A$5:A$500,A267),"")</f>
        <v/>
      </c>
      <c r="V267" s="71" t="str">
        <f t="shared" si="46"/>
        <v/>
      </c>
      <c r="W267" s="71" t="str">
        <f t="shared" si="47"/>
        <v/>
      </c>
      <c r="X267" s="71" t="str">
        <f>IF(AND(Ausstellungen!D267&lt;&gt;Tabelle2!$C$19,Ausstellungen!F267=Tabelle2!$E$19),1,"")</f>
        <v/>
      </c>
      <c r="Y267" s="71" t="str">
        <f ca="1">IF(AND(Ausstellungen!G267&gt;"a",ISERROR(MATCH(Ausstellungen!G267,INDIRECT(Ausstellungen!T267),0))),0,"")</f>
        <v/>
      </c>
      <c r="Z267" s="71" t="str">
        <f>IF(ISERROR(SEARCH(",",Ausstellungen!G267,1)),Ausstellungen!G267,SUBSTITUTE(MID(Ausstellungen!G267,1,SEARCH(",",Ausstellungen!G267,1)-1),"vv","z"))</f>
        <v xml:space="preserve"> </v>
      </c>
      <c r="AA267" s="71">
        <f t="shared" ca="1" si="48"/>
        <v>0</v>
      </c>
      <c r="AB267" s="71">
        <f t="shared" ca="1" si="49"/>
        <v>0</v>
      </c>
      <c r="AC267" s="71">
        <f t="shared" ca="1" si="50"/>
        <v>0</v>
      </c>
      <c r="AD267" s="71">
        <f t="shared" ca="1" si="51"/>
        <v>0</v>
      </c>
      <c r="AE267" s="71">
        <f t="shared" ca="1" si="52"/>
        <v>0</v>
      </c>
      <c r="AF267" s="71">
        <f t="shared" ca="1" si="53"/>
        <v>0</v>
      </c>
      <c r="AG267" s="71">
        <f t="shared" ca="1" si="54"/>
        <v>0</v>
      </c>
    </row>
    <row r="268" spans="1:33" ht="18.600000000000001" customHeight="1" x14ac:dyDescent="0.2">
      <c r="A268" s="70" t="str">
        <f>IF(AND(Ausstellungen!C268&lt;"a",Ausstellungen!D268&lt;"a",Ausstellungen!F268&lt;"a",Ausstellungen!G268&lt;" "),"",SUBSTITUTE(SUBSTITUTE(SUBSTITUTE(SUBSTITUTE(IF(AND(ISERROR(SEARCH(",",Ausstellungen!G268,1)),ISERROR(SEARCH(".",Ausstellungen!G268,1))),CONCATENATE(Ausstellungen!D268,Ausstellungen!E268,Ausstellungen!F268,Ausstellungen!G268),IF(ISERROR(SEARCH(",",Ausstellungen!G268,1)),CONCATENATE(Ausstellungen!D268,Ausstellungen!E268,Ausstellungen!F268,MID(Ausstellungen!G268,SEARCH(".",Ausstellungen!G268,1)-1,1)),CONCATENATE(Ausstellungen!D268,Ausstellungen!E268,Ausstellungen!F268,MID(Ausstellungen!G268,SEARCH(",",Ausstellungen!G268,1)-1,1)))),"vv",ROW()),"v",ROW()),"Sg",""),"V",""))</f>
        <v xml:space="preserve">   </v>
      </c>
      <c r="B268" s="70" t="str">
        <f>IF(OR(Ausstellungen!C268&lt;"a",Ausstellungen!D268&lt;"a",Ausstellungen!F268&lt;"a"),"",IF(AND(Ausstellungen!D268=Tabelle2!$C$19,Ausstellungen!F268=Tabelle2!$E$19),Ausstellungen!C268&amp;Ausstellungen!D268&amp;"yy",IF(AND(Ausstellungen!D268=Tabelle2!$C$19,Ausstellungen!F268&lt;&gt;Tabelle2!$E$19),Ausstellungen!C268&amp;Ausstellungen!D268&amp;"zz",Ausstellungen!C268&amp;Ausstellungen!D268)))</f>
        <v/>
      </c>
      <c r="C268" s="70" t="str">
        <f>IF(Ausstellungen!H268&lt;"a","",IF(Ausstellungen!F268=Tabelle2!$E$4,Ausstellungen!D268&amp;Ausstellungen!E268&amp;Ausstellungen!F268&amp;Ausstellungen!H268,IF(Ausstellungen!F268=Tabelle2!$E$3,Ausstellungen!D268&amp;Ausstellungen!F268&amp;Ausstellungen!H268,Ausstellungen!D268&amp;Ausstellungen!E268&amp;Ausstellungen!H268)))</f>
        <v/>
      </c>
      <c r="D268" s="70" t="str">
        <f>IF(AND(Ausstellungen!C268&gt;"a",Ausstellungen!D268&gt;"a",Ausstellungen!F268&gt;"a",Ausstellungen!I268&gt;"a"),Ausstellungen!D268&amp;Ausstellungen!E268&amp;MID(Ausstellungen!I268,1,2),"")</f>
        <v/>
      </c>
      <c r="E268" s="70" t="str">
        <f>IF(AND(Ausstellungen!C268&gt;"a",Ausstellungen!D268&gt;"a",Ausstellungen!F268&gt;"a",Ausstellungen!I268&gt;"a"),Ausstellungen!D268&amp;MID(Ausstellungen!I268,1,3),"")</f>
        <v/>
      </c>
      <c r="F268" s="70" t="str">
        <f>IF(Ausstellungen!T268&lt;&gt;"leer",CONCATENATE(Ausstellungen!T268,"P"),"")</f>
        <v/>
      </c>
      <c r="G268" s="71">
        <f ca="1">IF(Ausstellungen!G268&gt;" ",VLOOKUP(Ausstellungen!G268,INDIRECT(F268),2,0),0)</f>
        <v>0</v>
      </c>
      <c r="H268" s="71">
        <f>IF(ISERROR(VLOOKUP(Ausstellungen!H268,Tabelle2!$AG$3:$AH$29,2,0)),0,VLOOKUP(Ausstellungen!H268,Tabelle2!$AG$3:$AH$29,2,0))</f>
        <v>0</v>
      </c>
      <c r="I268" s="71">
        <f>IF(ISERROR(VLOOKUP(Ausstellungen!I268,Tabelle2!$X$3:$Y$8,2,0)),0,VLOOKUP(Ausstellungen!I268,Tabelle2!$X$3:$Y$8,2,0))</f>
        <v>0</v>
      </c>
      <c r="J268" s="71">
        <f t="shared" ca="1" si="44"/>
        <v>0</v>
      </c>
      <c r="N268" s="69" t="str">
        <f>IF(AND(Ausstellungen!$C268&gt;"a",ISERROR(VLOOKUP(Ausstellungen!$C268,Tabelle3!$A$6:$B$300,2,0))),"??",IF(ISERROR(VLOOKUP(Ausstellungen!$C268,Tabelle3!$A$6:$B$300,2,0)),"",VLOOKUP(Ausstellungen!$C268,Tabelle3!$A$6:$B$300,2,0)))</f>
        <v/>
      </c>
      <c r="O268" s="125">
        <f ca="1">IF(AND(Ausstellungen!G268&gt;"a",ISERROR(MATCH(Ausstellungen!G268,INDIRECT(Ausstellungen!T268),0))),0,1)</f>
        <v>1</v>
      </c>
      <c r="P268" s="71" t="str">
        <f>IF(Ausstellungen!$C268="","",IF(ISERROR(MATCH(Ausstellungen!$I268,Tabelle2!$X$4:$X$8,0)),"",MATCH(Ausstellungen!$I268,Tabelle2!$X$4:$X$8,0)))</f>
        <v/>
      </c>
      <c r="Q268" s="71" t="str">
        <f>IF(Ausstellungen!$C268="","",IF(OR(P268="",ISERROR(INDEX(Tabelle2!$X$14:$Y$18,P268,2))),"",INDEX(Tabelle2!$X$14:$Y$18,P268,2)))</f>
        <v/>
      </c>
      <c r="R268" s="71" t="str">
        <f t="shared" si="45"/>
        <v/>
      </c>
      <c r="S268" s="84" t="str">
        <f>IF(Ausstellungen!H268&lt;"a","",IF(AND(Ausstellungen!H268&gt;"a",ISERROR(MATCH(Ausstellungen!D268&amp;Ausstellungen!G268,Tabelle2!$T$2:$T$17,0))),1,IF(AND(Ausstellungen!H268&gt;"a",INDEX(Tabelle2!$V$2:$V$17,MATCH(Ausstellungen!D268&amp;Ausstellungen!G268,Tabelle2!$T$2:$T$17,0))&lt;&gt;Ausstellungen!H268),1,"")))</f>
        <v/>
      </c>
      <c r="T268" s="71" t="str">
        <f>IF(AND(Ausstellungen!I268&gt;"a",ISERROR(MATCH(Ausstellungen!G268,Tabelle2!$Z$2:$Z$7,0))),1,"")</f>
        <v/>
      </c>
      <c r="U268" s="71" t="str">
        <f>IF(AND(A268&gt;"a",Ausstellungen!G268&gt;" "),COUNTIF(A$5:A$500,A268),"")</f>
        <v/>
      </c>
      <c r="V268" s="71" t="str">
        <f t="shared" si="46"/>
        <v/>
      </c>
      <c r="W268" s="71" t="str">
        <f t="shared" si="47"/>
        <v/>
      </c>
      <c r="X268" s="71" t="str">
        <f>IF(AND(Ausstellungen!D268&lt;&gt;Tabelle2!$C$19,Ausstellungen!F268=Tabelle2!$E$19),1,"")</f>
        <v/>
      </c>
      <c r="Y268" s="71" t="str">
        <f ca="1">IF(AND(Ausstellungen!G268&gt;"a",ISERROR(MATCH(Ausstellungen!G268,INDIRECT(Ausstellungen!T268),0))),0,"")</f>
        <v/>
      </c>
      <c r="Z268" s="71" t="str">
        <f>IF(ISERROR(SEARCH(",",Ausstellungen!G268,1)),Ausstellungen!G268,SUBSTITUTE(MID(Ausstellungen!G268,1,SEARCH(",",Ausstellungen!G268,1)-1),"vv","z"))</f>
        <v xml:space="preserve"> </v>
      </c>
      <c r="AA268" s="71">
        <f t="shared" ca="1" si="48"/>
        <v>0</v>
      </c>
      <c r="AB268" s="71">
        <f t="shared" ca="1" si="49"/>
        <v>0</v>
      </c>
      <c r="AC268" s="71">
        <f t="shared" ca="1" si="50"/>
        <v>0</v>
      </c>
      <c r="AD268" s="71">
        <f t="shared" ca="1" si="51"/>
        <v>0</v>
      </c>
      <c r="AE268" s="71">
        <f t="shared" ca="1" si="52"/>
        <v>0</v>
      </c>
      <c r="AF268" s="71">
        <f t="shared" ca="1" si="53"/>
        <v>0</v>
      </c>
      <c r="AG268" s="71">
        <f t="shared" ca="1" si="54"/>
        <v>0</v>
      </c>
    </row>
    <row r="269" spans="1:33" ht="18.600000000000001" customHeight="1" x14ac:dyDescent="0.2">
      <c r="A269" s="70" t="str">
        <f>IF(AND(Ausstellungen!C269&lt;"a",Ausstellungen!D269&lt;"a",Ausstellungen!F269&lt;"a",Ausstellungen!G269&lt;" "),"",SUBSTITUTE(SUBSTITUTE(SUBSTITUTE(SUBSTITUTE(IF(AND(ISERROR(SEARCH(",",Ausstellungen!G269,1)),ISERROR(SEARCH(".",Ausstellungen!G269,1))),CONCATENATE(Ausstellungen!D269,Ausstellungen!E269,Ausstellungen!F269,Ausstellungen!G269),IF(ISERROR(SEARCH(",",Ausstellungen!G269,1)),CONCATENATE(Ausstellungen!D269,Ausstellungen!E269,Ausstellungen!F269,MID(Ausstellungen!G269,SEARCH(".",Ausstellungen!G269,1)-1,1)),CONCATENATE(Ausstellungen!D269,Ausstellungen!E269,Ausstellungen!F269,MID(Ausstellungen!G269,SEARCH(",",Ausstellungen!G269,1)-1,1)))),"vv",ROW()),"v",ROW()),"Sg",""),"V",""))</f>
        <v xml:space="preserve">   </v>
      </c>
      <c r="B269" s="70" t="str">
        <f>IF(OR(Ausstellungen!C269&lt;"a",Ausstellungen!D269&lt;"a",Ausstellungen!F269&lt;"a"),"",IF(AND(Ausstellungen!D269=Tabelle2!$C$19,Ausstellungen!F269=Tabelle2!$E$19),Ausstellungen!C269&amp;Ausstellungen!D269&amp;"yy",IF(AND(Ausstellungen!D269=Tabelle2!$C$19,Ausstellungen!F269&lt;&gt;Tabelle2!$E$19),Ausstellungen!C269&amp;Ausstellungen!D269&amp;"zz",Ausstellungen!C269&amp;Ausstellungen!D269)))</f>
        <v/>
      </c>
      <c r="C269" s="70" t="str">
        <f>IF(Ausstellungen!H269&lt;"a","",IF(Ausstellungen!F269=Tabelle2!$E$4,Ausstellungen!D269&amp;Ausstellungen!E269&amp;Ausstellungen!F269&amp;Ausstellungen!H269,IF(Ausstellungen!F269=Tabelle2!$E$3,Ausstellungen!D269&amp;Ausstellungen!F269&amp;Ausstellungen!H269,Ausstellungen!D269&amp;Ausstellungen!E269&amp;Ausstellungen!H269)))</f>
        <v/>
      </c>
      <c r="D269" s="70" t="str">
        <f>IF(AND(Ausstellungen!C269&gt;"a",Ausstellungen!D269&gt;"a",Ausstellungen!F269&gt;"a",Ausstellungen!I269&gt;"a"),Ausstellungen!D269&amp;Ausstellungen!E269&amp;MID(Ausstellungen!I269,1,2),"")</f>
        <v/>
      </c>
      <c r="E269" s="70" t="str">
        <f>IF(AND(Ausstellungen!C269&gt;"a",Ausstellungen!D269&gt;"a",Ausstellungen!F269&gt;"a",Ausstellungen!I269&gt;"a"),Ausstellungen!D269&amp;MID(Ausstellungen!I269,1,3),"")</f>
        <v/>
      </c>
      <c r="F269" s="70" t="str">
        <f>IF(Ausstellungen!T269&lt;&gt;"leer",CONCATENATE(Ausstellungen!T269,"P"),"")</f>
        <v/>
      </c>
      <c r="G269" s="71">
        <f ca="1">IF(Ausstellungen!G269&gt;" ",VLOOKUP(Ausstellungen!G269,INDIRECT(F269),2,0),0)</f>
        <v>0</v>
      </c>
      <c r="H269" s="71">
        <f>IF(ISERROR(VLOOKUP(Ausstellungen!H269,Tabelle2!$AG$3:$AH$29,2,0)),0,VLOOKUP(Ausstellungen!H269,Tabelle2!$AG$3:$AH$29,2,0))</f>
        <v>0</v>
      </c>
      <c r="I269" s="71">
        <f>IF(ISERROR(VLOOKUP(Ausstellungen!I269,Tabelle2!$X$3:$Y$8,2,0)),0,VLOOKUP(Ausstellungen!I269,Tabelle2!$X$3:$Y$8,2,0))</f>
        <v>0</v>
      </c>
      <c r="J269" s="71">
        <f t="shared" ca="1" si="44"/>
        <v>0</v>
      </c>
      <c r="N269" s="69" t="str">
        <f>IF(AND(Ausstellungen!$C269&gt;"a",ISERROR(VLOOKUP(Ausstellungen!$C269,Tabelle3!$A$6:$B$300,2,0))),"??",IF(ISERROR(VLOOKUP(Ausstellungen!$C269,Tabelle3!$A$6:$B$300,2,0)),"",VLOOKUP(Ausstellungen!$C269,Tabelle3!$A$6:$B$300,2,0)))</f>
        <v/>
      </c>
      <c r="O269" s="125">
        <f ca="1">IF(AND(Ausstellungen!G269&gt;"a",ISERROR(MATCH(Ausstellungen!G269,INDIRECT(Ausstellungen!T269),0))),0,1)</f>
        <v>1</v>
      </c>
      <c r="P269" s="71" t="str">
        <f>IF(Ausstellungen!$C269="","",IF(ISERROR(MATCH(Ausstellungen!$I269,Tabelle2!$X$4:$X$8,0)),"",MATCH(Ausstellungen!$I269,Tabelle2!$X$4:$X$8,0)))</f>
        <v/>
      </c>
      <c r="Q269" s="71" t="str">
        <f>IF(Ausstellungen!$C269="","",IF(OR(P269="",ISERROR(INDEX(Tabelle2!$X$14:$Y$18,P269,2))),"",INDEX(Tabelle2!$X$14:$Y$18,P269,2)))</f>
        <v/>
      </c>
      <c r="R269" s="71" t="str">
        <f t="shared" si="45"/>
        <v/>
      </c>
      <c r="S269" s="84" t="str">
        <f>IF(Ausstellungen!H269&lt;"a","",IF(AND(Ausstellungen!H269&gt;"a",ISERROR(MATCH(Ausstellungen!D269&amp;Ausstellungen!G269,Tabelle2!$T$2:$T$17,0))),1,IF(AND(Ausstellungen!H269&gt;"a",INDEX(Tabelle2!$V$2:$V$17,MATCH(Ausstellungen!D269&amp;Ausstellungen!G269,Tabelle2!$T$2:$T$17,0))&lt;&gt;Ausstellungen!H269),1,"")))</f>
        <v/>
      </c>
      <c r="T269" s="71" t="str">
        <f>IF(AND(Ausstellungen!I269&gt;"a",ISERROR(MATCH(Ausstellungen!G269,Tabelle2!$Z$2:$Z$7,0))),1,"")</f>
        <v/>
      </c>
      <c r="U269" s="71" t="str">
        <f>IF(AND(A269&gt;"a",Ausstellungen!G269&gt;" "),COUNTIF(A$5:A$500,A269),"")</f>
        <v/>
      </c>
      <c r="V269" s="71" t="str">
        <f t="shared" si="46"/>
        <v/>
      </c>
      <c r="W269" s="71" t="str">
        <f t="shared" si="47"/>
        <v/>
      </c>
      <c r="X269" s="71" t="str">
        <f>IF(AND(Ausstellungen!D269&lt;&gt;Tabelle2!$C$19,Ausstellungen!F269=Tabelle2!$E$19),1,"")</f>
        <v/>
      </c>
      <c r="Y269" s="71" t="str">
        <f ca="1">IF(AND(Ausstellungen!G269&gt;"a",ISERROR(MATCH(Ausstellungen!G269,INDIRECT(Ausstellungen!T269),0))),0,"")</f>
        <v/>
      </c>
      <c r="Z269" s="71" t="str">
        <f>IF(ISERROR(SEARCH(",",Ausstellungen!G269,1)),Ausstellungen!G269,SUBSTITUTE(MID(Ausstellungen!G269,1,SEARCH(",",Ausstellungen!G269,1)-1),"vv","z"))</f>
        <v xml:space="preserve"> </v>
      </c>
      <c r="AA269" s="71">
        <f t="shared" ca="1" si="48"/>
        <v>0</v>
      </c>
      <c r="AB269" s="71">
        <f t="shared" ca="1" si="49"/>
        <v>0</v>
      </c>
      <c r="AC269" s="71">
        <f t="shared" ca="1" si="50"/>
        <v>0</v>
      </c>
      <c r="AD269" s="71">
        <f t="shared" ca="1" si="51"/>
        <v>0</v>
      </c>
      <c r="AE269" s="71">
        <f t="shared" ca="1" si="52"/>
        <v>0</v>
      </c>
      <c r="AF269" s="71">
        <f t="shared" ca="1" si="53"/>
        <v>0</v>
      </c>
      <c r="AG269" s="71">
        <f t="shared" ca="1" si="54"/>
        <v>0</v>
      </c>
    </row>
    <row r="270" spans="1:33" ht="18.600000000000001" customHeight="1" x14ac:dyDescent="0.2">
      <c r="A270" s="70" t="str">
        <f>IF(AND(Ausstellungen!C270&lt;"a",Ausstellungen!D270&lt;"a",Ausstellungen!F270&lt;"a",Ausstellungen!G270&lt;" "),"",SUBSTITUTE(SUBSTITUTE(SUBSTITUTE(SUBSTITUTE(IF(AND(ISERROR(SEARCH(",",Ausstellungen!G270,1)),ISERROR(SEARCH(".",Ausstellungen!G270,1))),CONCATENATE(Ausstellungen!D270,Ausstellungen!E270,Ausstellungen!F270,Ausstellungen!G270),IF(ISERROR(SEARCH(",",Ausstellungen!G270,1)),CONCATENATE(Ausstellungen!D270,Ausstellungen!E270,Ausstellungen!F270,MID(Ausstellungen!G270,SEARCH(".",Ausstellungen!G270,1)-1,1)),CONCATENATE(Ausstellungen!D270,Ausstellungen!E270,Ausstellungen!F270,MID(Ausstellungen!G270,SEARCH(",",Ausstellungen!G270,1)-1,1)))),"vv",ROW()),"v",ROW()),"Sg",""),"V",""))</f>
        <v xml:space="preserve">   </v>
      </c>
      <c r="B270" s="70" t="str">
        <f>IF(OR(Ausstellungen!C270&lt;"a",Ausstellungen!D270&lt;"a",Ausstellungen!F270&lt;"a"),"",IF(AND(Ausstellungen!D270=Tabelle2!$C$19,Ausstellungen!F270=Tabelle2!$E$19),Ausstellungen!C270&amp;Ausstellungen!D270&amp;"yy",IF(AND(Ausstellungen!D270=Tabelle2!$C$19,Ausstellungen!F270&lt;&gt;Tabelle2!$E$19),Ausstellungen!C270&amp;Ausstellungen!D270&amp;"zz",Ausstellungen!C270&amp;Ausstellungen!D270)))</f>
        <v/>
      </c>
      <c r="C270" s="70" t="str">
        <f>IF(Ausstellungen!H270&lt;"a","",IF(Ausstellungen!F270=Tabelle2!$E$4,Ausstellungen!D270&amp;Ausstellungen!E270&amp;Ausstellungen!F270&amp;Ausstellungen!H270,IF(Ausstellungen!F270=Tabelle2!$E$3,Ausstellungen!D270&amp;Ausstellungen!F270&amp;Ausstellungen!H270,Ausstellungen!D270&amp;Ausstellungen!E270&amp;Ausstellungen!H270)))</f>
        <v/>
      </c>
      <c r="D270" s="70" t="str">
        <f>IF(AND(Ausstellungen!C270&gt;"a",Ausstellungen!D270&gt;"a",Ausstellungen!F270&gt;"a",Ausstellungen!I270&gt;"a"),Ausstellungen!D270&amp;Ausstellungen!E270&amp;MID(Ausstellungen!I270,1,2),"")</f>
        <v/>
      </c>
      <c r="E270" s="70" t="str">
        <f>IF(AND(Ausstellungen!C270&gt;"a",Ausstellungen!D270&gt;"a",Ausstellungen!F270&gt;"a",Ausstellungen!I270&gt;"a"),Ausstellungen!D270&amp;MID(Ausstellungen!I270,1,3),"")</f>
        <v/>
      </c>
      <c r="F270" s="70" t="str">
        <f>IF(Ausstellungen!T270&lt;&gt;"leer",CONCATENATE(Ausstellungen!T270,"P"),"")</f>
        <v/>
      </c>
      <c r="G270" s="71">
        <f ca="1">IF(Ausstellungen!G270&gt;" ",VLOOKUP(Ausstellungen!G270,INDIRECT(F270),2,0),0)</f>
        <v>0</v>
      </c>
      <c r="H270" s="71">
        <f>IF(ISERROR(VLOOKUP(Ausstellungen!H270,Tabelle2!$AG$3:$AH$29,2,0)),0,VLOOKUP(Ausstellungen!H270,Tabelle2!$AG$3:$AH$29,2,0))</f>
        <v>0</v>
      </c>
      <c r="I270" s="71">
        <f>IF(ISERROR(VLOOKUP(Ausstellungen!I270,Tabelle2!$X$3:$Y$8,2,0)),0,VLOOKUP(Ausstellungen!I270,Tabelle2!$X$3:$Y$8,2,0))</f>
        <v>0</v>
      </c>
      <c r="J270" s="71">
        <f t="shared" ca="1" si="44"/>
        <v>0</v>
      </c>
      <c r="N270" s="69" t="str">
        <f>IF(AND(Ausstellungen!$C270&gt;"a",ISERROR(VLOOKUP(Ausstellungen!$C270,Tabelle3!$A$6:$B$300,2,0))),"??",IF(ISERROR(VLOOKUP(Ausstellungen!$C270,Tabelle3!$A$6:$B$300,2,0)),"",VLOOKUP(Ausstellungen!$C270,Tabelle3!$A$6:$B$300,2,0)))</f>
        <v/>
      </c>
      <c r="O270" s="125">
        <f ca="1">IF(AND(Ausstellungen!G270&gt;"a",ISERROR(MATCH(Ausstellungen!G270,INDIRECT(Ausstellungen!T270),0))),0,1)</f>
        <v>1</v>
      </c>
      <c r="P270" s="71" t="str">
        <f>IF(Ausstellungen!$C270="","",IF(ISERROR(MATCH(Ausstellungen!$I270,Tabelle2!$X$4:$X$8,0)),"",MATCH(Ausstellungen!$I270,Tabelle2!$X$4:$X$8,0)))</f>
        <v/>
      </c>
      <c r="Q270" s="71" t="str">
        <f>IF(Ausstellungen!$C270="","",IF(OR(P270="",ISERROR(INDEX(Tabelle2!$X$14:$Y$18,P270,2))),"",INDEX(Tabelle2!$X$14:$Y$18,P270,2)))</f>
        <v/>
      </c>
      <c r="R270" s="71" t="str">
        <f t="shared" si="45"/>
        <v/>
      </c>
      <c r="S270" s="84" t="str">
        <f>IF(Ausstellungen!H270&lt;"a","",IF(AND(Ausstellungen!H270&gt;"a",ISERROR(MATCH(Ausstellungen!D270&amp;Ausstellungen!G270,Tabelle2!$T$2:$T$17,0))),1,IF(AND(Ausstellungen!H270&gt;"a",INDEX(Tabelle2!$V$2:$V$17,MATCH(Ausstellungen!D270&amp;Ausstellungen!G270,Tabelle2!$T$2:$T$17,0))&lt;&gt;Ausstellungen!H270),1,"")))</f>
        <v/>
      </c>
      <c r="T270" s="71" t="str">
        <f>IF(AND(Ausstellungen!I270&gt;"a",ISERROR(MATCH(Ausstellungen!G270,Tabelle2!$Z$2:$Z$7,0))),1,"")</f>
        <v/>
      </c>
      <c r="U270" s="71" t="str">
        <f>IF(AND(A270&gt;"a",Ausstellungen!G270&gt;" "),COUNTIF(A$5:A$500,A270),"")</f>
        <v/>
      </c>
      <c r="V270" s="71" t="str">
        <f t="shared" si="46"/>
        <v/>
      </c>
      <c r="W270" s="71" t="str">
        <f t="shared" si="47"/>
        <v/>
      </c>
      <c r="X270" s="71" t="str">
        <f>IF(AND(Ausstellungen!D270&lt;&gt;Tabelle2!$C$19,Ausstellungen!F270=Tabelle2!$E$19),1,"")</f>
        <v/>
      </c>
      <c r="Y270" s="71" t="str">
        <f ca="1">IF(AND(Ausstellungen!G270&gt;"a",ISERROR(MATCH(Ausstellungen!G270,INDIRECT(Ausstellungen!T270),0))),0,"")</f>
        <v/>
      </c>
      <c r="Z270" s="71" t="str">
        <f>IF(ISERROR(SEARCH(",",Ausstellungen!G270,1)),Ausstellungen!G270,SUBSTITUTE(MID(Ausstellungen!G270,1,SEARCH(",",Ausstellungen!G270,1)-1),"vv","z"))</f>
        <v xml:space="preserve"> </v>
      </c>
      <c r="AA270" s="71">
        <f t="shared" ca="1" si="48"/>
        <v>0</v>
      </c>
      <c r="AB270" s="71">
        <f t="shared" ca="1" si="49"/>
        <v>0</v>
      </c>
      <c r="AC270" s="71">
        <f t="shared" ca="1" si="50"/>
        <v>0</v>
      </c>
      <c r="AD270" s="71">
        <f t="shared" ca="1" si="51"/>
        <v>0</v>
      </c>
      <c r="AE270" s="71">
        <f t="shared" ca="1" si="52"/>
        <v>0</v>
      </c>
      <c r="AF270" s="71">
        <f t="shared" ca="1" si="53"/>
        <v>0</v>
      </c>
      <c r="AG270" s="71">
        <f t="shared" ca="1" si="54"/>
        <v>0</v>
      </c>
    </row>
    <row r="271" spans="1:33" ht="18.600000000000001" customHeight="1" x14ac:dyDescent="0.2">
      <c r="A271" s="70" t="str">
        <f>IF(AND(Ausstellungen!C271&lt;"a",Ausstellungen!D271&lt;"a",Ausstellungen!F271&lt;"a",Ausstellungen!G271&lt;" "),"",SUBSTITUTE(SUBSTITUTE(SUBSTITUTE(SUBSTITUTE(IF(AND(ISERROR(SEARCH(",",Ausstellungen!G271,1)),ISERROR(SEARCH(".",Ausstellungen!G271,1))),CONCATENATE(Ausstellungen!D271,Ausstellungen!E271,Ausstellungen!F271,Ausstellungen!G271),IF(ISERROR(SEARCH(",",Ausstellungen!G271,1)),CONCATENATE(Ausstellungen!D271,Ausstellungen!E271,Ausstellungen!F271,MID(Ausstellungen!G271,SEARCH(".",Ausstellungen!G271,1)-1,1)),CONCATENATE(Ausstellungen!D271,Ausstellungen!E271,Ausstellungen!F271,MID(Ausstellungen!G271,SEARCH(",",Ausstellungen!G271,1)-1,1)))),"vv",ROW()),"v",ROW()),"Sg",""),"V",""))</f>
        <v xml:space="preserve">   </v>
      </c>
      <c r="B271" s="70" t="str">
        <f>IF(OR(Ausstellungen!C271&lt;"a",Ausstellungen!D271&lt;"a",Ausstellungen!F271&lt;"a"),"",IF(AND(Ausstellungen!D271=Tabelle2!$C$19,Ausstellungen!F271=Tabelle2!$E$19),Ausstellungen!C271&amp;Ausstellungen!D271&amp;"yy",IF(AND(Ausstellungen!D271=Tabelle2!$C$19,Ausstellungen!F271&lt;&gt;Tabelle2!$E$19),Ausstellungen!C271&amp;Ausstellungen!D271&amp;"zz",Ausstellungen!C271&amp;Ausstellungen!D271)))</f>
        <v/>
      </c>
      <c r="C271" s="70" t="str">
        <f>IF(Ausstellungen!H271&lt;"a","",IF(Ausstellungen!F271=Tabelle2!$E$4,Ausstellungen!D271&amp;Ausstellungen!E271&amp;Ausstellungen!F271&amp;Ausstellungen!H271,IF(Ausstellungen!F271=Tabelle2!$E$3,Ausstellungen!D271&amp;Ausstellungen!F271&amp;Ausstellungen!H271,Ausstellungen!D271&amp;Ausstellungen!E271&amp;Ausstellungen!H271)))</f>
        <v/>
      </c>
      <c r="D271" s="70" t="str">
        <f>IF(AND(Ausstellungen!C271&gt;"a",Ausstellungen!D271&gt;"a",Ausstellungen!F271&gt;"a",Ausstellungen!I271&gt;"a"),Ausstellungen!D271&amp;Ausstellungen!E271&amp;MID(Ausstellungen!I271,1,2),"")</f>
        <v/>
      </c>
      <c r="E271" s="70" t="str">
        <f>IF(AND(Ausstellungen!C271&gt;"a",Ausstellungen!D271&gt;"a",Ausstellungen!F271&gt;"a",Ausstellungen!I271&gt;"a"),Ausstellungen!D271&amp;MID(Ausstellungen!I271,1,3),"")</f>
        <v/>
      </c>
      <c r="F271" s="70" t="str">
        <f>IF(Ausstellungen!T271&lt;&gt;"leer",CONCATENATE(Ausstellungen!T271,"P"),"")</f>
        <v/>
      </c>
      <c r="G271" s="71">
        <f ca="1">IF(Ausstellungen!G271&gt;" ",VLOOKUP(Ausstellungen!G271,INDIRECT(F271),2,0),0)</f>
        <v>0</v>
      </c>
      <c r="H271" s="71">
        <f>IF(ISERROR(VLOOKUP(Ausstellungen!H271,Tabelle2!$AG$3:$AH$29,2,0)),0,VLOOKUP(Ausstellungen!H271,Tabelle2!$AG$3:$AH$29,2,0))</f>
        <v>0</v>
      </c>
      <c r="I271" s="71">
        <f>IF(ISERROR(VLOOKUP(Ausstellungen!I271,Tabelle2!$X$3:$Y$8,2,0)),0,VLOOKUP(Ausstellungen!I271,Tabelle2!$X$3:$Y$8,2,0))</f>
        <v>0</v>
      </c>
      <c r="J271" s="71">
        <f t="shared" ca="1" si="44"/>
        <v>0</v>
      </c>
      <c r="N271" s="69" t="str">
        <f>IF(AND(Ausstellungen!$C271&gt;"a",ISERROR(VLOOKUP(Ausstellungen!$C271,Tabelle3!$A$6:$B$300,2,0))),"??",IF(ISERROR(VLOOKUP(Ausstellungen!$C271,Tabelle3!$A$6:$B$300,2,0)),"",VLOOKUP(Ausstellungen!$C271,Tabelle3!$A$6:$B$300,2,0)))</f>
        <v/>
      </c>
      <c r="O271" s="125">
        <f ca="1">IF(AND(Ausstellungen!G271&gt;"a",ISERROR(MATCH(Ausstellungen!G271,INDIRECT(Ausstellungen!T271),0))),0,1)</f>
        <v>1</v>
      </c>
      <c r="P271" s="71" t="str">
        <f>IF(Ausstellungen!$C271="","",IF(ISERROR(MATCH(Ausstellungen!$I271,Tabelle2!$X$4:$X$8,0)),"",MATCH(Ausstellungen!$I271,Tabelle2!$X$4:$X$8,0)))</f>
        <v/>
      </c>
      <c r="Q271" s="71" t="str">
        <f>IF(Ausstellungen!$C271="","",IF(OR(P271="",ISERROR(INDEX(Tabelle2!$X$14:$Y$18,P271,2))),"",INDEX(Tabelle2!$X$14:$Y$18,P271,2)))</f>
        <v/>
      </c>
      <c r="R271" s="71" t="str">
        <f t="shared" si="45"/>
        <v/>
      </c>
      <c r="S271" s="84" t="str">
        <f>IF(Ausstellungen!H271&lt;"a","",IF(AND(Ausstellungen!H271&gt;"a",ISERROR(MATCH(Ausstellungen!D271&amp;Ausstellungen!G271,Tabelle2!$T$2:$T$17,0))),1,IF(AND(Ausstellungen!H271&gt;"a",INDEX(Tabelle2!$V$2:$V$17,MATCH(Ausstellungen!D271&amp;Ausstellungen!G271,Tabelle2!$T$2:$T$17,0))&lt;&gt;Ausstellungen!H271),1,"")))</f>
        <v/>
      </c>
      <c r="T271" s="71" t="str">
        <f>IF(AND(Ausstellungen!I271&gt;"a",ISERROR(MATCH(Ausstellungen!G271,Tabelle2!$Z$2:$Z$7,0))),1,"")</f>
        <v/>
      </c>
      <c r="U271" s="71" t="str">
        <f>IF(AND(A271&gt;"a",Ausstellungen!G271&gt;" "),COUNTIF(A$5:A$500,A271),"")</f>
        <v/>
      </c>
      <c r="V271" s="71" t="str">
        <f t="shared" si="46"/>
        <v/>
      </c>
      <c r="W271" s="71" t="str">
        <f t="shared" si="47"/>
        <v/>
      </c>
      <c r="X271" s="71" t="str">
        <f>IF(AND(Ausstellungen!D271&lt;&gt;Tabelle2!$C$19,Ausstellungen!F271=Tabelle2!$E$19),1,"")</f>
        <v/>
      </c>
      <c r="Y271" s="71" t="str">
        <f ca="1">IF(AND(Ausstellungen!G271&gt;"a",ISERROR(MATCH(Ausstellungen!G271,INDIRECT(Ausstellungen!T271),0))),0,"")</f>
        <v/>
      </c>
      <c r="Z271" s="71" t="str">
        <f>IF(ISERROR(SEARCH(",",Ausstellungen!G271,1)),Ausstellungen!G271,SUBSTITUTE(MID(Ausstellungen!G271,1,SEARCH(",",Ausstellungen!G271,1)-1),"vv","z"))</f>
        <v xml:space="preserve"> </v>
      </c>
      <c r="AA271" s="71">
        <f t="shared" ca="1" si="48"/>
        <v>0</v>
      </c>
      <c r="AB271" s="71">
        <f t="shared" ca="1" si="49"/>
        <v>0</v>
      </c>
      <c r="AC271" s="71">
        <f t="shared" ca="1" si="50"/>
        <v>0</v>
      </c>
      <c r="AD271" s="71">
        <f t="shared" ca="1" si="51"/>
        <v>0</v>
      </c>
      <c r="AE271" s="71">
        <f t="shared" ca="1" si="52"/>
        <v>0</v>
      </c>
      <c r="AF271" s="71">
        <f t="shared" ca="1" si="53"/>
        <v>0</v>
      </c>
      <c r="AG271" s="71">
        <f t="shared" ca="1" si="54"/>
        <v>0</v>
      </c>
    </row>
    <row r="272" spans="1:33" ht="18.600000000000001" customHeight="1" x14ac:dyDescent="0.2">
      <c r="A272" s="70" t="str">
        <f>IF(AND(Ausstellungen!C272&lt;"a",Ausstellungen!D272&lt;"a",Ausstellungen!F272&lt;"a",Ausstellungen!G272&lt;" "),"",SUBSTITUTE(SUBSTITUTE(SUBSTITUTE(SUBSTITUTE(IF(AND(ISERROR(SEARCH(",",Ausstellungen!G272,1)),ISERROR(SEARCH(".",Ausstellungen!G272,1))),CONCATENATE(Ausstellungen!D272,Ausstellungen!E272,Ausstellungen!F272,Ausstellungen!G272),IF(ISERROR(SEARCH(",",Ausstellungen!G272,1)),CONCATENATE(Ausstellungen!D272,Ausstellungen!E272,Ausstellungen!F272,MID(Ausstellungen!G272,SEARCH(".",Ausstellungen!G272,1)-1,1)),CONCATENATE(Ausstellungen!D272,Ausstellungen!E272,Ausstellungen!F272,MID(Ausstellungen!G272,SEARCH(",",Ausstellungen!G272,1)-1,1)))),"vv",ROW()),"v",ROW()),"Sg",""),"V",""))</f>
        <v xml:space="preserve">   </v>
      </c>
      <c r="B272" s="70" t="str">
        <f>IF(OR(Ausstellungen!C272&lt;"a",Ausstellungen!D272&lt;"a",Ausstellungen!F272&lt;"a"),"",IF(AND(Ausstellungen!D272=Tabelle2!$C$19,Ausstellungen!F272=Tabelle2!$E$19),Ausstellungen!C272&amp;Ausstellungen!D272&amp;"yy",IF(AND(Ausstellungen!D272=Tabelle2!$C$19,Ausstellungen!F272&lt;&gt;Tabelle2!$E$19),Ausstellungen!C272&amp;Ausstellungen!D272&amp;"zz",Ausstellungen!C272&amp;Ausstellungen!D272)))</f>
        <v/>
      </c>
      <c r="C272" s="70" t="str">
        <f>IF(Ausstellungen!H272&lt;"a","",IF(Ausstellungen!F272=Tabelle2!$E$4,Ausstellungen!D272&amp;Ausstellungen!E272&amp;Ausstellungen!F272&amp;Ausstellungen!H272,IF(Ausstellungen!F272=Tabelle2!$E$3,Ausstellungen!D272&amp;Ausstellungen!F272&amp;Ausstellungen!H272,Ausstellungen!D272&amp;Ausstellungen!E272&amp;Ausstellungen!H272)))</f>
        <v/>
      </c>
      <c r="D272" s="70" t="str">
        <f>IF(AND(Ausstellungen!C272&gt;"a",Ausstellungen!D272&gt;"a",Ausstellungen!F272&gt;"a",Ausstellungen!I272&gt;"a"),Ausstellungen!D272&amp;Ausstellungen!E272&amp;MID(Ausstellungen!I272,1,2),"")</f>
        <v/>
      </c>
      <c r="E272" s="70" t="str">
        <f>IF(AND(Ausstellungen!C272&gt;"a",Ausstellungen!D272&gt;"a",Ausstellungen!F272&gt;"a",Ausstellungen!I272&gt;"a"),Ausstellungen!D272&amp;MID(Ausstellungen!I272,1,3),"")</f>
        <v/>
      </c>
      <c r="F272" s="70" t="str">
        <f>IF(Ausstellungen!T272&lt;&gt;"leer",CONCATENATE(Ausstellungen!T272,"P"),"")</f>
        <v/>
      </c>
      <c r="G272" s="71">
        <f ca="1">IF(Ausstellungen!G272&gt;" ",VLOOKUP(Ausstellungen!G272,INDIRECT(F272),2,0),0)</f>
        <v>0</v>
      </c>
      <c r="H272" s="71">
        <f>IF(ISERROR(VLOOKUP(Ausstellungen!H272,Tabelle2!$AG$3:$AH$29,2,0)),0,VLOOKUP(Ausstellungen!H272,Tabelle2!$AG$3:$AH$29,2,0))</f>
        <v>0</v>
      </c>
      <c r="I272" s="71">
        <f>IF(ISERROR(VLOOKUP(Ausstellungen!I272,Tabelle2!$X$3:$Y$8,2,0)),0,VLOOKUP(Ausstellungen!I272,Tabelle2!$X$3:$Y$8,2,0))</f>
        <v>0</v>
      </c>
      <c r="J272" s="71">
        <f t="shared" ca="1" si="44"/>
        <v>0</v>
      </c>
      <c r="N272" s="69" t="str">
        <f>IF(AND(Ausstellungen!$C272&gt;"a",ISERROR(VLOOKUP(Ausstellungen!$C272,Tabelle3!$A$6:$B$300,2,0))),"??",IF(ISERROR(VLOOKUP(Ausstellungen!$C272,Tabelle3!$A$6:$B$300,2,0)),"",VLOOKUP(Ausstellungen!$C272,Tabelle3!$A$6:$B$300,2,0)))</f>
        <v/>
      </c>
      <c r="O272" s="125">
        <f ca="1">IF(AND(Ausstellungen!G272&gt;"a",ISERROR(MATCH(Ausstellungen!G272,INDIRECT(Ausstellungen!T272),0))),0,1)</f>
        <v>1</v>
      </c>
      <c r="P272" s="71" t="str">
        <f>IF(Ausstellungen!$C272="","",IF(ISERROR(MATCH(Ausstellungen!$I272,Tabelle2!$X$4:$X$8,0)),"",MATCH(Ausstellungen!$I272,Tabelle2!$X$4:$X$8,0)))</f>
        <v/>
      </c>
      <c r="Q272" s="71" t="str">
        <f>IF(Ausstellungen!$C272="","",IF(OR(P272="",ISERROR(INDEX(Tabelle2!$X$14:$Y$18,P272,2))),"",INDEX(Tabelle2!$X$14:$Y$18,P272,2)))</f>
        <v/>
      </c>
      <c r="R272" s="71" t="str">
        <f t="shared" si="45"/>
        <v/>
      </c>
      <c r="S272" s="84" t="str">
        <f>IF(Ausstellungen!H272&lt;"a","",IF(AND(Ausstellungen!H272&gt;"a",ISERROR(MATCH(Ausstellungen!D272&amp;Ausstellungen!G272,Tabelle2!$T$2:$T$17,0))),1,IF(AND(Ausstellungen!H272&gt;"a",INDEX(Tabelle2!$V$2:$V$17,MATCH(Ausstellungen!D272&amp;Ausstellungen!G272,Tabelle2!$T$2:$T$17,0))&lt;&gt;Ausstellungen!H272),1,"")))</f>
        <v/>
      </c>
      <c r="T272" s="71" t="str">
        <f>IF(AND(Ausstellungen!I272&gt;"a",ISERROR(MATCH(Ausstellungen!G272,Tabelle2!$Z$2:$Z$7,0))),1,"")</f>
        <v/>
      </c>
      <c r="U272" s="71" t="str">
        <f>IF(AND(A272&gt;"a",Ausstellungen!G272&gt;" "),COUNTIF(A$5:A$500,A272),"")</f>
        <v/>
      </c>
      <c r="V272" s="71" t="str">
        <f t="shared" si="46"/>
        <v/>
      </c>
      <c r="W272" s="71" t="str">
        <f t="shared" si="47"/>
        <v/>
      </c>
      <c r="X272" s="71" t="str">
        <f>IF(AND(Ausstellungen!D272&lt;&gt;Tabelle2!$C$19,Ausstellungen!F272=Tabelle2!$E$19),1,"")</f>
        <v/>
      </c>
      <c r="Y272" s="71" t="str">
        <f ca="1">IF(AND(Ausstellungen!G272&gt;"a",ISERROR(MATCH(Ausstellungen!G272,INDIRECT(Ausstellungen!T272),0))),0,"")</f>
        <v/>
      </c>
      <c r="Z272" s="71" t="str">
        <f>IF(ISERROR(SEARCH(",",Ausstellungen!G272,1)),Ausstellungen!G272,SUBSTITUTE(MID(Ausstellungen!G272,1,SEARCH(",",Ausstellungen!G272,1)-1),"vv","z"))</f>
        <v xml:space="preserve"> </v>
      </c>
      <c r="AA272" s="71">
        <f t="shared" ca="1" si="48"/>
        <v>0</v>
      </c>
      <c r="AB272" s="71">
        <f t="shared" ca="1" si="49"/>
        <v>0</v>
      </c>
      <c r="AC272" s="71">
        <f t="shared" ca="1" si="50"/>
        <v>0</v>
      </c>
      <c r="AD272" s="71">
        <f t="shared" ca="1" si="51"/>
        <v>0</v>
      </c>
      <c r="AE272" s="71">
        <f t="shared" ca="1" si="52"/>
        <v>0</v>
      </c>
      <c r="AF272" s="71">
        <f t="shared" ca="1" si="53"/>
        <v>0</v>
      </c>
      <c r="AG272" s="71">
        <f t="shared" ca="1" si="54"/>
        <v>0</v>
      </c>
    </row>
    <row r="273" spans="1:33" ht="18.600000000000001" customHeight="1" x14ac:dyDescent="0.2">
      <c r="A273" s="70" t="str">
        <f>IF(AND(Ausstellungen!C273&lt;"a",Ausstellungen!D273&lt;"a",Ausstellungen!F273&lt;"a",Ausstellungen!G273&lt;" "),"",SUBSTITUTE(SUBSTITUTE(SUBSTITUTE(SUBSTITUTE(IF(AND(ISERROR(SEARCH(",",Ausstellungen!G273,1)),ISERROR(SEARCH(".",Ausstellungen!G273,1))),CONCATENATE(Ausstellungen!D273,Ausstellungen!E273,Ausstellungen!F273,Ausstellungen!G273),IF(ISERROR(SEARCH(",",Ausstellungen!G273,1)),CONCATENATE(Ausstellungen!D273,Ausstellungen!E273,Ausstellungen!F273,MID(Ausstellungen!G273,SEARCH(".",Ausstellungen!G273,1)-1,1)),CONCATENATE(Ausstellungen!D273,Ausstellungen!E273,Ausstellungen!F273,MID(Ausstellungen!G273,SEARCH(",",Ausstellungen!G273,1)-1,1)))),"vv",ROW()),"v",ROW()),"Sg",""),"V",""))</f>
        <v xml:space="preserve">   </v>
      </c>
      <c r="B273" s="70" t="str">
        <f>IF(OR(Ausstellungen!C273&lt;"a",Ausstellungen!D273&lt;"a",Ausstellungen!F273&lt;"a"),"",IF(AND(Ausstellungen!D273=Tabelle2!$C$19,Ausstellungen!F273=Tabelle2!$E$19),Ausstellungen!C273&amp;Ausstellungen!D273&amp;"yy",IF(AND(Ausstellungen!D273=Tabelle2!$C$19,Ausstellungen!F273&lt;&gt;Tabelle2!$E$19),Ausstellungen!C273&amp;Ausstellungen!D273&amp;"zz",Ausstellungen!C273&amp;Ausstellungen!D273)))</f>
        <v/>
      </c>
      <c r="C273" s="70" t="str">
        <f>IF(Ausstellungen!H273&lt;"a","",IF(Ausstellungen!F273=Tabelle2!$E$4,Ausstellungen!D273&amp;Ausstellungen!E273&amp;Ausstellungen!F273&amp;Ausstellungen!H273,IF(Ausstellungen!F273=Tabelle2!$E$3,Ausstellungen!D273&amp;Ausstellungen!F273&amp;Ausstellungen!H273,Ausstellungen!D273&amp;Ausstellungen!E273&amp;Ausstellungen!H273)))</f>
        <v/>
      </c>
      <c r="D273" s="70" t="str">
        <f>IF(AND(Ausstellungen!C273&gt;"a",Ausstellungen!D273&gt;"a",Ausstellungen!F273&gt;"a",Ausstellungen!I273&gt;"a"),Ausstellungen!D273&amp;Ausstellungen!E273&amp;MID(Ausstellungen!I273,1,2),"")</f>
        <v/>
      </c>
      <c r="E273" s="70" t="str">
        <f>IF(AND(Ausstellungen!C273&gt;"a",Ausstellungen!D273&gt;"a",Ausstellungen!F273&gt;"a",Ausstellungen!I273&gt;"a"),Ausstellungen!D273&amp;MID(Ausstellungen!I273,1,3),"")</f>
        <v/>
      </c>
      <c r="F273" s="70" t="str">
        <f>IF(Ausstellungen!T273&lt;&gt;"leer",CONCATENATE(Ausstellungen!T273,"P"),"")</f>
        <v/>
      </c>
      <c r="G273" s="71">
        <f ca="1">IF(Ausstellungen!G273&gt;" ",VLOOKUP(Ausstellungen!G273,INDIRECT(F273),2,0),0)</f>
        <v>0</v>
      </c>
      <c r="H273" s="71">
        <f>IF(ISERROR(VLOOKUP(Ausstellungen!H273,Tabelle2!$AG$3:$AH$29,2,0)),0,VLOOKUP(Ausstellungen!H273,Tabelle2!$AG$3:$AH$29,2,0))</f>
        <v>0</v>
      </c>
      <c r="I273" s="71">
        <f>IF(ISERROR(VLOOKUP(Ausstellungen!I273,Tabelle2!$X$3:$Y$8,2,0)),0,VLOOKUP(Ausstellungen!I273,Tabelle2!$X$3:$Y$8,2,0))</f>
        <v>0</v>
      </c>
      <c r="J273" s="71">
        <f t="shared" ca="1" si="44"/>
        <v>0</v>
      </c>
      <c r="N273" s="69" t="str">
        <f>IF(AND(Ausstellungen!$C273&gt;"a",ISERROR(VLOOKUP(Ausstellungen!$C273,Tabelle3!$A$6:$B$300,2,0))),"??",IF(ISERROR(VLOOKUP(Ausstellungen!$C273,Tabelle3!$A$6:$B$300,2,0)),"",VLOOKUP(Ausstellungen!$C273,Tabelle3!$A$6:$B$300,2,0)))</f>
        <v/>
      </c>
      <c r="O273" s="125">
        <f ca="1">IF(AND(Ausstellungen!G273&gt;"a",ISERROR(MATCH(Ausstellungen!G273,INDIRECT(Ausstellungen!T273),0))),0,1)</f>
        <v>1</v>
      </c>
      <c r="P273" s="71" t="str">
        <f>IF(Ausstellungen!$C273="","",IF(ISERROR(MATCH(Ausstellungen!$I273,Tabelle2!$X$4:$X$8,0)),"",MATCH(Ausstellungen!$I273,Tabelle2!$X$4:$X$8,0)))</f>
        <v/>
      </c>
      <c r="Q273" s="71" t="str">
        <f>IF(Ausstellungen!$C273="","",IF(OR(P273="",ISERROR(INDEX(Tabelle2!$X$14:$Y$18,P273,2))),"",INDEX(Tabelle2!$X$14:$Y$18,P273,2)))</f>
        <v/>
      </c>
      <c r="R273" s="71" t="str">
        <f t="shared" si="45"/>
        <v/>
      </c>
      <c r="S273" s="84" t="str">
        <f>IF(Ausstellungen!H273&lt;"a","",IF(AND(Ausstellungen!H273&gt;"a",ISERROR(MATCH(Ausstellungen!D273&amp;Ausstellungen!G273,Tabelle2!$T$2:$T$17,0))),1,IF(AND(Ausstellungen!H273&gt;"a",INDEX(Tabelle2!$V$2:$V$17,MATCH(Ausstellungen!D273&amp;Ausstellungen!G273,Tabelle2!$T$2:$T$17,0))&lt;&gt;Ausstellungen!H273),1,"")))</f>
        <v/>
      </c>
      <c r="T273" s="71" t="str">
        <f>IF(AND(Ausstellungen!I273&gt;"a",ISERROR(MATCH(Ausstellungen!G273,Tabelle2!$Z$2:$Z$7,0))),1,"")</f>
        <v/>
      </c>
      <c r="U273" s="71" t="str">
        <f>IF(AND(A273&gt;"a",Ausstellungen!G273&gt;" "),COUNTIF(A$5:A$500,A273),"")</f>
        <v/>
      </c>
      <c r="V273" s="71" t="str">
        <f t="shared" si="46"/>
        <v/>
      </c>
      <c r="W273" s="71" t="str">
        <f t="shared" si="47"/>
        <v/>
      </c>
      <c r="X273" s="71" t="str">
        <f>IF(AND(Ausstellungen!D273&lt;&gt;Tabelle2!$C$19,Ausstellungen!F273=Tabelle2!$E$19),1,"")</f>
        <v/>
      </c>
      <c r="Y273" s="71" t="str">
        <f ca="1">IF(AND(Ausstellungen!G273&gt;"a",ISERROR(MATCH(Ausstellungen!G273,INDIRECT(Ausstellungen!T273),0))),0,"")</f>
        <v/>
      </c>
      <c r="Z273" s="71" t="str">
        <f>IF(ISERROR(SEARCH(",",Ausstellungen!G273,1)),Ausstellungen!G273,SUBSTITUTE(MID(Ausstellungen!G273,1,SEARCH(",",Ausstellungen!G273,1)-1),"vv","z"))</f>
        <v xml:space="preserve"> </v>
      </c>
      <c r="AA273" s="71">
        <f t="shared" ca="1" si="48"/>
        <v>0</v>
      </c>
      <c r="AB273" s="71">
        <f t="shared" ca="1" si="49"/>
        <v>0</v>
      </c>
      <c r="AC273" s="71">
        <f t="shared" ca="1" si="50"/>
        <v>0</v>
      </c>
      <c r="AD273" s="71">
        <f t="shared" ca="1" si="51"/>
        <v>0</v>
      </c>
      <c r="AE273" s="71">
        <f t="shared" ca="1" si="52"/>
        <v>0</v>
      </c>
      <c r="AF273" s="71">
        <f t="shared" ca="1" si="53"/>
        <v>0</v>
      </c>
      <c r="AG273" s="71">
        <f t="shared" ca="1" si="54"/>
        <v>0</v>
      </c>
    </row>
    <row r="274" spans="1:33" ht="18.600000000000001" customHeight="1" x14ac:dyDescent="0.2">
      <c r="A274" s="70" t="str">
        <f>IF(AND(Ausstellungen!C274&lt;"a",Ausstellungen!D274&lt;"a",Ausstellungen!F274&lt;"a",Ausstellungen!G274&lt;" "),"",SUBSTITUTE(SUBSTITUTE(SUBSTITUTE(SUBSTITUTE(IF(AND(ISERROR(SEARCH(",",Ausstellungen!G274,1)),ISERROR(SEARCH(".",Ausstellungen!G274,1))),CONCATENATE(Ausstellungen!D274,Ausstellungen!E274,Ausstellungen!F274,Ausstellungen!G274),IF(ISERROR(SEARCH(",",Ausstellungen!G274,1)),CONCATENATE(Ausstellungen!D274,Ausstellungen!E274,Ausstellungen!F274,MID(Ausstellungen!G274,SEARCH(".",Ausstellungen!G274,1)-1,1)),CONCATENATE(Ausstellungen!D274,Ausstellungen!E274,Ausstellungen!F274,MID(Ausstellungen!G274,SEARCH(",",Ausstellungen!G274,1)-1,1)))),"vv",ROW()),"v",ROW()),"Sg",""),"V",""))</f>
        <v xml:space="preserve">   </v>
      </c>
      <c r="B274" s="70" t="str">
        <f>IF(OR(Ausstellungen!C274&lt;"a",Ausstellungen!D274&lt;"a",Ausstellungen!F274&lt;"a"),"",IF(AND(Ausstellungen!D274=Tabelle2!$C$19,Ausstellungen!F274=Tabelle2!$E$19),Ausstellungen!C274&amp;Ausstellungen!D274&amp;"yy",IF(AND(Ausstellungen!D274=Tabelle2!$C$19,Ausstellungen!F274&lt;&gt;Tabelle2!$E$19),Ausstellungen!C274&amp;Ausstellungen!D274&amp;"zz",Ausstellungen!C274&amp;Ausstellungen!D274)))</f>
        <v/>
      </c>
      <c r="C274" s="70" t="str">
        <f>IF(Ausstellungen!H274&lt;"a","",IF(Ausstellungen!F274=Tabelle2!$E$4,Ausstellungen!D274&amp;Ausstellungen!E274&amp;Ausstellungen!F274&amp;Ausstellungen!H274,IF(Ausstellungen!F274=Tabelle2!$E$3,Ausstellungen!D274&amp;Ausstellungen!F274&amp;Ausstellungen!H274,Ausstellungen!D274&amp;Ausstellungen!E274&amp;Ausstellungen!H274)))</f>
        <v/>
      </c>
      <c r="D274" s="70" t="str">
        <f>IF(AND(Ausstellungen!C274&gt;"a",Ausstellungen!D274&gt;"a",Ausstellungen!F274&gt;"a",Ausstellungen!I274&gt;"a"),Ausstellungen!D274&amp;Ausstellungen!E274&amp;MID(Ausstellungen!I274,1,2),"")</f>
        <v/>
      </c>
      <c r="E274" s="70" t="str">
        <f>IF(AND(Ausstellungen!C274&gt;"a",Ausstellungen!D274&gt;"a",Ausstellungen!F274&gt;"a",Ausstellungen!I274&gt;"a"),Ausstellungen!D274&amp;MID(Ausstellungen!I274,1,3),"")</f>
        <v/>
      </c>
      <c r="F274" s="70" t="str">
        <f>IF(Ausstellungen!T274&lt;&gt;"leer",CONCATENATE(Ausstellungen!T274,"P"),"")</f>
        <v/>
      </c>
      <c r="G274" s="71">
        <f ca="1">IF(Ausstellungen!G274&gt;" ",VLOOKUP(Ausstellungen!G274,INDIRECT(F274),2,0),0)</f>
        <v>0</v>
      </c>
      <c r="H274" s="71">
        <f>IF(ISERROR(VLOOKUP(Ausstellungen!H274,Tabelle2!$AG$3:$AH$29,2,0)),0,VLOOKUP(Ausstellungen!H274,Tabelle2!$AG$3:$AH$29,2,0))</f>
        <v>0</v>
      </c>
      <c r="I274" s="71">
        <f>IF(ISERROR(VLOOKUP(Ausstellungen!I274,Tabelle2!$X$3:$Y$8,2,0)),0,VLOOKUP(Ausstellungen!I274,Tabelle2!$X$3:$Y$8,2,0))</f>
        <v>0</v>
      </c>
      <c r="J274" s="71">
        <f t="shared" ca="1" si="44"/>
        <v>0</v>
      </c>
      <c r="N274" s="69" t="str">
        <f>IF(AND(Ausstellungen!$C274&gt;"a",ISERROR(VLOOKUP(Ausstellungen!$C274,Tabelle3!$A$6:$B$300,2,0))),"??",IF(ISERROR(VLOOKUP(Ausstellungen!$C274,Tabelle3!$A$6:$B$300,2,0)),"",VLOOKUP(Ausstellungen!$C274,Tabelle3!$A$6:$B$300,2,0)))</f>
        <v/>
      </c>
      <c r="O274" s="125">
        <f ca="1">IF(AND(Ausstellungen!G274&gt;"a",ISERROR(MATCH(Ausstellungen!G274,INDIRECT(Ausstellungen!T274),0))),0,1)</f>
        <v>1</v>
      </c>
      <c r="P274" s="71" t="str">
        <f>IF(Ausstellungen!$C274="","",IF(ISERROR(MATCH(Ausstellungen!$I274,Tabelle2!$X$4:$X$8,0)),"",MATCH(Ausstellungen!$I274,Tabelle2!$X$4:$X$8,0)))</f>
        <v/>
      </c>
      <c r="Q274" s="71" t="str">
        <f>IF(Ausstellungen!$C274="","",IF(OR(P274="",ISERROR(INDEX(Tabelle2!$X$14:$Y$18,P274,2))),"",INDEX(Tabelle2!$X$14:$Y$18,P274,2)))</f>
        <v/>
      </c>
      <c r="R274" s="71" t="str">
        <f t="shared" si="45"/>
        <v/>
      </c>
      <c r="S274" s="84" t="str">
        <f>IF(Ausstellungen!H274&lt;"a","",IF(AND(Ausstellungen!H274&gt;"a",ISERROR(MATCH(Ausstellungen!D274&amp;Ausstellungen!G274,Tabelle2!$T$2:$T$17,0))),1,IF(AND(Ausstellungen!H274&gt;"a",INDEX(Tabelle2!$V$2:$V$17,MATCH(Ausstellungen!D274&amp;Ausstellungen!G274,Tabelle2!$T$2:$T$17,0))&lt;&gt;Ausstellungen!H274),1,"")))</f>
        <v/>
      </c>
      <c r="T274" s="71" t="str">
        <f>IF(AND(Ausstellungen!I274&gt;"a",ISERROR(MATCH(Ausstellungen!G274,Tabelle2!$Z$2:$Z$7,0))),1,"")</f>
        <v/>
      </c>
      <c r="U274" s="71" t="str">
        <f>IF(AND(A274&gt;"a",Ausstellungen!G274&gt;" "),COUNTIF(A$5:A$500,A274),"")</f>
        <v/>
      </c>
      <c r="V274" s="71" t="str">
        <f t="shared" si="46"/>
        <v/>
      </c>
      <c r="W274" s="71" t="str">
        <f t="shared" si="47"/>
        <v/>
      </c>
      <c r="X274" s="71" t="str">
        <f>IF(AND(Ausstellungen!D274&lt;&gt;Tabelle2!$C$19,Ausstellungen!F274=Tabelle2!$E$19),1,"")</f>
        <v/>
      </c>
      <c r="Y274" s="71" t="str">
        <f ca="1">IF(AND(Ausstellungen!G274&gt;"a",ISERROR(MATCH(Ausstellungen!G274,INDIRECT(Ausstellungen!T274),0))),0,"")</f>
        <v/>
      </c>
      <c r="Z274" s="71" t="str">
        <f>IF(ISERROR(SEARCH(",",Ausstellungen!G274,1)),Ausstellungen!G274,SUBSTITUTE(MID(Ausstellungen!G274,1,SEARCH(",",Ausstellungen!G274,1)-1),"vv","z"))</f>
        <v xml:space="preserve"> </v>
      </c>
      <c r="AA274" s="71">
        <f t="shared" ca="1" si="48"/>
        <v>0</v>
      </c>
      <c r="AB274" s="71">
        <f t="shared" ca="1" si="49"/>
        <v>0</v>
      </c>
      <c r="AC274" s="71">
        <f t="shared" ca="1" si="50"/>
        <v>0</v>
      </c>
      <c r="AD274" s="71">
        <f t="shared" ca="1" si="51"/>
        <v>0</v>
      </c>
      <c r="AE274" s="71">
        <f t="shared" ca="1" si="52"/>
        <v>0</v>
      </c>
      <c r="AF274" s="71">
        <f t="shared" ca="1" si="53"/>
        <v>0</v>
      </c>
      <c r="AG274" s="71">
        <f t="shared" ca="1" si="54"/>
        <v>0</v>
      </c>
    </row>
    <row r="275" spans="1:33" ht="18.600000000000001" customHeight="1" x14ac:dyDescent="0.2">
      <c r="A275" s="70" t="str">
        <f>IF(AND(Ausstellungen!C275&lt;"a",Ausstellungen!D275&lt;"a",Ausstellungen!F275&lt;"a",Ausstellungen!G275&lt;" "),"",SUBSTITUTE(SUBSTITUTE(SUBSTITUTE(SUBSTITUTE(IF(AND(ISERROR(SEARCH(",",Ausstellungen!G275,1)),ISERROR(SEARCH(".",Ausstellungen!G275,1))),CONCATENATE(Ausstellungen!D275,Ausstellungen!E275,Ausstellungen!F275,Ausstellungen!G275),IF(ISERROR(SEARCH(",",Ausstellungen!G275,1)),CONCATENATE(Ausstellungen!D275,Ausstellungen!E275,Ausstellungen!F275,MID(Ausstellungen!G275,SEARCH(".",Ausstellungen!G275,1)-1,1)),CONCATENATE(Ausstellungen!D275,Ausstellungen!E275,Ausstellungen!F275,MID(Ausstellungen!G275,SEARCH(",",Ausstellungen!G275,1)-1,1)))),"vv",ROW()),"v",ROW()),"Sg",""),"V",""))</f>
        <v xml:space="preserve">   </v>
      </c>
      <c r="B275" s="70" t="str">
        <f>IF(OR(Ausstellungen!C275&lt;"a",Ausstellungen!D275&lt;"a",Ausstellungen!F275&lt;"a"),"",IF(AND(Ausstellungen!D275=Tabelle2!$C$19,Ausstellungen!F275=Tabelle2!$E$19),Ausstellungen!C275&amp;Ausstellungen!D275&amp;"yy",IF(AND(Ausstellungen!D275=Tabelle2!$C$19,Ausstellungen!F275&lt;&gt;Tabelle2!$E$19),Ausstellungen!C275&amp;Ausstellungen!D275&amp;"zz",Ausstellungen!C275&amp;Ausstellungen!D275)))</f>
        <v/>
      </c>
      <c r="C275" s="70" t="str">
        <f>IF(Ausstellungen!H275&lt;"a","",IF(Ausstellungen!F275=Tabelle2!$E$4,Ausstellungen!D275&amp;Ausstellungen!E275&amp;Ausstellungen!F275&amp;Ausstellungen!H275,IF(Ausstellungen!F275=Tabelle2!$E$3,Ausstellungen!D275&amp;Ausstellungen!F275&amp;Ausstellungen!H275,Ausstellungen!D275&amp;Ausstellungen!E275&amp;Ausstellungen!H275)))</f>
        <v/>
      </c>
      <c r="D275" s="70" t="str">
        <f>IF(AND(Ausstellungen!C275&gt;"a",Ausstellungen!D275&gt;"a",Ausstellungen!F275&gt;"a",Ausstellungen!I275&gt;"a"),Ausstellungen!D275&amp;Ausstellungen!E275&amp;MID(Ausstellungen!I275,1,2),"")</f>
        <v/>
      </c>
      <c r="E275" s="70" t="str">
        <f>IF(AND(Ausstellungen!C275&gt;"a",Ausstellungen!D275&gt;"a",Ausstellungen!F275&gt;"a",Ausstellungen!I275&gt;"a"),Ausstellungen!D275&amp;MID(Ausstellungen!I275,1,3),"")</f>
        <v/>
      </c>
      <c r="F275" s="70" t="str">
        <f>IF(Ausstellungen!T275&lt;&gt;"leer",CONCATENATE(Ausstellungen!T275,"P"),"")</f>
        <v/>
      </c>
      <c r="G275" s="71">
        <f ca="1">IF(Ausstellungen!G275&gt;" ",VLOOKUP(Ausstellungen!G275,INDIRECT(F275),2,0),0)</f>
        <v>0</v>
      </c>
      <c r="H275" s="71">
        <f>IF(ISERROR(VLOOKUP(Ausstellungen!H275,Tabelle2!$AG$3:$AH$29,2,0)),0,VLOOKUP(Ausstellungen!H275,Tabelle2!$AG$3:$AH$29,2,0))</f>
        <v>0</v>
      </c>
      <c r="I275" s="71">
        <f>IF(ISERROR(VLOOKUP(Ausstellungen!I275,Tabelle2!$X$3:$Y$8,2,0)),0,VLOOKUP(Ausstellungen!I275,Tabelle2!$X$3:$Y$8,2,0))</f>
        <v>0</v>
      </c>
      <c r="J275" s="71">
        <f t="shared" ca="1" si="44"/>
        <v>0</v>
      </c>
      <c r="N275" s="69" t="str">
        <f>IF(AND(Ausstellungen!$C275&gt;"a",ISERROR(VLOOKUP(Ausstellungen!$C275,Tabelle3!$A$6:$B$300,2,0))),"??",IF(ISERROR(VLOOKUP(Ausstellungen!$C275,Tabelle3!$A$6:$B$300,2,0)),"",VLOOKUP(Ausstellungen!$C275,Tabelle3!$A$6:$B$300,2,0)))</f>
        <v/>
      </c>
      <c r="O275" s="125">
        <f ca="1">IF(AND(Ausstellungen!G275&gt;"a",ISERROR(MATCH(Ausstellungen!G275,INDIRECT(Ausstellungen!T275),0))),0,1)</f>
        <v>1</v>
      </c>
      <c r="P275" s="71" t="str">
        <f>IF(Ausstellungen!$C275="","",IF(ISERROR(MATCH(Ausstellungen!$I275,Tabelle2!$X$4:$X$8,0)),"",MATCH(Ausstellungen!$I275,Tabelle2!$X$4:$X$8,0)))</f>
        <v/>
      </c>
      <c r="Q275" s="71" t="str">
        <f>IF(Ausstellungen!$C275="","",IF(OR(P275="",ISERROR(INDEX(Tabelle2!$X$14:$Y$18,P275,2))),"",INDEX(Tabelle2!$X$14:$Y$18,P275,2)))</f>
        <v/>
      </c>
      <c r="R275" s="71" t="str">
        <f t="shared" si="45"/>
        <v/>
      </c>
      <c r="S275" s="84" t="str">
        <f>IF(Ausstellungen!H275&lt;"a","",IF(AND(Ausstellungen!H275&gt;"a",ISERROR(MATCH(Ausstellungen!D275&amp;Ausstellungen!G275,Tabelle2!$T$2:$T$17,0))),1,IF(AND(Ausstellungen!H275&gt;"a",INDEX(Tabelle2!$V$2:$V$17,MATCH(Ausstellungen!D275&amp;Ausstellungen!G275,Tabelle2!$T$2:$T$17,0))&lt;&gt;Ausstellungen!H275),1,"")))</f>
        <v/>
      </c>
      <c r="T275" s="71" t="str">
        <f>IF(AND(Ausstellungen!I275&gt;"a",ISERROR(MATCH(Ausstellungen!G275,Tabelle2!$Z$2:$Z$7,0))),1,"")</f>
        <v/>
      </c>
      <c r="U275" s="71" t="str">
        <f>IF(AND(A275&gt;"a",Ausstellungen!G275&gt;" "),COUNTIF(A$5:A$500,A275),"")</f>
        <v/>
      </c>
      <c r="V275" s="71" t="str">
        <f t="shared" si="46"/>
        <v/>
      </c>
      <c r="W275" s="71" t="str">
        <f t="shared" si="47"/>
        <v/>
      </c>
      <c r="X275" s="71" t="str">
        <f>IF(AND(Ausstellungen!D275&lt;&gt;Tabelle2!$C$19,Ausstellungen!F275=Tabelle2!$E$19),1,"")</f>
        <v/>
      </c>
      <c r="Y275" s="71" t="str">
        <f ca="1">IF(AND(Ausstellungen!G275&gt;"a",ISERROR(MATCH(Ausstellungen!G275,INDIRECT(Ausstellungen!T275),0))),0,"")</f>
        <v/>
      </c>
      <c r="Z275" s="71" t="str">
        <f>IF(ISERROR(SEARCH(",",Ausstellungen!G275,1)),Ausstellungen!G275,SUBSTITUTE(MID(Ausstellungen!G275,1,SEARCH(",",Ausstellungen!G275,1)-1),"vv","z"))</f>
        <v xml:space="preserve"> </v>
      </c>
      <c r="AA275" s="71">
        <f t="shared" ca="1" si="48"/>
        <v>0</v>
      </c>
      <c r="AB275" s="71">
        <f t="shared" ca="1" si="49"/>
        <v>0</v>
      </c>
      <c r="AC275" s="71">
        <f t="shared" ca="1" si="50"/>
        <v>0</v>
      </c>
      <c r="AD275" s="71">
        <f t="shared" ca="1" si="51"/>
        <v>0</v>
      </c>
      <c r="AE275" s="71">
        <f t="shared" ca="1" si="52"/>
        <v>0</v>
      </c>
      <c r="AF275" s="71">
        <f t="shared" ca="1" si="53"/>
        <v>0</v>
      </c>
      <c r="AG275" s="71">
        <f t="shared" ca="1" si="54"/>
        <v>0</v>
      </c>
    </row>
    <row r="276" spans="1:33" ht="18.600000000000001" customHeight="1" x14ac:dyDescent="0.2">
      <c r="A276" s="70" t="str">
        <f>IF(AND(Ausstellungen!C276&lt;"a",Ausstellungen!D276&lt;"a",Ausstellungen!F276&lt;"a",Ausstellungen!G276&lt;" "),"",SUBSTITUTE(SUBSTITUTE(SUBSTITUTE(SUBSTITUTE(IF(AND(ISERROR(SEARCH(",",Ausstellungen!G276,1)),ISERROR(SEARCH(".",Ausstellungen!G276,1))),CONCATENATE(Ausstellungen!D276,Ausstellungen!E276,Ausstellungen!F276,Ausstellungen!G276),IF(ISERROR(SEARCH(",",Ausstellungen!G276,1)),CONCATENATE(Ausstellungen!D276,Ausstellungen!E276,Ausstellungen!F276,MID(Ausstellungen!G276,SEARCH(".",Ausstellungen!G276,1)-1,1)),CONCATENATE(Ausstellungen!D276,Ausstellungen!E276,Ausstellungen!F276,MID(Ausstellungen!G276,SEARCH(",",Ausstellungen!G276,1)-1,1)))),"vv",ROW()),"v",ROW()),"Sg",""),"V",""))</f>
        <v xml:space="preserve">   </v>
      </c>
      <c r="B276" s="70" t="str">
        <f>IF(OR(Ausstellungen!C276&lt;"a",Ausstellungen!D276&lt;"a",Ausstellungen!F276&lt;"a"),"",IF(AND(Ausstellungen!D276=Tabelle2!$C$19,Ausstellungen!F276=Tabelle2!$E$19),Ausstellungen!C276&amp;Ausstellungen!D276&amp;"yy",IF(AND(Ausstellungen!D276=Tabelle2!$C$19,Ausstellungen!F276&lt;&gt;Tabelle2!$E$19),Ausstellungen!C276&amp;Ausstellungen!D276&amp;"zz",Ausstellungen!C276&amp;Ausstellungen!D276)))</f>
        <v/>
      </c>
      <c r="C276" s="70" t="str">
        <f>IF(Ausstellungen!H276&lt;"a","",IF(Ausstellungen!F276=Tabelle2!$E$4,Ausstellungen!D276&amp;Ausstellungen!E276&amp;Ausstellungen!F276&amp;Ausstellungen!H276,IF(Ausstellungen!F276=Tabelle2!$E$3,Ausstellungen!D276&amp;Ausstellungen!F276&amp;Ausstellungen!H276,Ausstellungen!D276&amp;Ausstellungen!E276&amp;Ausstellungen!H276)))</f>
        <v/>
      </c>
      <c r="D276" s="70" t="str">
        <f>IF(AND(Ausstellungen!C276&gt;"a",Ausstellungen!D276&gt;"a",Ausstellungen!F276&gt;"a",Ausstellungen!I276&gt;"a"),Ausstellungen!D276&amp;Ausstellungen!E276&amp;MID(Ausstellungen!I276,1,2),"")</f>
        <v/>
      </c>
      <c r="E276" s="70" t="str">
        <f>IF(AND(Ausstellungen!C276&gt;"a",Ausstellungen!D276&gt;"a",Ausstellungen!F276&gt;"a",Ausstellungen!I276&gt;"a"),Ausstellungen!D276&amp;MID(Ausstellungen!I276,1,3),"")</f>
        <v/>
      </c>
      <c r="F276" s="70" t="str">
        <f>IF(Ausstellungen!T276&lt;&gt;"leer",CONCATENATE(Ausstellungen!T276,"P"),"")</f>
        <v/>
      </c>
      <c r="G276" s="71">
        <f ca="1">IF(Ausstellungen!G276&gt;" ",VLOOKUP(Ausstellungen!G276,INDIRECT(F276),2,0),0)</f>
        <v>0</v>
      </c>
      <c r="H276" s="71">
        <f>IF(ISERROR(VLOOKUP(Ausstellungen!H276,Tabelle2!$AG$3:$AH$29,2,0)),0,VLOOKUP(Ausstellungen!H276,Tabelle2!$AG$3:$AH$29,2,0))</f>
        <v>0</v>
      </c>
      <c r="I276" s="71">
        <f>IF(ISERROR(VLOOKUP(Ausstellungen!I276,Tabelle2!$X$3:$Y$8,2,0)),0,VLOOKUP(Ausstellungen!I276,Tabelle2!$X$3:$Y$8,2,0))</f>
        <v>0</v>
      </c>
      <c r="J276" s="71">
        <f t="shared" ca="1" si="44"/>
        <v>0</v>
      </c>
      <c r="N276" s="69" t="str">
        <f>IF(AND(Ausstellungen!$C276&gt;"a",ISERROR(VLOOKUP(Ausstellungen!$C276,Tabelle3!$A$6:$B$300,2,0))),"??",IF(ISERROR(VLOOKUP(Ausstellungen!$C276,Tabelle3!$A$6:$B$300,2,0)),"",VLOOKUP(Ausstellungen!$C276,Tabelle3!$A$6:$B$300,2,0)))</f>
        <v/>
      </c>
      <c r="O276" s="125">
        <f ca="1">IF(AND(Ausstellungen!G276&gt;"a",ISERROR(MATCH(Ausstellungen!G276,INDIRECT(Ausstellungen!T276),0))),0,1)</f>
        <v>1</v>
      </c>
      <c r="P276" s="71" t="str">
        <f>IF(Ausstellungen!$C276="","",IF(ISERROR(MATCH(Ausstellungen!$I276,Tabelle2!$X$4:$X$8,0)),"",MATCH(Ausstellungen!$I276,Tabelle2!$X$4:$X$8,0)))</f>
        <v/>
      </c>
      <c r="Q276" s="71" t="str">
        <f>IF(Ausstellungen!$C276="","",IF(OR(P276="",ISERROR(INDEX(Tabelle2!$X$14:$Y$18,P276,2))),"",INDEX(Tabelle2!$X$14:$Y$18,P276,2)))</f>
        <v/>
      </c>
      <c r="R276" s="71" t="str">
        <f t="shared" si="45"/>
        <v/>
      </c>
      <c r="S276" s="84" t="str">
        <f>IF(Ausstellungen!H276&lt;"a","",IF(AND(Ausstellungen!H276&gt;"a",ISERROR(MATCH(Ausstellungen!D276&amp;Ausstellungen!G276,Tabelle2!$T$2:$T$17,0))),1,IF(AND(Ausstellungen!H276&gt;"a",INDEX(Tabelle2!$V$2:$V$17,MATCH(Ausstellungen!D276&amp;Ausstellungen!G276,Tabelle2!$T$2:$T$17,0))&lt;&gt;Ausstellungen!H276),1,"")))</f>
        <v/>
      </c>
      <c r="T276" s="71" t="str">
        <f>IF(AND(Ausstellungen!I276&gt;"a",ISERROR(MATCH(Ausstellungen!G276,Tabelle2!$Z$2:$Z$7,0))),1,"")</f>
        <v/>
      </c>
      <c r="U276" s="71" t="str">
        <f>IF(AND(A276&gt;"a",Ausstellungen!G276&gt;" "),COUNTIF(A$5:A$500,A276),"")</f>
        <v/>
      </c>
      <c r="V276" s="71" t="str">
        <f t="shared" si="46"/>
        <v/>
      </c>
      <c r="W276" s="71" t="str">
        <f t="shared" si="47"/>
        <v/>
      </c>
      <c r="X276" s="71" t="str">
        <f>IF(AND(Ausstellungen!D276&lt;&gt;Tabelle2!$C$19,Ausstellungen!F276=Tabelle2!$E$19),1,"")</f>
        <v/>
      </c>
      <c r="Y276" s="71" t="str">
        <f ca="1">IF(AND(Ausstellungen!G276&gt;"a",ISERROR(MATCH(Ausstellungen!G276,INDIRECT(Ausstellungen!T276),0))),0,"")</f>
        <v/>
      </c>
      <c r="Z276" s="71" t="str">
        <f>IF(ISERROR(SEARCH(",",Ausstellungen!G276,1)),Ausstellungen!G276,SUBSTITUTE(MID(Ausstellungen!G276,1,SEARCH(",",Ausstellungen!G276,1)-1),"vv","z"))</f>
        <v xml:space="preserve"> </v>
      </c>
      <c r="AA276" s="71">
        <f t="shared" ca="1" si="48"/>
        <v>0</v>
      </c>
      <c r="AB276" s="71">
        <f t="shared" ca="1" si="49"/>
        <v>0</v>
      </c>
      <c r="AC276" s="71">
        <f t="shared" ca="1" si="50"/>
        <v>0</v>
      </c>
      <c r="AD276" s="71">
        <f t="shared" ca="1" si="51"/>
        <v>0</v>
      </c>
      <c r="AE276" s="71">
        <f t="shared" ca="1" si="52"/>
        <v>0</v>
      </c>
      <c r="AF276" s="71">
        <f t="shared" ca="1" si="53"/>
        <v>0</v>
      </c>
      <c r="AG276" s="71">
        <f t="shared" ca="1" si="54"/>
        <v>0</v>
      </c>
    </row>
    <row r="277" spans="1:33" ht="18.600000000000001" customHeight="1" x14ac:dyDescent="0.2">
      <c r="A277" s="70" t="str">
        <f>IF(AND(Ausstellungen!C277&lt;"a",Ausstellungen!D277&lt;"a",Ausstellungen!F277&lt;"a",Ausstellungen!G277&lt;" "),"",SUBSTITUTE(SUBSTITUTE(SUBSTITUTE(SUBSTITUTE(IF(AND(ISERROR(SEARCH(",",Ausstellungen!G277,1)),ISERROR(SEARCH(".",Ausstellungen!G277,1))),CONCATENATE(Ausstellungen!D277,Ausstellungen!E277,Ausstellungen!F277,Ausstellungen!G277),IF(ISERROR(SEARCH(",",Ausstellungen!G277,1)),CONCATENATE(Ausstellungen!D277,Ausstellungen!E277,Ausstellungen!F277,MID(Ausstellungen!G277,SEARCH(".",Ausstellungen!G277,1)-1,1)),CONCATENATE(Ausstellungen!D277,Ausstellungen!E277,Ausstellungen!F277,MID(Ausstellungen!G277,SEARCH(",",Ausstellungen!G277,1)-1,1)))),"vv",ROW()),"v",ROW()),"Sg",""),"V",""))</f>
        <v xml:space="preserve">   </v>
      </c>
      <c r="B277" s="70" t="str">
        <f>IF(OR(Ausstellungen!C277&lt;"a",Ausstellungen!D277&lt;"a",Ausstellungen!F277&lt;"a"),"",IF(AND(Ausstellungen!D277=Tabelle2!$C$19,Ausstellungen!F277=Tabelle2!$E$19),Ausstellungen!C277&amp;Ausstellungen!D277&amp;"yy",IF(AND(Ausstellungen!D277=Tabelle2!$C$19,Ausstellungen!F277&lt;&gt;Tabelle2!$E$19),Ausstellungen!C277&amp;Ausstellungen!D277&amp;"zz",Ausstellungen!C277&amp;Ausstellungen!D277)))</f>
        <v/>
      </c>
      <c r="C277" s="70" t="str">
        <f>IF(Ausstellungen!H277&lt;"a","",IF(Ausstellungen!F277=Tabelle2!$E$4,Ausstellungen!D277&amp;Ausstellungen!E277&amp;Ausstellungen!F277&amp;Ausstellungen!H277,IF(Ausstellungen!F277=Tabelle2!$E$3,Ausstellungen!D277&amp;Ausstellungen!F277&amp;Ausstellungen!H277,Ausstellungen!D277&amp;Ausstellungen!E277&amp;Ausstellungen!H277)))</f>
        <v/>
      </c>
      <c r="D277" s="70" t="str">
        <f>IF(AND(Ausstellungen!C277&gt;"a",Ausstellungen!D277&gt;"a",Ausstellungen!F277&gt;"a",Ausstellungen!I277&gt;"a"),Ausstellungen!D277&amp;Ausstellungen!E277&amp;MID(Ausstellungen!I277,1,2),"")</f>
        <v/>
      </c>
      <c r="E277" s="70" t="str">
        <f>IF(AND(Ausstellungen!C277&gt;"a",Ausstellungen!D277&gt;"a",Ausstellungen!F277&gt;"a",Ausstellungen!I277&gt;"a"),Ausstellungen!D277&amp;MID(Ausstellungen!I277,1,3),"")</f>
        <v/>
      </c>
      <c r="F277" s="70" t="str">
        <f>IF(Ausstellungen!T277&lt;&gt;"leer",CONCATENATE(Ausstellungen!T277,"P"),"")</f>
        <v/>
      </c>
      <c r="G277" s="71">
        <f ca="1">IF(Ausstellungen!G277&gt;" ",VLOOKUP(Ausstellungen!G277,INDIRECT(F277),2,0),0)</f>
        <v>0</v>
      </c>
      <c r="H277" s="71">
        <f>IF(ISERROR(VLOOKUP(Ausstellungen!H277,Tabelle2!$AG$3:$AH$29,2,0)),0,VLOOKUP(Ausstellungen!H277,Tabelle2!$AG$3:$AH$29,2,0))</f>
        <v>0</v>
      </c>
      <c r="I277" s="71">
        <f>IF(ISERROR(VLOOKUP(Ausstellungen!I277,Tabelle2!$X$3:$Y$8,2,0)),0,VLOOKUP(Ausstellungen!I277,Tabelle2!$X$3:$Y$8,2,0))</f>
        <v>0</v>
      </c>
      <c r="J277" s="71">
        <f t="shared" ca="1" si="44"/>
        <v>0</v>
      </c>
      <c r="N277" s="69" t="str">
        <f>IF(AND(Ausstellungen!$C277&gt;"a",ISERROR(VLOOKUP(Ausstellungen!$C277,Tabelle3!$A$6:$B$300,2,0))),"??",IF(ISERROR(VLOOKUP(Ausstellungen!$C277,Tabelle3!$A$6:$B$300,2,0)),"",VLOOKUP(Ausstellungen!$C277,Tabelle3!$A$6:$B$300,2,0)))</f>
        <v/>
      </c>
      <c r="O277" s="125">
        <f ca="1">IF(AND(Ausstellungen!G277&gt;"a",ISERROR(MATCH(Ausstellungen!G277,INDIRECT(Ausstellungen!T277),0))),0,1)</f>
        <v>1</v>
      </c>
      <c r="P277" s="71" t="str">
        <f>IF(Ausstellungen!$C277="","",IF(ISERROR(MATCH(Ausstellungen!$I277,Tabelle2!$X$4:$X$8,0)),"",MATCH(Ausstellungen!$I277,Tabelle2!$X$4:$X$8,0)))</f>
        <v/>
      </c>
      <c r="Q277" s="71" t="str">
        <f>IF(Ausstellungen!$C277="","",IF(OR(P277="",ISERROR(INDEX(Tabelle2!$X$14:$Y$18,P277,2))),"",INDEX(Tabelle2!$X$14:$Y$18,P277,2)))</f>
        <v/>
      </c>
      <c r="R277" s="71" t="str">
        <f t="shared" si="45"/>
        <v/>
      </c>
      <c r="S277" s="84" t="str">
        <f>IF(Ausstellungen!H277&lt;"a","",IF(AND(Ausstellungen!H277&gt;"a",ISERROR(MATCH(Ausstellungen!D277&amp;Ausstellungen!G277,Tabelle2!$T$2:$T$17,0))),1,IF(AND(Ausstellungen!H277&gt;"a",INDEX(Tabelle2!$V$2:$V$17,MATCH(Ausstellungen!D277&amp;Ausstellungen!G277,Tabelle2!$T$2:$T$17,0))&lt;&gt;Ausstellungen!H277),1,"")))</f>
        <v/>
      </c>
      <c r="T277" s="71" t="str">
        <f>IF(AND(Ausstellungen!I277&gt;"a",ISERROR(MATCH(Ausstellungen!G277,Tabelle2!$Z$2:$Z$7,0))),1,"")</f>
        <v/>
      </c>
      <c r="U277" s="71" t="str">
        <f>IF(AND(A277&gt;"a",Ausstellungen!G277&gt;" "),COUNTIF(A$5:A$500,A277),"")</f>
        <v/>
      </c>
      <c r="V277" s="71" t="str">
        <f t="shared" si="46"/>
        <v/>
      </c>
      <c r="W277" s="71" t="str">
        <f t="shared" si="47"/>
        <v/>
      </c>
      <c r="X277" s="71" t="str">
        <f>IF(AND(Ausstellungen!D277&lt;&gt;Tabelle2!$C$19,Ausstellungen!F277=Tabelle2!$E$19),1,"")</f>
        <v/>
      </c>
      <c r="Y277" s="71" t="str">
        <f ca="1">IF(AND(Ausstellungen!G277&gt;"a",ISERROR(MATCH(Ausstellungen!G277,INDIRECT(Ausstellungen!T277),0))),0,"")</f>
        <v/>
      </c>
      <c r="Z277" s="71" t="str">
        <f>IF(ISERROR(SEARCH(",",Ausstellungen!G277,1)),Ausstellungen!G277,SUBSTITUTE(MID(Ausstellungen!G277,1,SEARCH(",",Ausstellungen!G277,1)-1),"vv","z"))</f>
        <v xml:space="preserve"> </v>
      </c>
      <c r="AA277" s="71">
        <f t="shared" ca="1" si="48"/>
        <v>0</v>
      </c>
      <c r="AB277" s="71">
        <f t="shared" ca="1" si="49"/>
        <v>0</v>
      </c>
      <c r="AC277" s="71">
        <f t="shared" ca="1" si="50"/>
        <v>0</v>
      </c>
      <c r="AD277" s="71">
        <f t="shared" ca="1" si="51"/>
        <v>0</v>
      </c>
      <c r="AE277" s="71">
        <f t="shared" ca="1" si="52"/>
        <v>0</v>
      </c>
      <c r="AF277" s="71">
        <f t="shared" ca="1" si="53"/>
        <v>0</v>
      </c>
      <c r="AG277" s="71">
        <f t="shared" ca="1" si="54"/>
        <v>0</v>
      </c>
    </row>
    <row r="278" spans="1:33" ht="18.600000000000001" customHeight="1" x14ac:dyDescent="0.2">
      <c r="A278" s="70" t="str">
        <f>IF(AND(Ausstellungen!C278&lt;"a",Ausstellungen!D278&lt;"a",Ausstellungen!F278&lt;"a",Ausstellungen!G278&lt;" "),"",SUBSTITUTE(SUBSTITUTE(SUBSTITUTE(SUBSTITUTE(IF(AND(ISERROR(SEARCH(",",Ausstellungen!G278,1)),ISERROR(SEARCH(".",Ausstellungen!G278,1))),CONCATENATE(Ausstellungen!D278,Ausstellungen!E278,Ausstellungen!F278,Ausstellungen!G278),IF(ISERROR(SEARCH(",",Ausstellungen!G278,1)),CONCATENATE(Ausstellungen!D278,Ausstellungen!E278,Ausstellungen!F278,MID(Ausstellungen!G278,SEARCH(".",Ausstellungen!G278,1)-1,1)),CONCATENATE(Ausstellungen!D278,Ausstellungen!E278,Ausstellungen!F278,MID(Ausstellungen!G278,SEARCH(",",Ausstellungen!G278,1)-1,1)))),"vv",ROW()),"v",ROW()),"Sg",""),"V",""))</f>
        <v xml:space="preserve">   </v>
      </c>
      <c r="B278" s="70" t="str">
        <f>IF(OR(Ausstellungen!C278&lt;"a",Ausstellungen!D278&lt;"a",Ausstellungen!F278&lt;"a"),"",IF(AND(Ausstellungen!D278=Tabelle2!$C$19,Ausstellungen!F278=Tabelle2!$E$19),Ausstellungen!C278&amp;Ausstellungen!D278&amp;"yy",IF(AND(Ausstellungen!D278=Tabelle2!$C$19,Ausstellungen!F278&lt;&gt;Tabelle2!$E$19),Ausstellungen!C278&amp;Ausstellungen!D278&amp;"zz",Ausstellungen!C278&amp;Ausstellungen!D278)))</f>
        <v/>
      </c>
      <c r="C278" s="70" t="str">
        <f>IF(Ausstellungen!H278&lt;"a","",IF(Ausstellungen!F278=Tabelle2!$E$4,Ausstellungen!D278&amp;Ausstellungen!E278&amp;Ausstellungen!F278&amp;Ausstellungen!H278,IF(Ausstellungen!F278=Tabelle2!$E$3,Ausstellungen!D278&amp;Ausstellungen!F278&amp;Ausstellungen!H278,Ausstellungen!D278&amp;Ausstellungen!E278&amp;Ausstellungen!H278)))</f>
        <v/>
      </c>
      <c r="D278" s="70" t="str">
        <f>IF(AND(Ausstellungen!C278&gt;"a",Ausstellungen!D278&gt;"a",Ausstellungen!F278&gt;"a",Ausstellungen!I278&gt;"a"),Ausstellungen!D278&amp;Ausstellungen!E278&amp;MID(Ausstellungen!I278,1,2),"")</f>
        <v/>
      </c>
      <c r="E278" s="70" t="str">
        <f>IF(AND(Ausstellungen!C278&gt;"a",Ausstellungen!D278&gt;"a",Ausstellungen!F278&gt;"a",Ausstellungen!I278&gt;"a"),Ausstellungen!D278&amp;MID(Ausstellungen!I278,1,3),"")</f>
        <v/>
      </c>
      <c r="F278" s="70" t="str">
        <f>IF(Ausstellungen!T278&lt;&gt;"leer",CONCATENATE(Ausstellungen!T278,"P"),"")</f>
        <v/>
      </c>
      <c r="G278" s="71">
        <f ca="1">IF(Ausstellungen!G278&gt;" ",VLOOKUP(Ausstellungen!G278,INDIRECT(F278),2,0),0)</f>
        <v>0</v>
      </c>
      <c r="H278" s="71">
        <f>IF(ISERROR(VLOOKUP(Ausstellungen!H278,Tabelle2!$AG$3:$AH$29,2,0)),0,VLOOKUP(Ausstellungen!H278,Tabelle2!$AG$3:$AH$29,2,0))</f>
        <v>0</v>
      </c>
      <c r="I278" s="71">
        <f>IF(ISERROR(VLOOKUP(Ausstellungen!I278,Tabelle2!$X$3:$Y$8,2,0)),0,VLOOKUP(Ausstellungen!I278,Tabelle2!$X$3:$Y$8,2,0))</f>
        <v>0</v>
      </c>
      <c r="J278" s="71">
        <f t="shared" ca="1" si="44"/>
        <v>0</v>
      </c>
      <c r="N278" s="69" t="str">
        <f>IF(AND(Ausstellungen!$C278&gt;"a",ISERROR(VLOOKUP(Ausstellungen!$C278,Tabelle3!$A$6:$B$300,2,0))),"??",IF(ISERROR(VLOOKUP(Ausstellungen!$C278,Tabelle3!$A$6:$B$300,2,0)),"",VLOOKUP(Ausstellungen!$C278,Tabelle3!$A$6:$B$300,2,0)))</f>
        <v/>
      </c>
      <c r="O278" s="125">
        <f ca="1">IF(AND(Ausstellungen!G278&gt;"a",ISERROR(MATCH(Ausstellungen!G278,INDIRECT(Ausstellungen!T278),0))),0,1)</f>
        <v>1</v>
      </c>
      <c r="P278" s="71" t="str">
        <f>IF(Ausstellungen!$C278="","",IF(ISERROR(MATCH(Ausstellungen!$I278,Tabelle2!$X$4:$X$8,0)),"",MATCH(Ausstellungen!$I278,Tabelle2!$X$4:$X$8,0)))</f>
        <v/>
      </c>
      <c r="Q278" s="71" t="str">
        <f>IF(Ausstellungen!$C278="","",IF(OR(P278="",ISERROR(INDEX(Tabelle2!$X$14:$Y$18,P278,2))),"",INDEX(Tabelle2!$X$14:$Y$18,P278,2)))</f>
        <v/>
      </c>
      <c r="R278" s="71" t="str">
        <f t="shared" si="45"/>
        <v/>
      </c>
      <c r="S278" s="84" t="str">
        <f>IF(Ausstellungen!H278&lt;"a","",IF(AND(Ausstellungen!H278&gt;"a",ISERROR(MATCH(Ausstellungen!D278&amp;Ausstellungen!G278,Tabelle2!$T$2:$T$17,0))),1,IF(AND(Ausstellungen!H278&gt;"a",INDEX(Tabelle2!$V$2:$V$17,MATCH(Ausstellungen!D278&amp;Ausstellungen!G278,Tabelle2!$T$2:$T$17,0))&lt;&gt;Ausstellungen!H278),1,"")))</f>
        <v/>
      </c>
      <c r="T278" s="71" t="str">
        <f>IF(AND(Ausstellungen!I278&gt;"a",ISERROR(MATCH(Ausstellungen!G278,Tabelle2!$Z$2:$Z$7,0))),1,"")</f>
        <v/>
      </c>
      <c r="U278" s="71" t="str">
        <f>IF(AND(A278&gt;"a",Ausstellungen!G278&gt;" "),COUNTIF(A$5:A$500,A278),"")</f>
        <v/>
      </c>
      <c r="V278" s="71" t="str">
        <f t="shared" si="46"/>
        <v/>
      </c>
      <c r="W278" s="71" t="str">
        <f t="shared" si="47"/>
        <v/>
      </c>
      <c r="X278" s="71" t="str">
        <f>IF(AND(Ausstellungen!D278&lt;&gt;Tabelle2!$C$19,Ausstellungen!F278=Tabelle2!$E$19),1,"")</f>
        <v/>
      </c>
      <c r="Y278" s="71" t="str">
        <f ca="1">IF(AND(Ausstellungen!G278&gt;"a",ISERROR(MATCH(Ausstellungen!G278,INDIRECT(Ausstellungen!T278),0))),0,"")</f>
        <v/>
      </c>
      <c r="Z278" s="71" t="str">
        <f>IF(ISERROR(SEARCH(",",Ausstellungen!G278,1)),Ausstellungen!G278,SUBSTITUTE(MID(Ausstellungen!G278,1,SEARCH(",",Ausstellungen!G278,1)-1),"vv","z"))</f>
        <v xml:space="preserve"> </v>
      </c>
      <c r="AA278" s="71">
        <f t="shared" ca="1" si="48"/>
        <v>0</v>
      </c>
      <c r="AB278" s="71">
        <f t="shared" ca="1" si="49"/>
        <v>0</v>
      </c>
      <c r="AC278" s="71">
        <f t="shared" ca="1" si="50"/>
        <v>0</v>
      </c>
      <c r="AD278" s="71">
        <f t="shared" ca="1" si="51"/>
        <v>0</v>
      </c>
      <c r="AE278" s="71">
        <f t="shared" ca="1" si="52"/>
        <v>0</v>
      </c>
      <c r="AF278" s="71">
        <f t="shared" ca="1" si="53"/>
        <v>0</v>
      </c>
      <c r="AG278" s="71">
        <f t="shared" ca="1" si="54"/>
        <v>0</v>
      </c>
    </row>
    <row r="279" spans="1:33" ht="18.600000000000001" customHeight="1" x14ac:dyDescent="0.2">
      <c r="A279" s="70" t="str">
        <f>IF(AND(Ausstellungen!C279&lt;"a",Ausstellungen!D279&lt;"a",Ausstellungen!F279&lt;"a",Ausstellungen!G279&lt;" "),"",SUBSTITUTE(SUBSTITUTE(SUBSTITUTE(SUBSTITUTE(IF(AND(ISERROR(SEARCH(",",Ausstellungen!G279,1)),ISERROR(SEARCH(".",Ausstellungen!G279,1))),CONCATENATE(Ausstellungen!D279,Ausstellungen!E279,Ausstellungen!F279,Ausstellungen!G279),IF(ISERROR(SEARCH(",",Ausstellungen!G279,1)),CONCATENATE(Ausstellungen!D279,Ausstellungen!E279,Ausstellungen!F279,MID(Ausstellungen!G279,SEARCH(".",Ausstellungen!G279,1)-1,1)),CONCATENATE(Ausstellungen!D279,Ausstellungen!E279,Ausstellungen!F279,MID(Ausstellungen!G279,SEARCH(",",Ausstellungen!G279,1)-1,1)))),"vv",ROW()),"v",ROW()),"Sg",""),"V",""))</f>
        <v xml:space="preserve">   </v>
      </c>
      <c r="B279" s="70" t="str">
        <f>IF(OR(Ausstellungen!C279&lt;"a",Ausstellungen!D279&lt;"a",Ausstellungen!F279&lt;"a"),"",IF(AND(Ausstellungen!D279=Tabelle2!$C$19,Ausstellungen!F279=Tabelle2!$E$19),Ausstellungen!C279&amp;Ausstellungen!D279&amp;"yy",IF(AND(Ausstellungen!D279=Tabelle2!$C$19,Ausstellungen!F279&lt;&gt;Tabelle2!$E$19),Ausstellungen!C279&amp;Ausstellungen!D279&amp;"zz",Ausstellungen!C279&amp;Ausstellungen!D279)))</f>
        <v/>
      </c>
      <c r="C279" s="70" t="str">
        <f>IF(Ausstellungen!H279&lt;"a","",IF(Ausstellungen!F279=Tabelle2!$E$4,Ausstellungen!D279&amp;Ausstellungen!E279&amp;Ausstellungen!F279&amp;Ausstellungen!H279,IF(Ausstellungen!F279=Tabelle2!$E$3,Ausstellungen!D279&amp;Ausstellungen!F279&amp;Ausstellungen!H279,Ausstellungen!D279&amp;Ausstellungen!E279&amp;Ausstellungen!H279)))</f>
        <v/>
      </c>
      <c r="D279" s="70" t="str">
        <f>IF(AND(Ausstellungen!C279&gt;"a",Ausstellungen!D279&gt;"a",Ausstellungen!F279&gt;"a",Ausstellungen!I279&gt;"a"),Ausstellungen!D279&amp;Ausstellungen!E279&amp;MID(Ausstellungen!I279,1,2),"")</f>
        <v/>
      </c>
      <c r="E279" s="70" t="str">
        <f>IF(AND(Ausstellungen!C279&gt;"a",Ausstellungen!D279&gt;"a",Ausstellungen!F279&gt;"a",Ausstellungen!I279&gt;"a"),Ausstellungen!D279&amp;MID(Ausstellungen!I279,1,3),"")</f>
        <v/>
      </c>
      <c r="F279" s="70" t="str">
        <f>IF(Ausstellungen!T279&lt;&gt;"leer",CONCATENATE(Ausstellungen!T279,"P"),"")</f>
        <v/>
      </c>
      <c r="G279" s="71">
        <f ca="1">IF(Ausstellungen!G279&gt;" ",VLOOKUP(Ausstellungen!G279,INDIRECT(F279),2,0),0)</f>
        <v>0</v>
      </c>
      <c r="H279" s="71">
        <f>IF(ISERROR(VLOOKUP(Ausstellungen!H279,Tabelle2!$AG$3:$AH$29,2,0)),0,VLOOKUP(Ausstellungen!H279,Tabelle2!$AG$3:$AH$29,2,0))</f>
        <v>0</v>
      </c>
      <c r="I279" s="71">
        <f>IF(ISERROR(VLOOKUP(Ausstellungen!I279,Tabelle2!$X$3:$Y$8,2,0)),0,VLOOKUP(Ausstellungen!I279,Tabelle2!$X$3:$Y$8,2,0))</f>
        <v>0</v>
      </c>
      <c r="J279" s="71">
        <f t="shared" ca="1" si="44"/>
        <v>0</v>
      </c>
      <c r="N279" s="69" t="str">
        <f>IF(AND(Ausstellungen!$C279&gt;"a",ISERROR(VLOOKUP(Ausstellungen!$C279,Tabelle3!$A$6:$B$300,2,0))),"??",IF(ISERROR(VLOOKUP(Ausstellungen!$C279,Tabelle3!$A$6:$B$300,2,0)),"",VLOOKUP(Ausstellungen!$C279,Tabelle3!$A$6:$B$300,2,0)))</f>
        <v/>
      </c>
      <c r="O279" s="125">
        <f ca="1">IF(AND(Ausstellungen!G279&gt;"a",ISERROR(MATCH(Ausstellungen!G279,INDIRECT(Ausstellungen!T279),0))),0,1)</f>
        <v>1</v>
      </c>
      <c r="P279" s="71" t="str">
        <f>IF(Ausstellungen!$C279="","",IF(ISERROR(MATCH(Ausstellungen!$I279,Tabelle2!$X$4:$X$8,0)),"",MATCH(Ausstellungen!$I279,Tabelle2!$X$4:$X$8,0)))</f>
        <v/>
      </c>
      <c r="Q279" s="71" t="str">
        <f>IF(Ausstellungen!$C279="","",IF(OR(P279="",ISERROR(INDEX(Tabelle2!$X$14:$Y$18,P279,2))),"",INDEX(Tabelle2!$X$14:$Y$18,P279,2)))</f>
        <v/>
      </c>
      <c r="R279" s="71" t="str">
        <f t="shared" si="45"/>
        <v/>
      </c>
      <c r="S279" s="84" t="str">
        <f>IF(Ausstellungen!H279&lt;"a","",IF(AND(Ausstellungen!H279&gt;"a",ISERROR(MATCH(Ausstellungen!D279&amp;Ausstellungen!G279,Tabelle2!$T$2:$T$17,0))),1,IF(AND(Ausstellungen!H279&gt;"a",INDEX(Tabelle2!$V$2:$V$17,MATCH(Ausstellungen!D279&amp;Ausstellungen!G279,Tabelle2!$T$2:$T$17,0))&lt;&gt;Ausstellungen!H279),1,"")))</f>
        <v/>
      </c>
      <c r="T279" s="71" t="str">
        <f>IF(AND(Ausstellungen!I279&gt;"a",ISERROR(MATCH(Ausstellungen!G279,Tabelle2!$Z$2:$Z$7,0))),1,"")</f>
        <v/>
      </c>
      <c r="U279" s="71" t="str">
        <f>IF(AND(A279&gt;"a",Ausstellungen!G279&gt;" "),COUNTIF(A$5:A$500,A279),"")</f>
        <v/>
      </c>
      <c r="V279" s="71" t="str">
        <f t="shared" si="46"/>
        <v/>
      </c>
      <c r="W279" s="71" t="str">
        <f t="shared" si="47"/>
        <v/>
      </c>
      <c r="X279" s="71" t="str">
        <f>IF(AND(Ausstellungen!D279&lt;&gt;Tabelle2!$C$19,Ausstellungen!F279=Tabelle2!$E$19),1,"")</f>
        <v/>
      </c>
      <c r="Y279" s="71" t="str">
        <f ca="1">IF(AND(Ausstellungen!G279&gt;"a",ISERROR(MATCH(Ausstellungen!G279,INDIRECT(Ausstellungen!T279),0))),0,"")</f>
        <v/>
      </c>
      <c r="Z279" s="71" t="str">
        <f>IF(ISERROR(SEARCH(",",Ausstellungen!G279,1)),Ausstellungen!G279,SUBSTITUTE(MID(Ausstellungen!G279,1,SEARCH(",",Ausstellungen!G279,1)-1),"vv","z"))</f>
        <v xml:space="preserve"> </v>
      </c>
      <c r="AA279" s="71">
        <f t="shared" ca="1" si="48"/>
        <v>0</v>
      </c>
      <c r="AB279" s="71">
        <f t="shared" ca="1" si="49"/>
        <v>0</v>
      </c>
      <c r="AC279" s="71">
        <f t="shared" ca="1" si="50"/>
        <v>0</v>
      </c>
      <c r="AD279" s="71">
        <f t="shared" ca="1" si="51"/>
        <v>0</v>
      </c>
      <c r="AE279" s="71">
        <f t="shared" ca="1" si="52"/>
        <v>0</v>
      </c>
      <c r="AF279" s="71">
        <f t="shared" ca="1" si="53"/>
        <v>0</v>
      </c>
      <c r="AG279" s="71">
        <f t="shared" ca="1" si="54"/>
        <v>0</v>
      </c>
    </row>
    <row r="280" spans="1:33" ht="18.600000000000001" customHeight="1" x14ac:dyDescent="0.2">
      <c r="A280" s="70" t="str">
        <f>IF(AND(Ausstellungen!C280&lt;"a",Ausstellungen!D280&lt;"a",Ausstellungen!F280&lt;"a",Ausstellungen!G280&lt;" "),"",SUBSTITUTE(SUBSTITUTE(SUBSTITUTE(SUBSTITUTE(IF(AND(ISERROR(SEARCH(",",Ausstellungen!G280,1)),ISERROR(SEARCH(".",Ausstellungen!G280,1))),CONCATENATE(Ausstellungen!D280,Ausstellungen!E280,Ausstellungen!F280,Ausstellungen!G280),IF(ISERROR(SEARCH(",",Ausstellungen!G280,1)),CONCATENATE(Ausstellungen!D280,Ausstellungen!E280,Ausstellungen!F280,MID(Ausstellungen!G280,SEARCH(".",Ausstellungen!G280,1)-1,1)),CONCATENATE(Ausstellungen!D280,Ausstellungen!E280,Ausstellungen!F280,MID(Ausstellungen!G280,SEARCH(",",Ausstellungen!G280,1)-1,1)))),"vv",ROW()),"v",ROW()),"Sg",""),"V",""))</f>
        <v xml:space="preserve">   </v>
      </c>
      <c r="B280" s="70" t="str">
        <f>IF(OR(Ausstellungen!C280&lt;"a",Ausstellungen!D280&lt;"a",Ausstellungen!F280&lt;"a"),"",IF(AND(Ausstellungen!D280=Tabelle2!$C$19,Ausstellungen!F280=Tabelle2!$E$19),Ausstellungen!C280&amp;Ausstellungen!D280&amp;"yy",IF(AND(Ausstellungen!D280=Tabelle2!$C$19,Ausstellungen!F280&lt;&gt;Tabelle2!$E$19),Ausstellungen!C280&amp;Ausstellungen!D280&amp;"zz",Ausstellungen!C280&amp;Ausstellungen!D280)))</f>
        <v/>
      </c>
      <c r="C280" s="70" t="str">
        <f>IF(Ausstellungen!H280&lt;"a","",IF(Ausstellungen!F280=Tabelle2!$E$4,Ausstellungen!D280&amp;Ausstellungen!E280&amp;Ausstellungen!F280&amp;Ausstellungen!H280,IF(Ausstellungen!F280=Tabelle2!$E$3,Ausstellungen!D280&amp;Ausstellungen!F280&amp;Ausstellungen!H280,Ausstellungen!D280&amp;Ausstellungen!E280&amp;Ausstellungen!H280)))</f>
        <v/>
      </c>
      <c r="D280" s="70" t="str">
        <f>IF(AND(Ausstellungen!C280&gt;"a",Ausstellungen!D280&gt;"a",Ausstellungen!F280&gt;"a",Ausstellungen!I280&gt;"a"),Ausstellungen!D280&amp;Ausstellungen!E280&amp;MID(Ausstellungen!I280,1,2),"")</f>
        <v/>
      </c>
      <c r="E280" s="70" t="str">
        <f>IF(AND(Ausstellungen!C280&gt;"a",Ausstellungen!D280&gt;"a",Ausstellungen!F280&gt;"a",Ausstellungen!I280&gt;"a"),Ausstellungen!D280&amp;MID(Ausstellungen!I280,1,3),"")</f>
        <v/>
      </c>
      <c r="F280" s="70" t="str">
        <f>IF(Ausstellungen!T280&lt;&gt;"leer",CONCATENATE(Ausstellungen!T280,"P"),"")</f>
        <v/>
      </c>
      <c r="G280" s="71">
        <f ca="1">IF(Ausstellungen!G280&gt;" ",VLOOKUP(Ausstellungen!G280,INDIRECT(F280),2,0),0)</f>
        <v>0</v>
      </c>
      <c r="H280" s="71">
        <f>IF(ISERROR(VLOOKUP(Ausstellungen!H280,Tabelle2!$AG$3:$AH$29,2,0)),0,VLOOKUP(Ausstellungen!H280,Tabelle2!$AG$3:$AH$29,2,0))</f>
        <v>0</v>
      </c>
      <c r="I280" s="71">
        <f>IF(ISERROR(VLOOKUP(Ausstellungen!I280,Tabelle2!$X$3:$Y$8,2,0)),0,VLOOKUP(Ausstellungen!I280,Tabelle2!$X$3:$Y$8,2,0))</f>
        <v>0</v>
      </c>
      <c r="J280" s="71">
        <f t="shared" ca="1" si="44"/>
        <v>0</v>
      </c>
      <c r="N280" s="69" t="str">
        <f>IF(AND(Ausstellungen!$C280&gt;"a",ISERROR(VLOOKUP(Ausstellungen!$C280,Tabelle3!$A$6:$B$300,2,0))),"??",IF(ISERROR(VLOOKUP(Ausstellungen!$C280,Tabelle3!$A$6:$B$300,2,0)),"",VLOOKUP(Ausstellungen!$C280,Tabelle3!$A$6:$B$300,2,0)))</f>
        <v/>
      </c>
      <c r="O280" s="125">
        <f ca="1">IF(AND(Ausstellungen!G280&gt;"a",ISERROR(MATCH(Ausstellungen!G280,INDIRECT(Ausstellungen!T280),0))),0,1)</f>
        <v>1</v>
      </c>
      <c r="P280" s="71" t="str">
        <f>IF(Ausstellungen!$C280="","",IF(ISERROR(MATCH(Ausstellungen!$I280,Tabelle2!$X$4:$X$8,0)),"",MATCH(Ausstellungen!$I280,Tabelle2!$X$4:$X$8,0)))</f>
        <v/>
      </c>
      <c r="Q280" s="71" t="str">
        <f>IF(Ausstellungen!$C280="","",IF(OR(P280="",ISERROR(INDEX(Tabelle2!$X$14:$Y$18,P280,2))),"",INDEX(Tabelle2!$X$14:$Y$18,P280,2)))</f>
        <v/>
      </c>
      <c r="R280" s="71" t="str">
        <f t="shared" si="45"/>
        <v/>
      </c>
      <c r="S280" s="84" t="str">
        <f>IF(Ausstellungen!H280&lt;"a","",IF(AND(Ausstellungen!H280&gt;"a",ISERROR(MATCH(Ausstellungen!D280&amp;Ausstellungen!G280,Tabelle2!$T$2:$T$17,0))),1,IF(AND(Ausstellungen!H280&gt;"a",INDEX(Tabelle2!$V$2:$V$17,MATCH(Ausstellungen!D280&amp;Ausstellungen!G280,Tabelle2!$T$2:$T$17,0))&lt;&gt;Ausstellungen!H280),1,"")))</f>
        <v/>
      </c>
      <c r="T280" s="71" t="str">
        <f>IF(AND(Ausstellungen!I280&gt;"a",ISERROR(MATCH(Ausstellungen!G280,Tabelle2!$Z$2:$Z$7,0))),1,"")</f>
        <v/>
      </c>
      <c r="U280" s="71" t="str">
        <f>IF(AND(A280&gt;"a",Ausstellungen!G280&gt;" "),COUNTIF(A$5:A$500,A280),"")</f>
        <v/>
      </c>
      <c r="V280" s="71" t="str">
        <f t="shared" si="46"/>
        <v/>
      </c>
      <c r="W280" s="71" t="str">
        <f t="shared" si="47"/>
        <v/>
      </c>
      <c r="X280" s="71" t="str">
        <f>IF(AND(Ausstellungen!D280&lt;&gt;Tabelle2!$C$19,Ausstellungen!F280=Tabelle2!$E$19),1,"")</f>
        <v/>
      </c>
      <c r="Y280" s="71" t="str">
        <f ca="1">IF(AND(Ausstellungen!G280&gt;"a",ISERROR(MATCH(Ausstellungen!G280,INDIRECT(Ausstellungen!T280),0))),0,"")</f>
        <v/>
      </c>
      <c r="Z280" s="71" t="str">
        <f>IF(ISERROR(SEARCH(",",Ausstellungen!G280,1)),Ausstellungen!G280,SUBSTITUTE(MID(Ausstellungen!G280,1,SEARCH(",",Ausstellungen!G280,1)-1),"vv","z"))</f>
        <v xml:space="preserve"> </v>
      </c>
      <c r="AA280" s="71">
        <f t="shared" ca="1" si="48"/>
        <v>0</v>
      </c>
      <c r="AB280" s="71">
        <f t="shared" ca="1" si="49"/>
        <v>0</v>
      </c>
      <c r="AC280" s="71">
        <f t="shared" ca="1" si="50"/>
        <v>0</v>
      </c>
      <c r="AD280" s="71">
        <f t="shared" ca="1" si="51"/>
        <v>0</v>
      </c>
      <c r="AE280" s="71">
        <f t="shared" ca="1" si="52"/>
        <v>0</v>
      </c>
      <c r="AF280" s="71">
        <f t="shared" ca="1" si="53"/>
        <v>0</v>
      </c>
      <c r="AG280" s="71">
        <f t="shared" ca="1" si="54"/>
        <v>0</v>
      </c>
    </row>
    <row r="281" spans="1:33" ht="18.600000000000001" customHeight="1" x14ac:dyDescent="0.2">
      <c r="A281" s="70" t="str">
        <f>IF(AND(Ausstellungen!C281&lt;"a",Ausstellungen!D281&lt;"a",Ausstellungen!F281&lt;"a",Ausstellungen!G281&lt;" "),"",SUBSTITUTE(SUBSTITUTE(SUBSTITUTE(SUBSTITUTE(IF(AND(ISERROR(SEARCH(",",Ausstellungen!G281,1)),ISERROR(SEARCH(".",Ausstellungen!G281,1))),CONCATENATE(Ausstellungen!D281,Ausstellungen!E281,Ausstellungen!F281,Ausstellungen!G281),IF(ISERROR(SEARCH(",",Ausstellungen!G281,1)),CONCATENATE(Ausstellungen!D281,Ausstellungen!E281,Ausstellungen!F281,MID(Ausstellungen!G281,SEARCH(".",Ausstellungen!G281,1)-1,1)),CONCATENATE(Ausstellungen!D281,Ausstellungen!E281,Ausstellungen!F281,MID(Ausstellungen!G281,SEARCH(",",Ausstellungen!G281,1)-1,1)))),"vv",ROW()),"v",ROW()),"Sg",""),"V",""))</f>
        <v xml:space="preserve">   </v>
      </c>
      <c r="B281" s="70" t="str">
        <f>IF(OR(Ausstellungen!C281&lt;"a",Ausstellungen!D281&lt;"a",Ausstellungen!F281&lt;"a"),"",IF(AND(Ausstellungen!D281=Tabelle2!$C$19,Ausstellungen!F281=Tabelle2!$E$19),Ausstellungen!C281&amp;Ausstellungen!D281&amp;"yy",IF(AND(Ausstellungen!D281=Tabelle2!$C$19,Ausstellungen!F281&lt;&gt;Tabelle2!$E$19),Ausstellungen!C281&amp;Ausstellungen!D281&amp;"zz",Ausstellungen!C281&amp;Ausstellungen!D281)))</f>
        <v/>
      </c>
      <c r="C281" s="70" t="str">
        <f>IF(Ausstellungen!H281&lt;"a","",IF(Ausstellungen!F281=Tabelle2!$E$4,Ausstellungen!D281&amp;Ausstellungen!E281&amp;Ausstellungen!F281&amp;Ausstellungen!H281,IF(Ausstellungen!F281=Tabelle2!$E$3,Ausstellungen!D281&amp;Ausstellungen!F281&amp;Ausstellungen!H281,Ausstellungen!D281&amp;Ausstellungen!E281&amp;Ausstellungen!H281)))</f>
        <v/>
      </c>
      <c r="D281" s="70" t="str">
        <f>IF(AND(Ausstellungen!C281&gt;"a",Ausstellungen!D281&gt;"a",Ausstellungen!F281&gt;"a",Ausstellungen!I281&gt;"a"),Ausstellungen!D281&amp;Ausstellungen!E281&amp;MID(Ausstellungen!I281,1,2),"")</f>
        <v/>
      </c>
      <c r="E281" s="70" t="str">
        <f>IF(AND(Ausstellungen!C281&gt;"a",Ausstellungen!D281&gt;"a",Ausstellungen!F281&gt;"a",Ausstellungen!I281&gt;"a"),Ausstellungen!D281&amp;MID(Ausstellungen!I281,1,3),"")</f>
        <v/>
      </c>
      <c r="F281" s="70" t="str">
        <f>IF(Ausstellungen!T281&lt;&gt;"leer",CONCATENATE(Ausstellungen!T281,"P"),"")</f>
        <v/>
      </c>
      <c r="G281" s="71">
        <f ca="1">IF(Ausstellungen!G281&gt;" ",VLOOKUP(Ausstellungen!G281,INDIRECT(F281),2,0),0)</f>
        <v>0</v>
      </c>
      <c r="H281" s="71">
        <f>IF(ISERROR(VLOOKUP(Ausstellungen!H281,Tabelle2!$AG$3:$AH$29,2,0)),0,VLOOKUP(Ausstellungen!H281,Tabelle2!$AG$3:$AH$29,2,0))</f>
        <v>0</v>
      </c>
      <c r="I281" s="71">
        <f>IF(ISERROR(VLOOKUP(Ausstellungen!I281,Tabelle2!$X$3:$Y$8,2,0)),0,VLOOKUP(Ausstellungen!I281,Tabelle2!$X$3:$Y$8,2,0))</f>
        <v>0</v>
      </c>
      <c r="J281" s="71">
        <f t="shared" ca="1" si="44"/>
        <v>0</v>
      </c>
      <c r="N281" s="69" t="str">
        <f>IF(AND(Ausstellungen!$C281&gt;"a",ISERROR(VLOOKUP(Ausstellungen!$C281,Tabelle3!$A$6:$B$300,2,0))),"??",IF(ISERROR(VLOOKUP(Ausstellungen!$C281,Tabelle3!$A$6:$B$300,2,0)),"",VLOOKUP(Ausstellungen!$C281,Tabelle3!$A$6:$B$300,2,0)))</f>
        <v/>
      </c>
      <c r="O281" s="125">
        <f ca="1">IF(AND(Ausstellungen!G281&gt;"a",ISERROR(MATCH(Ausstellungen!G281,INDIRECT(Ausstellungen!T281),0))),0,1)</f>
        <v>1</v>
      </c>
      <c r="P281" s="71" t="str">
        <f>IF(Ausstellungen!$C281="","",IF(ISERROR(MATCH(Ausstellungen!$I281,Tabelle2!$X$4:$X$8,0)),"",MATCH(Ausstellungen!$I281,Tabelle2!$X$4:$X$8,0)))</f>
        <v/>
      </c>
      <c r="Q281" s="71" t="str">
        <f>IF(Ausstellungen!$C281="","",IF(OR(P281="",ISERROR(INDEX(Tabelle2!$X$14:$Y$18,P281,2))),"",INDEX(Tabelle2!$X$14:$Y$18,P281,2)))</f>
        <v/>
      </c>
      <c r="R281" s="71" t="str">
        <f t="shared" si="45"/>
        <v/>
      </c>
      <c r="S281" s="84" t="str">
        <f>IF(Ausstellungen!H281&lt;"a","",IF(AND(Ausstellungen!H281&gt;"a",ISERROR(MATCH(Ausstellungen!D281&amp;Ausstellungen!G281,Tabelle2!$T$2:$T$17,0))),1,IF(AND(Ausstellungen!H281&gt;"a",INDEX(Tabelle2!$V$2:$V$17,MATCH(Ausstellungen!D281&amp;Ausstellungen!G281,Tabelle2!$T$2:$T$17,0))&lt;&gt;Ausstellungen!H281),1,"")))</f>
        <v/>
      </c>
      <c r="T281" s="71" t="str">
        <f>IF(AND(Ausstellungen!I281&gt;"a",ISERROR(MATCH(Ausstellungen!G281,Tabelle2!$Z$2:$Z$7,0))),1,"")</f>
        <v/>
      </c>
      <c r="U281" s="71" t="str">
        <f>IF(AND(A281&gt;"a",Ausstellungen!G281&gt;" "),COUNTIF(A$5:A$500,A281),"")</f>
        <v/>
      </c>
      <c r="V281" s="71" t="str">
        <f t="shared" si="46"/>
        <v/>
      </c>
      <c r="W281" s="71" t="str">
        <f t="shared" si="47"/>
        <v/>
      </c>
      <c r="X281" s="71" t="str">
        <f>IF(AND(Ausstellungen!D281&lt;&gt;Tabelle2!$C$19,Ausstellungen!F281=Tabelle2!$E$19),1,"")</f>
        <v/>
      </c>
      <c r="Y281" s="71" t="str">
        <f ca="1">IF(AND(Ausstellungen!G281&gt;"a",ISERROR(MATCH(Ausstellungen!G281,INDIRECT(Ausstellungen!T281),0))),0,"")</f>
        <v/>
      </c>
      <c r="Z281" s="71" t="str">
        <f>IF(ISERROR(SEARCH(",",Ausstellungen!G281,1)),Ausstellungen!G281,SUBSTITUTE(MID(Ausstellungen!G281,1,SEARCH(",",Ausstellungen!G281,1)-1),"vv","z"))</f>
        <v xml:space="preserve"> </v>
      </c>
      <c r="AA281" s="71">
        <f t="shared" ca="1" si="48"/>
        <v>0</v>
      </c>
      <c r="AB281" s="71">
        <f t="shared" ca="1" si="49"/>
        <v>0</v>
      </c>
      <c r="AC281" s="71">
        <f t="shared" ca="1" si="50"/>
        <v>0</v>
      </c>
      <c r="AD281" s="71">
        <f t="shared" ca="1" si="51"/>
        <v>0</v>
      </c>
      <c r="AE281" s="71">
        <f t="shared" ca="1" si="52"/>
        <v>0</v>
      </c>
      <c r="AF281" s="71">
        <f t="shared" ca="1" si="53"/>
        <v>0</v>
      </c>
      <c r="AG281" s="71">
        <f t="shared" ca="1" si="54"/>
        <v>0</v>
      </c>
    </row>
    <row r="282" spans="1:33" ht="18.600000000000001" customHeight="1" x14ac:dyDescent="0.2">
      <c r="A282" s="70" t="str">
        <f>IF(AND(Ausstellungen!C282&lt;"a",Ausstellungen!D282&lt;"a",Ausstellungen!F282&lt;"a",Ausstellungen!G282&lt;" "),"",SUBSTITUTE(SUBSTITUTE(SUBSTITUTE(SUBSTITUTE(IF(AND(ISERROR(SEARCH(",",Ausstellungen!G282,1)),ISERROR(SEARCH(".",Ausstellungen!G282,1))),CONCATENATE(Ausstellungen!D282,Ausstellungen!E282,Ausstellungen!F282,Ausstellungen!G282),IF(ISERROR(SEARCH(",",Ausstellungen!G282,1)),CONCATENATE(Ausstellungen!D282,Ausstellungen!E282,Ausstellungen!F282,MID(Ausstellungen!G282,SEARCH(".",Ausstellungen!G282,1)-1,1)),CONCATENATE(Ausstellungen!D282,Ausstellungen!E282,Ausstellungen!F282,MID(Ausstellungen!G282,SEARCH(",",Ausstellungen!G282,1)-1,1)))),"vv",ROW()),"v",ROW()),"Sg",""),"V",""))</f>
        <v xml:space="preserve">   </v>
      </c>
      <c r="B282" s="70" t="str">
        <f>IF(OR(Ausstellungen!C282&lt;"a",Ausstellungen!D282&lt;"a",Ausstellungen!F282&lt;"a"),"",IF(AND(Ausstellungen!D282=Tabelle2!$C$19,Ausstellungen!F282=Tabelle2!$E$19),Ausstellungen!C282&amp;Ausstellungen!D282&amp;"yy",IF(AND(Ausstellungen!D282=Tabelle2!$C$19,Ausstellungen!F282&lt;&gt;Tabelle2!$E$19),Ausstellungen!C282&amp;Ausstellungen!D282&amp;"zz",Ausstellungen!C282&amp;Ausstellungen!D282)))</f>
        <v/>
      </c>
      <c r="C282" s="70" t="str">
        <f>IF(Ausstellungen!H282&lt;"a","",IF(Ausstellungen!F282=Tabelle2!$E$4,Ausstellungen!D282&amp;Ausstellungen!E282&amp;Ausstellungen!F282&amp;Ausstellungen!H282,IF(Ausstellungen!F282=Tabelle2!$E$3,Ausstellungen!D282&amp;Ausstellungen!F282&amp;Ausstellungen!H282,Ausstellungen!D282&amp;Ausstellungen!E282&amp;Ausstellungen!H282)))</f>
        <v/>
      </c>
      <c r="D282" s="70" t="str">
        <f>IF(AND(Ausstellungen!C282&gt;"a",Ausstellungen!D282&gt;"a",Ausstellungen!F282&gt;"a",Ausstellungen!I282&gt;"a"),Ausstellungen!D282&amp;Ausstellungen!E282&amp;MID(Ausstellungen!I282,1,2),"")</f>
        <v/>
      </c>
      <c r="E282" s="70" t="str">
        <f>IF(AND(Ausstellungen!C282&gt;"a",Ausstellungen!D282&gt;"a",Ausstellungen!F282&gt;"a",Ausstellungen!I282&gt;"a"),Ausstellungen!D282&amp;MID(Ausstellungen!I282,1,3),"")</f>
        <v/>
      </c>
      <c r="F282" s="70" t="str">
        <f>IF(Ausstellungen!T282&lt;&gt;"leer",CONCATENATE(Ausstellungen!T282,"P"),"")</f>
        <v/>
      </c>
      <c r="G282" s="71">
        <f ca="1">IF(Ausstellungen!G282&gt;" ",VLOOKUP(Ausstellungen!G282,INDIRECT(F282),2,0),0)</f>
        <v>0</v>
      </c>
      <c r="H282" s="71">
        <f>IF(ISERROR(VLOOKUP(Ausstellungen!H282,Tabelle2!$AG$3:$AH$29,2,0)),0,VLOOKUP(Ausstellungen!H282,Tabelle2!$AG$3:$AH$29,2,0))</f>
        <v>0</v>
      </c>
      <c r="I282" s="71">
        <f>IF(ISERROR(VLOOKUP(Ausstellungen!I282,Tabelle2!$X$3:$Y$8,2,0)),0,VLOOKUP(Ausstellungen!I282,Tabelle2!$X$3:$Y$8,2,0))</f>
        <v>0</v>
      </c>
      <c r="J282" s="71">
        <f t="shared" ca="1" si="44"/>
        <v>0</v>
      </c>
      <c r="N282" s="69" t="str">
        <f>IF(AND(Ausstellungen!$C282&gt;"a",ISERROR(VLOOKUP(Ausstellungen!$C282,Tabelle3!$A$6:$B$300,2,0))),"??",IF(ISERROR(VLOOKUP(Ausstellungen!$C282,Tabelle3!$A$6:$B$300,2,0)),"",VLOOKUP(Ausstellungen!$C282,Tabelle3!$A$6:$B$300,2,0)))</f>
        <v/>
      </c>
      <c r="O282" s="125">
        <f ca="1">IF(AND(Ausstellungen!G282&gt;"a",ISERROR(MATCH(Ausstellungen!G282,INDIRECT(Ausstellungen!T282),0))),0,1)</f>
        <v>1</v>
      </c>
      <c r="P282" s="71" t="str">
        <f>IF(Ausstellungen!$C282="","",IF(ISERROR(MATCH(Ausstellungen!$I282,Tabelle2!$X$4:$X$8,0)),"",MATCH(Ausstellungen!$I282,Tabelle2!$X$4:$X$8,0)))</f>
        <v/>
      </c>
      <c r="Q282" s="71" t="str">
        <f>IF(Ausstellungen!$C282="","",IF(OR(P282="",ISERROR(INDEX(Tabelle2!$X$14:$Y$18,P282,2))),"",INDEX(Tabelle2!$X$14:$Y$18,P282,2)))</f>
        <v/>
      </c>
      <c r="R282" s="71" t="str">
        <f t="shared" si="45"/>
        <v/>
      </c>
      <c r="S282" s="84" t="str">
        <f>IF(Ausstellungen!H282&lt;"a","",IF(AND(Ausstellungen!H282&gt;"a",ISERROR(MATCH(Ausstellungen!D282&amp;Ausstellungen!G282,Tabelle2!$T$2:$T$17,0))),1,IF(AND(Ausstellungen!H282&gt;"a",INDEX(Tabelle2!$V$2:$V$17,MATCH(Ausstellungen!D282&amp;Ausstellungen!G282,Tabelle2!$T$2:$T$17,0))&lt;&gt;Ausstellungen!H282),1,"")))</f>
        <v/>
      </c>
      <c r="T282" s="71" t="str">
        <f>IF(AND(Ausstellungen!I282&gt;"a",ISERROR(MATCH(Ausstellungen!G282,Tabelle2!$Z$2:$Z$7,0))),1,"")</f>
        <v/>
      </c>
      <c r="U282" s="71" t="str">
        <f>IF(AND(A282&gt;"a",Ausstellungen!G282&gt;" "),COUNTIF(A$5:A$500,A282),"")</f>
        <v/>
      </c>
      <c r="V282" s="71" t="str">
        <f t="shared" si="46"/>
        <v/>
      </c>
      <c r="W282" s="71" t="str">
        <f t="shared" si="47"/>
        <v/>
      </c>
      <c r="X282" s="71" t="str">
        <f>IF(AND(Ausstellungen!D282&lt;&gt;Tabelle2!$C$19,Ausstellungen!F282=Tabelle2!$E$19),1,"")</f>
        <v/>
      </c>
      <c r="Y282" s="71" t="str">
        <f ca="1">IF(AND(Ausstellungen!G282&gt;"a",ISERROR(MATCH(Ausstellungen!G282,INDIRECT(Ausstellungen!T282),0))),0,"")</f>
        <v/>
      </c>
      <c r="Z282" s="71" t="str">
        <f>IF(ISERROR(SEARCH(",",Ausstellungen!G282,1)),Ausstellungen!G282,SUBSTITUTE(MID(Ausstellungen!G282,1,SEARCH(",",Ausstellungen!G282,1)-1),"vv","z"))</f>
        <v xml:space="preserve"> </v>
      </c>
      <c r="AA282" s="71">
        <f t="shared" ca="1" si="48"/>
        <v>0</v>
      </c>
      <c r="AB282" s="71">
        <f t="shared" ca="1" si="49"/>
        <v>0</v>
      </c>
      <c r="AC282" s="71">
        <f t="shared" ca="1" si="50"/>
        <v>0</v>
      </c>
      <c r="AD282" s="71">
        <f t="shared" ca="1" si="51"/>
        <v>0</v>
      </c>
      <c r="AE282" s="71">
        <f t="shared" ca="1" si="52"/>
        <v>0</v>
      </c>
      <c r="AF282" s="71">
        <f t="shared" ca="1" si="53"/>
        <v>0</v>
      </c>
      <c r="AG282" s="71">
        <f t="shared" ca="1" si="54"/>
        <v>0</v>
      </c>
    </row>
    <row r="283" spans="1:33" ht="18.600000000000001" customHeight="1" x14ac:dyDescent="0.2">
      <c r="A283" s="70" t="str">
        <f>IF(AND(Ausstellungen!C283&lt;"a",Ausstellungen!D283&lt;"a",Ausstellungen!F283&lt;"a",Ausstellungen!G283&lt;" "),"",SUBSTITUTE(SUBSTITUTE(SUBSTITUTE(SUBSTITUTE(IF(AND(ISERROR(SEARCH(",",Ausstellungen!G283,1)),ISERROR(SEARCH(".",Ausstellungen!G283,1))),CONCATENATE(Ausstellungen!D283,Ausstellungen!E283,Ausstellungen!F283,Ausstellungen!G283),IF(ISERROR(SEARCH(",",Ausstellungen!G283,1)),CONCATENATE(Ausstellungen!D283,Ausstellungen!E283,Ausstellungen!F283,MID(Ausstellungen!G283,SEARCH(".",Ausstellungen!G283,1)-1,1)),CONCATENATE(Ausstellungen!D283,Ausstellungen!E283,Ausstellungen!F283,MID(Ausstellungen!G283,SEARCH(",",Ausstellungen!G283,1)-1,1)))),"vv",ROW()),"v",ROW()),"Sg",""),"V",""))</f>
        <v xml:space="preserve">   </v>
      </c>
      <c r="B283" s="70" t="str">
        <f>IF(OR(Ausstellungen!C283&lt;"a",Ausstellungen!D283&lt;"a",Ausstellungen!F283&lt;"a"),"",IF(AND(Ausstellungen!D283=Tabelle2!$C$19,Ausstellungen!F283=Tabelle2!$E$19),Ausstellungen!C283&amp;Ausstellungen!D283&amp;"yy",IF(AND(Ausstellungen!D283=Tabelle2!$C$19,Ausstellungen!F283&lt;&gt;Tabelle2!$E$19),Ausstellungen!C283&amp;Ausstellungen!D283&amp;"zz",Ausstellungen!C283&amp;Ausstellungen!D283)))</f>
        <v/>
      </c>
      <c r="C283" s="70" t="str">
        <f>IF(Ausstellungen!H283&lt;"a","",IF(Ausstellungen!F283=Tabelle2!$E$4,Ausstellungen!D283&amp;Ausstellungen!E283&amp;Ausstellungen!F283&amp;Ausstellungen!H283,IF(Ausstellungen!F283=Tabelle2!$E$3,Ausstellungen!D283&amp;Ausstellungen!F283&amp;Ausstellungen!H283,Ausstellungen!D283&amp;Ausstellungen!E283&amp;Ausstellungen!H283)))</f>
        <v/>
      </c>
      <c r="D283" s="70" t="str">
        <f>IF(AND(Ausstellungen!C283&gt;"a",Ausstellungen!D283&gt;"a",Ausstellungen!F283&gt;"a",Ausstellungen!I283&gt;"a"),Ausstellungen!D283&amp;Ausstellungen!E283&amp;MID(Ausstellungen!I283,1,2),"")</f>
        <v/>
      </c>
      <c r="E283" s="70" t="str">
        <f>IF(AND(Ausstellungen!C283&gt;"a",Ausstellungen!D283&gt;"a",Ausstellungen!F283&gt;"a",Ausstellungen!I283&gt;"a"),Ausstellungen!D283&amp;MID(Ausstellungen!I283,1,3),"")</f>
        <v/>
      </c>
      <c r="F283" s="70" t="str">
        <f>IF(Ausstellungen!T283&lt;&gt;"leer",CONCATENATE(Ausstellungen!T283,"P"),"")</f>
        <v/>
      </c>
      <c r="G283" s="71">
        <f ca="1">IF(Ausstellungen!G283&gt;" ",VLOOKUP(Ausstellungen!G283,INDIRECT(F283),2,0),0)</f>
        <v>0</v>
      </c>
      <c r="H283" s="71">
        <f>IF(ISERROR(VLOOKUP(Ausstellungen!H283,Tabelle2!$AG$3:$AH$29,2,0)),0,VLOOKUP(Ausstellungen!H283,Tabelle2!$AG$3:$AH$29,2,0))</f>
        <v>0</v>
      </c>
      <c r="I283" s="71">
        <f>IF(ISERROR(VLOOKUP(Ausstellungen!I283,Tabelle2!$X$3:$Y$8,2,0)),0,VLOOKUP(Ausstellungen!I283,Tabelle2!$X$3:$Y$8,2,0))</f>
        <v>0</v>
      </c>
      <c r="J283" s="71">
        <f t="shared" ca="1" si="44"/>
        <v>0</v>
      </c>
      <c r="N283" s="69" t="str">
        <f>IF(AND(Ausstellungen!$C283&gt;"a",ISERROR(VLOOKUP(Ausstellungen!$C283,Tabelle3!$A$6:$B$300,2,0))),"??",IF(ISERROR(VLOOKUP(Ausstellungen!$C283,Tabelle3!$A$6:$B$300,2,0)),"",VLOOKUP(Ausstellungen!$C283,Tabelle3!$A$6:$B$300,2,0)))</f>
        <v/>
      </c>
      <c r="O283" s="125">
        <f ca="1">IF(AND(Ausstellungen!G283&gt;"a",ISERROR(MATCH(Ausstellungen!G283,INDIRECT(Ausstellungen!T283),0))),0,1)</f>
        <v>1</v>
      </c>
      <c r="P283" s="71" t="str">
        <f>IF(Ausstellungen!$C283="","",IF(ISERROR(MATCH(Ausstellungen!$I283,Tabelle2!$X$4:$X$8,0)),"",MATCH(Ausstellungen!$I283,Tabelle2!$X$4:$X$8,0)))</f>
        <v/>
      </c>
      <c r="Q283" s="71" t="str">
        <f>IF(Ausstellungen!$C283="","",IF(OR(P283="",ISERROR(INDEX(Tabelle2!$X$14:$Y$18,P283,2))),"",INDEX(Tabelle2!$X$14:$Y$18,P283,2)))</f>
        <v/>
      </c>
      <c r="R283" s="71" t="str">
        <f t="shared" si="45"/>
        <v/>
      </c>
      <c r="S283" s="84" t="str">
        <f>IF(Ausstellungen!H283&lt;"a","",IF(AND(Ausstellungen!H283&gt;"a",ISERROR(MATCH(Ausstellungen!D283&amp;Ausstellungen!G283,Tabelle2!$T$2:$T$17,0))),1,IF(AND(Ausstellungen!H283&gt;"a",INDEX(Tabelle2!$V$2:$V$17,MATCH(Ausstellungen!D283&amp;Ausstellungen!G283,Tabelle2!$T$2:$T$17,0))&lt;&gt;Ausstellungen!H283),1,"")))</f>
        <v/>
      </c>
      <c r="T283" s="71" t="str">
        <f>IF(AND(Ausstellungen!I283&gt;"a",ISERROR(MATCH(Ausstellungen!G283,Tabelle2!$Z$2:$Z$7,0))),1,"")</f>
        <v/>
      </c>
      <c r="U283" s="71" t="str">
        <f>IF(AND(A283&gt;"a",Ausstellungen!G283&gt;" "),COUNTIF(A$5:A$500,A283),"")</f>
        <v/>
      </c>
      <c r="V283" s="71" t="str">
        <f t="shared" si="46"/>
        <v/>
      </c>
      <c r="W283" s="71" t="str">
        <f t="shared" si="47"/>
        <v/>
      </c>
      <c r="X283" s="71" t="str">
        <f>IF(AND(Ausstellungen!D283&lt;&gt;Tabelle2!$C$19,Ausstellungen!F283=Tabelle2!$E$19),1,"")</f>
        <v/>
      </c>
      <c r="Y283" s="71" t="str">
        <f ca="1">IF(AND(Ausstellungen!G283&gt;"a",ISERROR(MATCH(Ausstellungen!G283,INDIRECT(Ausstellungen!T283),0))),0,"")</f>
        <v/>
      </c>
      <c r="Z283" s="71" t="str">
        <f>IF(ISERROR(SEARCH(",",Ausstellungen!G283,1)),Ausstellungen!G283,SUBSTITUTE(MID(Ausstellungen!G283,1,SEARCH(",",Ausstellungen!G283,1)-1),"vv","z"))</f>
        <v xml:space="preserve"> </v>
      </c>
      <c r="AA283" s="71">
        <f t="shared" ca="1" si="48"/>
        <v>0</v>
      </c>
      <c r="AB283" s="71">
        <f t="shared" ca="1" si="49"/>
        <v>0</v>
      </c>
      <c r="AC283" s="71">
        <f t="shared" ca="1" si="50"/>
        <v>0</v>
      </c>
      <c r="AD283" s="71">
        <f t="shared" ca="1" si="51"/>
        <v>0</v>
      </c>
      <c r="AE283" s="71">
        <f t="shared" ca="1" si="52"/>
        <v>0</v>
      </c>
      <c r="AF283" s="71">
        <f t="shared" ca="1" si="53"/>
        <v>0</v>
      </c>
      <c r="AG283" s="71">
        <f t="shared" ca="1" si="54"/>
        <v>0</v>
      </c>
    </row>
    <row r="284" spans="1:33" ht="18.600000000000001" customHeight="1" x14ac:dyDescent="0.2">
      <c r="A284" s="70" t="str">
        <f>IF(AND(Ausstellungen!C284&lt;"a",Ausstellungen!D284&lt;"a",Ausstellungen!F284&lt;"a",Ausstellungen!G284&lt;" "),"",SUBSTITUTE(SUBSTITUTE(SUBSTITUTE(SUBSTITUTE(IF(AND(ISERROR(SEARCH(",",Ausstellungen!G284,1)),ISERROR(SEARCH(".",Ausstellungen!G284,1))),CONCATENATE(Ausstellungen!D284,Ausstellungen!E284,Ausstellungen!F284,Ausstellungen!G284),IF(ISERROR(SEARCH(",",Ausstellungen!G284,1)),CONCATENATE(Ausstellungen!D284,Ausstellungen!E284,Ausstellungen!F284,MID(Ausstellungen!G284,SEARCH(".",Ausstellungen!G284,1)-1,1)),CONCATENATE(Ausstellungen!D284,Ausstellungen!E284,Ausstellungen!F284,MID(Ausstellungen!G284,SEARCH(",",Ausstellungen!G284,1)-1,1)))),"vv",ROW()),"v",ROW()),"Sg",""),"V",""))</f>
        <v xml:space="preserve">   </v>
      </c>
      <c r="B284" s="70" t="str">
        <f>IF(OR(Ausstellungen!C284&lt;"a",Ausstellungen!D284&lt;"a",Ausstellungen!F284&lt;"a"),"",IF(AND(Ausstellungen!D284=Tabelle2!$C$19,Ausstellungen!F284=Tabelle2!$E$19),Ausstellungen!C284&amp;Ausstellungen!D284&amp;"yy",IF(AND(Ausstellungen!D284=Tabelle2!$C$19,Ausstellungen!F284&lt;&gt;Tabelle2!$E$19),Ausstellungen!C284&amp;Ausstellungen!D284&amp;"zz",Ausstellungen!C284&amp;Ausstellungen!D284)))</f>
        <v/>
      </c>
      <c r="C284" s="70" t="str">
        <f>IF(Ausstellungen!H284&lt;"a","",IF(Ausstellungen!F284=Tabelle2!$E$4,Ausstellungen!D284&amp;Ausstellungen!E284&amp;Ausstellungen!F284&amp;Ausstellungen!H284,IF(Ausstellungen!F284=Tabelle2!$E$3,Ausstellungen!D284&amp;Ausstellungen!F284&amp;Ausstellungen!H284,Ausstellungen!D284&amp;Ausstellungen!E284&amp;Ausstellungen!H284)))</f>
        <v/>
      </c>
      <c r="D284" s="70" t="str">
        <f>IF(AND(Ausstellungen!C284&gt;"a",Ausstellungen!D284&gt;"a",Ausstellungen!F284&gt;"a",Ausstellungen!I284&gt;"a"),Ausstellungen!D284&amp;Ausstellungen!E284&amp;MID(Ausstellungen!I284,1,2),"")</f>
        <v/>
      </c>
      <c r="E284" s="70" t="str">
        <f>IF(AND(Ausstellungen!C284&gt;"a",Ausstellungen!D284&gt;"a",Ausstellungen!F284&gt;"a",Ausstellungen!I284&gt;"a"),Ausstellungen!D284&amp;MID(Ausstellungen!I284,1,3),"")</f>
        <v/>
      </c>
      <c r="F284" s="70" t="str">
        <f>IF(Ausstellungen!T284&lt;&gt;"leer",CONCATENATE(Ausstellungen!T284,"P"),"")</f>
        <v/>
      </c>
      <c r="G284" s="71">
        <f ca="1">IF(Ausstellungen!G284&gt;" ",VLOOKUP(Ausstellungen!G284,INDIRECT(F284),2,0),0)</f>
        <v>0</v>
      </c>
      <c r="H284" s="71">
        <f>IF(ISERROR(VLOOKUP(Ausstellungen!H284,Tabelle2!$AG$3:$AH$29,2,0)),0,VLOOKUP(Ausstellungen!H284,Tabelle2!$AG$3:$AH$29,2,0))</f>
        <v>0</v>
      </c>
      <c r="I284" s="71">
        <f>IF(ISERROR(VLOOKUP(Ausstellungen!I284,Tabelle2!$X$3:$Y$8,2,0)),0,VLOOKUP(Ausstellungen!I284,Tabelle2!$X$3:$Y$8,2,0))</f>
        <v>0</v>
      </c>
      <c r="J284" s="71">
        <f t="shared" ca="1" si="44"/>
        <v>0</v>
      </c>
      <c r="N284" s="69" t="str">
        <f>IF(AND(Ausstellungen!$C284&gt;"a",ISERROR(VLOOKUP(Ausstellungen!$C284,Tabelle3!$A$6:$B$300,2,0))),"??",IF(ISERROR(VLOOKUP(Ausstellungen!$C284,Tabelle3!$A$6:$B$300,2,0)),"",VLOOKUP(Ausstellungen!$C284,Tabelle3!$A$6:$B$300,2,0)))</f>
        <v/>
      </c>
      <c r="O284" s="125">
        <f ca="1">IF(AND(Ausstellungen!G284&gt;"a",ISERROR(MATCH(Ausstellungen!G284,INDIRECT(Ausstellungen!T284),0))),0,1)</f>
        <v>1</v>
      </c>
      <c r="P284" s="71" t="str">
        <f>IF(Ausstellungen!$C284="","",IF(ISERROR(MATCH(Ausstellungen!$I284,Tabelle2!$X$4:$X$8,0)),"",MATCH(Ausstellungen!$I284,Tabelle2!$X$4:$X$8,0)))</f>
        <v/>
      </c>
      <c r="Q284" s="71" t="str">
        <f>IF(Ausstellungen!$C284="","",IF(OR(P284="",ISERROR(INDEX(Tabelle2!$X$14:$Y$18,P284,2))),"",INDEX(Tabelle2!$X$14:$Y$18,P284,2)))</f>
        <v/>
      </c>
      <c r="R284" s="71" t="str">
        <f t="shared" si="45"/>
        <v/>
      </c>
      <c r="S284" s="84" t="str">
        <f>IF(Ausstellungen!H284&lt;"a","",IF(AND(Ausstellungen!H284&gt;"a",ISERROR(MATCH(Ausstellungen!D284&amp;Ausstellungen!G284,Tabelle2!$T$2:$T$17,0))),1,IF(AND(Ausstellungen!H284&gt;"a",INDEX(Tabelle2!$V$2:$V$17,MATCH(Ausstellungen!D284&amp;Ausstellungen!G284,Tabelle2!$T$2:$T$17,0))&lt;&gt;Ausstellungen!H284),1,"")))</f>
        <v/>
      </c>
      <c r="T284" s="71" t="str">
        <f>IF(AND(Ausstellungen!I284&gt;"a",ISERROR(MATCH(Ausstellungen!G284,Tabelle2!$Z$2:$Z$7,0))),1,"")</f>
        <v/>
      </c>
      <c r="U284" s="71" t="str">
        <f>IF(AND(A284&gt;"a",Ausstellungen!G284&gt;" "),COUNTIF(A$5:A$500,A284),"")</f>
        <v/>
      </c>
      <c r="V284" s="71" t="str">
        <f t="shared" si="46"/>
        <v/>
      </c>
      <c r="W284" s="71" t="str">
        <f t="shared" si="47"/>
        <v/>
      </c>
      <c r="X284" s="71" t="str">
        <f>IF(AND(Ausstellungen!D284&lt;&gt;Tabelle2!$C$19,Ausstellungen!F284=Tabelle2!$E$19),1,"")</f>
        <v/>
      </c>
      <c r="Y284" s="71" t="str">
        <f ca="1">IF(AND(Ausstellungen!G284&gt;"a",ISERROR(MATCH(Ausstellungen!G284,INDIRECT(Ausstellungen!T284),0))),0,"")</f>
        <v/>
      </c>
      <c r="Z284" s="71" t="str">
        <f>IF(ISERROR(SEARCH(",",Ausstellungen!G284,1)),Ausstellungen!G284,SUBSTITUTE(MID(Ausstellungen!G284,1,SEARCH(",",Ausstellungen!G284,1)-1),"vv","z"))</f>
        <v xml:space="preserve"> </v>
      </c>
      <c r="AA284" s="71">
        <f t="shared" ca="1" si="48"/>
        <v>0</v>
      </c>
      <c r="AB284" s="71">
        <f t="shared" ca="1" si="49"/>
        <v>0</v>
      </c>
      <c r="AC284" s="71">
        <f t="shared" ca="1" si="50"/>
        <v>0</v>
      </c>
      <c r="AD284" s="71">
        <f t="shared" ca="1" si="51"/>
        <v>0</v>
      </c>
      <c r="AE284" s="71">
        <f t="shared" ca="1" si="52"/>
        <v>0</v>
      </c>
      <c r="AF284" s="71">
        <f t="shared" ca="1" si="53"/>
        <v>0</v>
      </c>
      <c r="AG284" s="71">
        <f t="shared" ca="1" si="54"/>
        <v>0</v>
      </c>
    </row>
    <row r="285" spans="1:33" ht="18.600000000000001" customHeight="1" x14ac:dyDescent="0.2">
      <c r="A285" s="70" t="str">
        <f>IF(AND(Ausstellungen!C285&lt;"a",Ausstellungen!D285&lt;"a",Ausstellungen!F285&lt;"a",Ausstellungen!G285&lt;" "),"",SUBSTITUTE(SUBSTITUTE(SUBSTITUTE(SUBSTITUTE(IF(AND(ISERROR(SEARCH(",",Ausstellungen!G285,1)),ISERROR(SEARCH(".",Ausstellungen!G285,1))),CONCATENATE(Ausstellungen!D285,Ausstellungen!E285,Ausstellungen!F285,Ausstellungen!G285),IF(ISERROR(SEARCH(",",Ausstellungen!G285,1)),CONCATENATE(Ausstellungen!D285,Ausstellungen!E285,Ausstellungen!F285,MID(Ausstellungen!G285,SEARCH(".",Ausstellungen!G285,1)-1,1)),CONCATENATE(Ausstellungen!D285,Ausstellungen!E285,Ausstellungen!F285,MID(Ausstellungen!G285,SEARCH(",",Ausstellungen!G285,1)-1,1)))),"vv",ROW()),"v",ROW()),"Sg",""),"V",""))</f>
        <v xml:space="preserve">   </v>
      </c>
      <c r="B285" s="70" t="str">
        <f>IF(OR(Ausstellungen!C285&lt;"a",Ausstellungen!D285&lt;"a",Ausstellungen!F285&lt;"a"),"",IF(AND(Ausstellungen!D285=Tabelle2!$C$19,Ausstellungen!F285=Tabelle2!$E$19),Ausstellungen!C285&amp;Ausstellungen!D285&amp;"yy",IF(AND(Ausstellungen!D285=Tabelle2!$C$19,Ausstellungen!F285&lt;&gt;Tabelle2!$E$19),Ausstellungen!C285&amp;Ausstellungen!D285&amp;"zz",Ausstellungen!C285&amp;Ausstellungen!D285)))</f>
        <v/>
      </c>
      <c r="C285" s="70" t="str">
        <f>IF(Ausstellungen!H285&lt;"a","",IF(Ausstellungen!F285=Tabelle2!$E$4,Ausstellungen!D285&amp;Ausstellungen!E285&amp;Ausstellungen!F285&amp;Ausstellungen!H285,IF(Ausstellungen!F285=Tabelle2!$E$3,Ausstellungen!D285&amp;Ausstellungen!F285&amp;Ausstellungen!H285,Ausstellungen!D285&amp;Ausstellungen!E285&amp;Ausstellungen!H285)))</f>
        <v/>
      </c>
      <c r="D285" s="70" t="str">
        <f>IF(AND(Ausstellungen!C285&gt;"a",Ausstellungen!D285&gt;"a",Ausstellungen!F285&gt;"a",Ausstellungen!I285&gt;"a"),Ausstellungen!D285&amp;Ausstellungen!E285&amp;MID(Ausstellungen!I285,1,2),"")</f>
        <v/>
      </c>
      <c r="E285" s="70" t="str">
        <f>IF(AND(Ausstellungen!C285&gt;"a",Ausstellungen!D285&gt;"a",Ausstellungen!F285&gt;"a",Ausstellungen!I285&gt;"a"),Ausstellungen!D285&amp;MID(Ausstellungen!I285,1,3),"")</f>
        <v/>
      </c>
      <c r="F285" s="70" t="str">
        <f>IF(Ausstellungen!T285&lt;&gt;"leer",CONCATENATE(Ausstellungen!T285,"P"),"")</f>
        <v/>
      </c>
      <c r="G285" s="71">
        <f ca="1">IF(Ausstellungen!G285&gt;" ",VLOOKUP(Ausstellungen!G285,INDIRECT(F285),2,0),0)</f>
        <v>0</v>
      </c>
      <c r="H285" s="71">
        <f>IF(ISERROR(VLOOKUP(Ausstellungen!H285,Tabelle2!$AG$3:$AH$29,2,0)),0,VLOOKUP(Ausstellungen!H285,Tabelle2!$AG$3:$AH$29,2,0))</f>
        <v>0</v>
      </c>
      <c r="I285" s="71">
        <f>IF(ISERROR(VLOOKUP(Ausstellungen!I285,Tabelle2!$X$3:$Y$8,2,0)),0,VLOOKUP(Ausstellungen!I285,Tabelle2!$X$3:$Y$8,2,0))</f>
        <v>0</v>
      </c>
      <c r="J285" s="71">
        <f t="shared" ca="1" si="44"/>
        <v>0</v>
      </c>
      <c r="N285" s="69" t="str">
        <f>IF(AND(Ausstellungen!$C285&gt;"a",ISERROR(VLOOKUP(Ausstellungen!$C285,Tabelle3!$A$6:$B$300,2,0))),"??",IF(ISERROR(VLOOKUP(Ausstellungen!$C285,Tabelle3!$A$6:$B$300,2,0)),"",VLOOKUP(Ausstellungen!$C285,Tabelle3!$A$6:$B$300,2,0)))</f>
        <v/>
      </c>
      <c r="O285" s="125">
        <f ca="1">IF(AND(Ausstellungen!G285&gt;"a",ISERROR(MATCH(Ausstellungen!G285,INDIRECT(Ausstellungen!T285),0))),0,1)</f>
        <v>1</v>
      </c>
      <c r="P285" s="71" t="str">
        <f>IF(Ausstellungen!$C285="","",IF(ISERROR(MATCH(Ausstellungen!$I285,Tabelle2!$X$4:$X$8,0)),"",MATCH(Ausstellungen!$I285,Tabelle2!$X$4:$X$8,0)))</f>
        <v/>
      </c>
      <c r="Q285" s="71" t="str">
        <f>IF(Ausstellungen!$C285="","",IF(OR(P285="",ISERROR(INDEX(Tabelle2!$X$14:$Y$18,P285,2))),"",INDEX(Tabelle2!$X$14:$Y$18,P285,2)))</f>
        <v/>
      </c>
      <c r="R285" s="71" t="str">
        <f t="shared" si="45"/>
        <v/>
      </c>
      <c r="S285" s="84" t="str">
        <f>IF(Ausstellungen!H285&lt;"a","",IF(AND(Ausstellungen!H285&gt;"a",ISERROR(MATCH(Ausstellungen!D285&amp;Ausstellungen!G285,Tabelle2!$T$2:$T$17,0))),1,IF(AND(Ausstellungen!H285&gt;"a",INDEX(Tabelle2!$V$2:$V$17,MATCH(Ausstellungen!D285&amp;Ausstellungen!G285,Tabelle2!$T$2:$T$17,0))&lt;&gt;Ausstellungen!H285),1,"")))</f>
        <v/>
      </c>
      <c r="T285" s="71" t="str">
        <f>IF(AND(Ausstellungen!I285&gt;"a",ISERROR(MATCH(Ausstellungen!G285,Tabelle2!$Z$2:$Z$7,0))),1,"")</f>
        <v/>
      </c>
      <c r="U285" s="71" t="str">
        <f>IF(AND(A285&gt;"a",Ausstellungen!G285&gt;" "),COUNTIF(A$5:A$500,A285),"")</f>
        <v/>
      </c>
      <c r="V285" s="71" t="str">
        <f t="shared" si="46"/>
        <v/>
      </c>
      <c r="W285" s="71" t="str">
        <f t="shared" si="47"/>
        <v/>
      </c>
      <c r="X285" s="71" t="str">
        <f>IF(AND(Ausstellungen!D285&lt;&gt;Tabelle2!$C$19,Ausstellungen!F285=Tabelle2!$E$19),1,"")</f>
        <v/>
      </c>
      <c r="Y285" s="71" t="str">
        <f ca="1">IF(AND(Ausstellungen!G285&gt;"a",ISERROR(MATCH(Ausstellungen!G285,INDIRECT(Ausstellungen!T285),0))),0,"")</f>
        <v/>
      </c>
      <c r="Z285" s="71" t="str">
        <f>IF(ISERROR(SEARCH(",",Ausstellungen!G285,1)),Ausstellungen!G285,SUBSTITUTE(MID(Ausstellungen!G285,1,SEARCH(",",Ausstellungen!G285,1)-1),"vv","z"))</f>
        <v xml:space="preserve"> </v>
      </c>
      <c r="AA285" s="71">
        <f t="shared" ca="1" si="48"/>
        <v>0</v>
      </c>
      <c r="AB285" s="71">
        <f t="shared" ca="1" si="49"/>
        <v>0</v>
      </c>
      <c r="AC285" s="71">
        <f t="shared" ca="1" si="50"/>
        <v>0</v>
      </c>
      <c r="AD285" s="71">
        <f t="shared" ca="1" si="51"/>
        <v>0</v>
      </c>
      <c r="AE285" s="71">
        <f t="shared" ca="1" si="52"/>
        <v>0</v>
      </c>
      <c r="AF285" s="71">
        <f t="shared" ca="1" si="53"/>
        <v>0</v>
      </c>
      <c r="AG285" s="71">
        <f t="shared" ca="1" si="54"/>
        <v>0</v>
      </c>
    </row>
    <row r="286" spans="1:33" ht="18.600000000000001" customHeight="1" x14ac:dyDescent="0.2">
      <c r="A286" s="70" t="str">
        <f>IF(AND(Ausstellungen!C286&lt;"a",Ausstellungen!D286&lt;"a",Ausstellungen!F286&lt;"a",Ausstellungen!G286&lt;" "),"",SUBSTITUTE(SUBSTITUTE(SUBSTITUTE(SUBSTITUTE(IF(AND(ISERROR(SEARCH(",",Ausstellungen!G286,1)),ISERROR(SEARCH(".",Ausstellungen!G286,1))),CONCATENATE(Ausstellungen!D286,Ausstellungen!E286,Ausstellungen!F286,Ausstellungen!G286),IF(ISERROR(SEARCH(",",Ausstellungen!G286,1)),CONCATENATE(Ausstellungen!D286,Ausstellungen!E286,Ausstellungen!F286,MID(Ausstellungen!G286,SEARCH(".",Ausstellungen!G286,1)-1,1)),CONCATENATE(Ausstellungen!D286,Ausstellungen!E286,Ausstellungen!F286,MID(Ausstellungen!G286,SEARCH(",",Ausstellungen!G286,1)-1,1)))),"vv",ROW()),"v",ROW()),"Sg",""),"V",""))</f>
        <v xml:space="preserve">   </v>
      </c>
      <c r="B286" s="70" t="str">
        <f>IF(OR(Ausstellungen!C286&lt;"a",Ausstellungen!D286&lt;"a",Ausstellungen!F286&lt;"a"),"",IF(AND(Ausstellungen!D286=Tabelle2!$C$19,Ausstellungen!F286=Tabelle2!$E$19),Ausstellungen!C286&amp;Ausstellungen!D286&amp;"yy",IF(AND(Ausstellungen!D286=Tabelle2!$C$19,Ausstellungen!F286&lt;&gt;Tabelle2!$E$19),Ausstellungen!C286&amp;Ausstellungen!D286&amp;"zz",Ausstellungen!C286&amp;Ausstellungen!D286)))</f>
        <v/>
      </c>
      <c r="C286" s="70" t="str">
        <f>IF(Ausstellungen!H286&lt;"a","",IF(Ausstellungen!F286=Tabelle2!$E$4,Ausstellungen!D286&amp;Ausstellungen!E286&amp;Ausstellungen!F286&amp;Ausstellungen!H286,IF(Ausstellungen!F286=Tabelle2!$E$3,Ausstellungen!D286&amp;Ausstellungen!F286&amp;Ausstellungen!H286,Ausstellungen!D286&amp;Ausstellungen!E286&amp;Ausstellungen!H286)))</f>
        <v/>
      </c>
      <c r="D286" s="70" t="str">
        <f>IF(AND(Ausstellungen!C286&gt;"a",Ausstellungen!D286&gt;"a",Ausstellungen!F286&gt;"a",Ausstellungen!I286&gt;"a"),Ausstellungen!D286&amp;Ausstellungen!E286&amp;MID(Ausstellungen!I286,1,2),"")</f>
        <v/>
      </c>
      <c r="E286" s="70" t="str">
        <f>IF(AND(Ausstellungen!C286&gt;"a",Ausstellungen!D286&gt;"a",Ausstellungen!F286&gt;"a",Ausstellungen!I286&gt;"a"),Ausstellungen!D286&amp;MID(Ausstellungen!I286,1,3),"")</f>
        <v/>
      </c>
      <c r="F286" s="70" t="str">
        <f>IF(Ausstellungen!T286&lt;&gt;"leer",CONCATENATE(Ausstellungen!T286,"P"),"")</f>
        <v/>
      </c>
      <c r="G286" s="71">
        <f ca="1">IF(Ausstellungen!G286&gt;" ",VLOOKUP(Ausstellungen!G286,INDIRECT(F286),2,0),0)</f>
        <v>0</v>
      </c>
      <c r="H286" s="71">
        <f>IF(ISERROR(VLOOKUP(Ausstellungen!H286,Tabelle2!$AG$3:$AH$29,2,0)),0,VLOOKUP(Ausstellungen!H286,Tabelle2!$AG$3:$AH$29,2,0))</f>
        <v>0</v>
      </c>
      <c r="I286" s="71">
        <f>IF(ISERROR(VLOOKUP(Ausstellungen!I286,Tabelle2!$X$3:$Y$8,2,0)),0,VLOOKUP(Ausstellungen!I286,Tabelle2!$X$3:$Y$8,2,0))</f>
        <v>0</v>
      </c>
      <c r="J286" s="71">
        <f t="shared" ca="1" si="44"/>
        <v>0</v>
      </c>
      <c r="N286" s="69" t="str">
        <f>IF(AND(Ausstellungen!$C286&gt;"a",ISERROR(VLOOKUP(Ausstellungen!$C286,Tabelle3!$A$6:$B$300,2,0))),"??",IF(ISERROR(VLOOKUP(Ausstellungen!$C286,Tabelle3!$A$6:$B$300,2,0)),"",VLOOKUP(Ausstellungen!$C286,Tabelle3!$A$6:$B$300,2,0)))</f>
        <v/>
      </c>
      <c r="O286" s="125">
        <f ca="1">IF(AND(Ausstellungen!G286&gt;"a",ISERROR(MATCH(Ausstellungen!G286,INDIRECT(Ausstellungen!T286),0))),0,1)</f>
        <v>1</v>
      </c>
      <c r="P286" s="71" t="str">
        <f>IF(Ausstellungen!$C286="","",IF(ISERROR(MATCH(Ausstellungen!$I286,Tabelle2!$X$4:$X$8,0)),"",MATCH(Ausstellungen!$I286,Tabelle2!$X$4:$X$8,0)))</f>
        <v/>
      </c>
      <c r="Q286" s="71" t="str">
        <f>IF(Ausstellungen!$C286="","",IF(OR(P286="",ISERROR(INDEX(Tabelle2!$X$14:$Y$18,P286,2))),"",INDEX(Tabelle2!$X$14:$Y$18,P286,2)))</f>
        <v/>
      </c>
      <c r="R286" s="71" t="str">
        <f t="shared" si="45"/>
        <v/>
      </c>
      <c r="S286" s="84" t="str">
        <f>IF(Ausstellungen!H286&lt;"a","",IF(AND(Ausstellungen!H286&gt;"a",ISERROR(MATCH(Ausstellungen!D286&amp;Ausstellungen!G286,Tabelle2!$T$2:$T$17,0))),1,IF(AND(Ausstellungen!H286&gt;"a",INDEX(Tabelle2!$V$2:$V$17,MATCH(Ausstellungen!D286&amp;Ausstellungen!G286,Tabelle2!$T$2:$T$17,0))&lt;&gt;Ausstellungen!H286),1,"")))</f>
        <v/>
      </c>
      <c r="T286" s="71" t="str">
        <f>IF(AND(Ausstellungen!I286&gt;"a",ISERROR(MATCH(Ausstellungen!G286,Tabelle2!$Z$2:$Z$7,0))),1,"")</f>
        <v/>
      </c>
      <c r="U286" s="71" t="str">
        <f>IF(AND(A286&gt;"a",Ausstellungen!G286&gt;" "),COUNTIF(A$5:A$500,A286),"")</f>
        <v/>
      </c>
      <c r="V286" s="71" t="str">
        <f t="shared" si="46"/>
        <v/>
      </c>
      <c r="W286" s="71" t="str">
        <f t="shared" si="47"/>
        <v/>
      </c>
      <c r="X286" s="71" t="str">
        <f>IF(AND(Ausstellungen!D286&lt;&gt;Tabelle2!$C$19,Ausstellungen!F286=Tabelle2!$E$19),1,"")</f>
        <v/>
      </c>
      <c r="Y286" s="71" t="str">
        <f ca="1">IF(AND(Ausstellungen!G286&gt;"a",ISERROR(MATCH(Ausstellungen!G286,INDIRECT(Ausstellungen!T286),0))),0,"")</f>
        <v/>
      </c>
      <c r="Z286" s="71" t="str">
        <f>IF(ISERROR(SEARCH(",",Ausstellungen!G286,1)),Ausstellungen!G286,SUBSTITUTE(MID(Ausstellungen!G286,1,SEARCH(",",Ausstellungen!G286,1)-1),"vv","z"))</f>
        <v xml:space="preserve"> </v>
      </c>
      <c r="AA286" s="71">
        <f t="shared" ca="1" si="48"/>
        <v>0</v>
      </c>
      <c r="AB286" s="71">
        <f t="shared" ca="1" si="49"/>
        <v>0</v>
      </c>
      <c r="AC286" s="71">
        <f t="shared" ca="1" si="50"/>
        <v>0</v>
      </c>
      <c r="AD286" s="71">
        <f t="shared" ca="1" si="51"/>
        <v>0</v>
      </c>
      <c r="AE286" s="71">
        <f t="shared" ca="1" si="52"/>
        <v>0</v>
      </c>
      <c r="AF286" s="71">
        <f t="shared" ca="1" si="53"/>
        <v>0</v>
      </c>
      <c r="AG286" s="71">
        <f t="shared" ca="1" si="54"/>
        <v>0</v>
      </c>
    </row>
    <row r="287" spans="1:33" ht="18.600000000000001" customHeight="1" x14ac:dyDescent="0.2">
      <c r="A287" s="70" t="str">
        <f>IF(AND(Ausstellungen!C287&lt;"a",Ausstellungen!D287&lt;"a",Ausstellungen!F287&lt;"a",Ausstellungen!G287&lt;" "),"",SUBSTITUTE(SUBSTITUTE(SUBSTITUTE(SUBSTITUTE(IF(AND(ISERROR(SEARCH(",",Ausstellungen!G287,1)),ISERROR(SEARCH(".",Ausstellungen!G287,1))),CONCATENATE(Ausstellungen!D287,Ausstellungen!E287,Ausstellungen!F287,Ausstellungen!G287),IF(ISERROR(SEARCH(",",Ausstellungen!G287,1)),CONCATENATE(Ausstellungen!D287,Ausstellungen!E287,Ausstellungen!F287,MID(Ausstellungen!G287,SEARCH(".",Ausstellungen!G287,1)-1,1)),CONCATENATE(Ausstellungen!D287,Ausstellungen!E287,Ausstellungen!F287,MID(Ausstellungen!G287,SEARCH(",",Ausstellungen!G287,1)-1,1)))),"vv",ROW()),"v",ROW()),"Sg",""),"V",""))</f>
        <v xml:space="preserve">   </v>
      </c>
      <c r="B287" s="70" t="str">
        <f>IF(OR(Ausstellungen!C287&lt;"a",Ausstellungen!D287&lt;"a",Ausstellungen!F287&lt;"a"),"",IF(AND(Ausstellungen!D287=Tabelle2!$C$19,Ausstellungen!F287=Tabelle2!$E$19),Ausstellungen!C287&amp;Ausstellungen!D287&amp;"yy",IF(AND(Ausstellungen!D287=Tabelle2!$C$19,Ausstellungen!F287&lt;&gt;Tabelle2!$E$19),Ausstellungen!C287&amp;Ausstellungen!D287&amp;"zz",Ausstellungen!C287&amp;Ausstellungen!D287)))</f>
        <v/>
      </c>
      <c r="C287" s="70" t="str">
        <f>IF(Ausstellungen!H287&lt;"a","",IF(Ausstellungen!F287=Tabelle2!$E$4,Ausstellungen!D287&amp;Ausstellungen!E287&amp;Ausstellungen!F287&amp;Ausstellungen!H287,IF(Ausstellungen!F287=Tabelle2!$E$3,Ausstellungen!D287&amp;Ausstellungen!F287&amp;Ausstellungen!H287,Ausstellungen!D287&amp;Ausstellungen!E287&amp;Ausstellungen!H287)))</f>
        <v/>
      </c>
      <c r="D287" s="70" t="str">
        <f>IF(AND(Ausstellungen!C287&gt;"a",Ausstellungen!D287&gt;"a",Ausstellungen!F287&gt;"a",Ausstellungen!I287&gt;"a"),Ausstellungen!D287&amp;Ausstellungen!E287&amp;MID(Ausstellungen!I287,1,2),"")</f>
        <v/>
      </c>
      <c r="E287" s="70" t="str">
        <f>IF(AND(Ausstellungen!C287&gt;"a",Ausstellungen!D287&gt;"a",Ausstellungen!F287&gt;"a",Ausstellungen!I287&gt;"a"),Ausstellungen!D287&amp;MID(Ausstellungen!I287,1,3),"")</f>
        <v/>
      </c>
      <c r="F287" s="70" t="str">
        <f>IF(Ausstellungen!T287&lt;&gt;"leer",CONCATENATE(Ausstellungen!T287,"P"),"")</f>
        <v/>
      </c>
      <c r="G287" s="71">
        <f ca="1">IF(Ausstellungen!G287&gt;" ",VLOOKUP(Ausstellungen!G287,INDIRECT(F287),2,0),0)</f>
        <v>0</v>
      </c>
      <c r="H287" s="71">
        <f>IF(ISERROR(VLOOKUP(Ausstellungen!H287,Tabelle2!$AG$3:$AH$29,2,0)),0,VLOOKUP(Ausstellungen!H287,Tabelle2!$AG$3:$AH$29,2,0))</f>
        <v>0</v>
      </c>
      <c r="I287" s="71">
        <f>IF(ISERROR(VLOOKUP(Ausstellungen!I287,Tabelle2!$X$3:$Y$8,2,0)),0,VLOOKUP(Ausstellungen!I287,Tabelle2!$X$3:$Y$8,2,0))</f>
        <v>0</v>
      </c>
      <c r="J287" s="71">
        <f t="shared" ca="1" si="44"/>
        <v>0</v>
      </c>
      <c r="N287" s="69" t="str">
        <f>IF(AND(Ausstellungen!$C287&gt;"a",ISERROR(VLOOKUP(Ausstellungen!$C287,Tabelle3!$A$6:$B$300,2,0))),"??",IF(ISERROR(VLOOKUP(Ausstellungen!$C287,Tabelle3!$A$6:$B$300,2,0)),"",VLOOKUP(Ausstellungen!$C287,Tabelle3!$A$6:$B$300,2,0)))</f>
        <v/>
      </c>
      <c r="O287" s="125">
        <f ca="1">IF(AND(Ausstellungen!G287&gt;"a",ISERROR(MATCH(Ausstellungen!G287,INDIRECT(Ausstellungen!T287),0))),0,1)</f>
        <v>1</v>
      </c>
      <c r="P287" s="71" t="str">
        <f>IF(Ausstellungen!$C287="","",IF(ISERROR(MATCH(Ausstellungen!$I287,Tabelle2!$X$4:$X$8,0)),"",MATCH(Ausstellungen!$I287,Tabelle2!$X$4:$X$8,0)))</f>
        <v/>
      </c>
      <c r="Q287" s="71" t="str">
        <f>IF(Ausstellungen!$C287="","",IF(OR(P287="",ISERROR(INDEX(Tabelle2!$X$14:$Y$18,P287,2))),"",INDEX(Tabelle2!$X$14:$Y$18,P287,2)))</f>
        <v/>
      </c>
      <c r="R287" s="71" t="str">
        <f t="shared" si="45"/>
        <v/>
      </c>
      <c r="S287" s="84" t="str">
        <f>IF(Ausstellungen!H287&lt;"a","",IF(AND(Ausstellungen!H287&gt;"a",ISERROR(MATCH(Ausstellungen!D287&amp;Ausstellungen!G287,Tabelle2!$T$2:$T$17,0))),1,IF(AND(Ausstellungen!H287&gt;"a",INDEX(Tabelle2!$V$2:$V$17,MATCH(Ausstellungen!D287&amp;Ausstellungen!G287,Tabelle2!$T$2:$T$17,0))&lt;&gt;Ausstellungen!H287),1,"")))</f>
        <v/>
      </c>
      <c r="T287" s="71" t="str">
        <f>IF(AND(Ausstellungen!I287&gt;"a",ISERROR(MATCH(Ausstellungen!G287,Tabelle2!$Z$2:$Z$7,0))),1,"")</f>
        <v/>
      </c>
      <c r="U287" s="71" t="str">
        <f>IF(AND(A287&gt;"a",Ausstellungen!G287&gt;" "),COUNTIF(A$5:A$500,A287),"")</f>
        <v/>
      </c>
      <c r="V287" s="71" t="str">
        <f t="shared" si="46"/>
        <v/>
      </c>
      <c r="W287" s="71" t="str">
        <f t="shared" si="47"/>
        <v/>
      </c>
      <c r="X287" s="71" t="str">
        <f>IF(AND(Ausstellungen!D287&lt;&gt;Tabelle2!$C$19,Ausstellungen!F287=Tabelle2!$E$19),1,"")</f>
        <v/>
      </c>
      <c r="Y287" s="71" t="str">
        <f ca="1">IF(AND(Ausstellungen!G287&gt;"a",ISERROR(MATCH(Ausstellungen!G287,INDIRECT(Ausstellungen!T287),0))),0,"")</f>
        <v/>
      </c>
      <c r="Z287" s="71" t="str">
        <f>IF(ISERROR(SEARCH(",",Ausstellungen!G287,1)),Ausstellungen!G287,SUBSTITUTE(MID(Ausstellungen!G287,1,SEARCH(",",Ausstellungen!G287,1)-1),"vv","z"))</f>
        <v xml:space="preserve"> </v>
      </c>
      <c r="AA287" s="71">
        <f t="shared" ca="1" si="48"/>
        <v>0</v>
      </c>
      <c r="AB287" s="71">
        <f t="shared" ca="1" si="49"/>
        <v>0</v>
      </c>
      <c r="AC287" s="71">
        <f t="shared" ca="1" si="50"/>
        <v>0</v>
      </c>
      <c r="AD287" s="71">
        <f t="shared" ca="1" si="51"/>
        <v>0</v>
      </c>
      <c r="AE287" s="71">
        <f t="shared" ca="1" si="52"/>
        <v>0</v>
      </c>
      <c r="AF287" s="71">
        <f t="shared" ca="1" si="53"/>
        <v>0</v>
      </c>
      <c r="AG287" s="71">
        <f t="shared" ca="1" si="54"/>
        <v>0</v>
      </c>
    </row>
    <row r="288" spans="1:33" ht="18.600000000000001" customHeight="1" x14ac:dyDescent="0.2">
      <c r="A288" s="70" t="str">
        <f>IF(AND(Ausstellungen!C288&lt;"a",Ausstellungen!D288&lt;"a",Ausstellungen!F288&lt;"a",Ausstellungen!G288&lt;" "),"",SUBSTITUTE(SUBSTITUTE(SUBSTITUTE(SUBSTITUTE(IF(AND(ISERROR(SEARCH(",",Ausstellungen!G288,1)),ISERROR(SEARCH(".",Ausstellungen!G288,1))),CONCATENATE(Ausstellungen!D288,Ausstellungen!E288,Ausstellungen!F288,Ausstellungen!G288),IF(ISERROR(SEARCH(",",Ausstellungen!G288,1)),CONCATENATE(Ausstellungen!D288,Ausstellungen!E288,Ausstellungen!F288,MID(Ausstellungen!G288,SEARCH(".",Ausstellungen!G288,1)-1,1)),CONCATENATE(Ausstellungen!D288,Ausstellungen!E288,Ausstellungen!F288,MID(Ausstellungen!G288,SEARCH(",",Ausstellungen!G288,1)-1,1)))),"vv",ROW()),"v",ROW()),"Sg",""),"V",""))</f>
        <v xml:space="preserve">   </v>
      </c>
      <c r="B288" s="70" t="str">
        <f>IF(OR(Ausstellungen!C288&lt;"a",Ausstellungen!D288&lt;"a",Ausstellungen!F288&lt;"a"),"",IF(AND(Ausstellungen!D288=Tabelle2!$C$19,Ausstellungen!F288=Tabelle2!$E$19),Ausstellungen!C288&amp;Ausstellungen!D288&amp;"yy",IF(AND(Ausstellungen!D288=Tabelle2!$C$19,Ausstellungen!F288&lt;&gt;Tabelle2!$E$19),Ausstellungen!C288&amp;Ausstellungen!D288&amp;"zz",Ausstellungen!C288&amp;Ausstellungen!D288)))</f>
        <v/>
      </c>
      <c r="C288" s="70" t="str">
        <f>IF(Ausstellungen!H288&lt;"a","",IF(Ausstellungen!F288=Tabelle2!$E$4,Ausstellungen!D288&amp;Ausstellungen!E288&amp;Ausstellungen!F288&amp;Ausstellungen!H288,IF(Ausstellungen!F288=Tabelle2!$E$3,Ausstellungen!D288&amp;Ausstellungen!F288&amp;Ausstellungen!H288,Ausstellungen!D288&amp;Ausstellungen!E288&amp;Ausstellungen!H288)))</f>
        <v/>
      </c>
      <c r="D288" s="70" t="str">
        <f>IF(AND(Ausstellungen!C288&gt;"a",Ausstellungen!D288&gt;"a",Ausstellungen!F288&gt;"a",Ausstellungen!I288&gt;"a"),Ausstellungen!D288&amp;Ausstellungen!E288&amp;MID(Ausstellungen!I288,1,2),"")</f>
        <v/>
      </c>
      <c r="E288" s="70" t="str">
        <f>IF(AND(Ausstellungen!C288&gt;"a",Ausstellungen!D288&gt;"a",Ausstellungen!F288&gt;"a",Ausstellungen!I288&gt;"a"),Ausstellungen!D288&amp;MID(Ausstellungen!I288,1,3),"")</f>
        <v/>
      </c>
      <c r="F288" s="70" t="str">
        <f>IF(Ausstellungen!T288&lt;&gt;"leer",CONCATENATE(Ausstellungen!T288,"P"),"")</f>
        <v/>
      </c>
      <c r="G288" s="71">
        <f ca="1">IF(Ausstellungen!G288&gt;" ",VLOOKUP(Ausstellungen!G288,INDIRECT(F288),2,0),0)</f>
        <v>0</v>
      </c>
      <c r="H288" s="71">
        <f>IF(ISERROR(VLOOKUP(Ausstellungen!H288,Tabelle2!$AG$3:$AH$29,2,0)),0,VLOOKUP(Ausstellungen!H288,Tabelle2!$AG$3:$AH$29,2,0))</f>
        <v>0</v>
      </c>
      <c r="I288" s="71">
        <f>IF(ISERROR(VLOOKUP(Ausstellungen!I288,Tabelle2!$X$3:$Y$8,2,0)),0,VLOOKUP(Ausstellungen!I288,Tabelle2!$X$3:$Y$8,2,0))</f>
        <v>0</v>
      </c>
      <c r="J288" s="71">
        <f t="shared" ca="1" si="44"/>
        <v>0</v>
      </c>
      <c r="N288" s="69" t="str">
        <f>IF(AND(Ausstellungen!$C288&gt;"a",ISERROR(VLOOKUP(Ausstellungen!$C288,Tabelle3!$A$6:$B$300,2,0))),"??",IF(ISERROR(VLOOKUP(Ausstellungen!$C288,Tabelle3!$A$6:$B$300,2,0)),"",VLOOKUP(Ausstellungen!$C288,Tabelle3!$A$6:$B$300,2,0)))</f>
        <v/>
      </c>
      <c r="O288" s="125">
        <f ca="1">IF(AND(Ausstellungen!G288&gt;"a",ISERROR(MATCH(Ausstellungen!G288,INDIRECT(Ausstellungen!T288),0))),0,1)</f>
        <v>1</v>
      </c>
      <c r="P288" s="71" t="str">
        <f>IF(Ausstellungen!$C288="","",IF(ISERROR(MATCH(Ausstellungen!$I288,Tabelle2!$X$4:$X$8,0)),"",MATCH(Ausstellungen!$I288,Tabelle2!$X$4:$X$8,0)))</f>
        <v/>
      </c>
      <c r="Q288" s="71" t="str">
        <f>IF(Ausstellungen!$C288="","",IF(OR(P288="",ISERROR(INDEX(Tabelle2!$X$14:$Y$18,P288,2))),"",INDEX(Tabelle2!$X$14:$Y$18,P288,2)))</f>
        <v/>
      </c>
      <c r="R288" s="71" t="str">
        <f t="shared" si="45"/>
        <v/>
      </c>
      <c r="S288" s="84" t="str">
        <f>IF(Ausstellungen!H288&lt;"a","",IF(AND(Ausstellungen!H288&gt;"a",ISERROR(MATCH(Ausstellungen!D288&amp;Ausstellungen!G288,Tabelle2!$T$2:$T$17,0))),1,IF(AND(Ausstellungen!H288&gt;"a",INDEX(Tabelle2!$V$2:$V$17,MATCH(Ausstellungen!D288&amp;Ausstellungen!G288,Tabelle2!$T$2:$T$17,0))&lt;&gt;Ausstellungen!H288),1,"")))</f>
        <v/>
      </c>
      <c r="T288" s="71" t="str">
        <f>IF(AND(Ausstellungen!I288&gt;"a",ISERROR(MATCH(Ausstellungen!G288,Tabelle2!$Z$2:$Z$7,0))),1,"")</f>
        <v/>
      </c>
      <c r="U288" s="71" t="str">
        <f>IF(AND(A288&gt;"a",Ausstellungen!G288&gt;" "),COUNTIF(A$5:A$500,A288),"")</f>
        <v/>
      </c>
      <c r="V288" s="71" t="str">
        <f t="shared" si="46"/>
        <v/>
      </c>
      <c r="W288" s="71" t="str">
        <f t="shared" si="47"/>
        <v/>
      </c>
      <c r="X288" s="71" t="str">
        <f>IF(AND(Ausstellungen!D288&lt;&gt;Tabelle2!$C$19,Ausstellungen!F288=Tabelle2!$E$19),1,"")</f>
        <v/>
      </c>
      <c r="Y288" s="71" t="str">
        <f ca="1">IF(AND(Ausstellungen!G288&gt;"a",ISERROR(MATCH(Ausstellungen!G288,INDIRECT(Ausstellungen!T288),0))),0,"")</f>
        <v/>
      </c>
      <c r="Z288" s="71" t="str">
        <f>IF(ISERROR(SEARCH(",",Ausstellungen!G288,1)),Ausstellungen!G288,SUBSTITUTE(MID(Ausstellungen!G288,1,SEARCH(",",Ausstellungen!G288,1)-1),"vv","z"))</f>
        <v xml:space="preserve"> </v>
      </c>
      <c r="AA288" s="71">
        <f t="shared" ca="1" si="48"/>
        <v>0</v>
      </c>
      <c r="AB288" s="71">
        <f t="shared" ca="1" si="49"/>
        <v>0</v>
      </c>
      <c r="AC288" s="71">
        <f t="shared" ca="1" si="50"/>
        <v>0</v>
      </c>
      <c r="AD288" s="71">
        <f t="shared" ca="1" si="51"/>
        <v>0</v>
      </c>
      <c r="AE288" s="71">
        <f t="shared" ca="1" si="52"/>
        <v>0</v>
      </c>
      <c r="AF288" s="71">
        <f t="shared" ca="1" si="53"/>
        <v>0</v>
      </c>
      <c r="AG288" s="71">
        <f t="shared" ca="1" si="54"/>
        <v>0</v>
      </c>
    </row>
    <row r="289" spans="1:33" ht="18.600000000000001" customHeight="1" x14ac:dyDescent="0.2">
      <c r="A289" s="70" t="str">
        <f>IF(AND(Ausstellungen!C289&lt;"a",Ausstellungen!D289&lt;"a",Ausstellungen!F289&lt;"a",Ausstellungen!G289&lt;" "),"",SUBSTITUTE(SUBSTITUTE(SUBSTITUTE(SUBSTITUTE(IF(AND(ISERROR(SEARCH(",",Ausstellungen!G289,1)),ISERROR(SEARCH(".",Ausstellungen!G289,1))),CONCATENATE(Ausstellungen!D289,Ausstellungen!E289,Ausstellungen!F289,Ausstellungen!G289),IF(ISERROR(SEARCH(",",Ausstellungen!G289,1)),CONCATENATE(Ausstellungen!D289,Ausstellungen!E289,Ausstellungen!F289,MID(Ausstellungen!G289,SEARCH(".",Ausstellungen!G289,1)-1,1)),CONCATENATE(Ausstellungen!D289,Ausstellungen!E289,Ausstellungen!F289,MID(Ausstellungen!G289,SEARCH(",",Ausstellungen!G289,1)-1,1)))),"vv",ROW()),"v",ROW()),"Sg",""),"V",""))</f>
        <v xml:space="preserve">   </v>
      </c>
      <c r="B289" s="70" t="str">
        <f>IF(OR(Ausstellungen!C289&lt;"a",Ausstellungen!D289&lt;"a",Ausstellungen!F289&lt;"a"),"",IF(AND(Ausstellungen!D289=Tabelle2!$C$19,Ausstellungen!F289=Tabelle2!$E$19),Ausstellungen!C289&amp;Ausstellungen!D289&amp;"yy",IF(AND(Ausstellungen!D289=Tabelle2!$C$19,Ausstellungen!F289&lt;&gt;Tabelle2!$E$19),Ausstellungen!C289&amp;Ausstellungen!D289&amp;"zz",Ausstellungen!C289&amp;Ausstellungen!D289)))</f>
        <v/>
      </c>
      <c r="C289" s="70" t="str">
        <f>IF(Ausstellungen!H289&lt;"a","",IF(Ausstellungen!F289=Tabelle2!$E$4,Ausstellungen!D289&amp;Ausstellungen!E289&amp;Ausstellungen!F289&amp;Ausstellungen!H289,IF(Ausstellungen!F289=Tabelle2!$E$3,Ausstellungen!D289&amp;Ausstellungen!F289&amp;Ausstellungen!H289,Ausstellungen!D289&amp;Ausstellungen!E289&amp;Ausstellungen!H289)))</f>
        <v/>
      </c>
      <c r="D289" s="70" t="str">
        <f>IF(AND(Ausstellungen!C289&gt;"a",Ausstellungen!D289&gt;"a",Ausstellungen!F289&gt;"a",Ausstellungen!I289&gt;"a"),Ausstellungen!D289&amp;Ausstellungen!E289&amp;MID(Ausstellungen!I289,1,2),"")</f>
        <v/>
      </c>
      <c r="E289" s="70" t="str">
        <f>IF(AND(Ausstellungen!C289&gt;"a",Ausstellungen!D289&gt;"a",Ausstellungen!F289&gt;"a",Ausstellungen!I289&gt;"a"),Ausstellungen!D289&amp;MID(Ausstellungen!I289,1,3),"")</f>
        <v/>
      </c>
      <c r="F289" s="70" t="str">
        <f>IF(Ausstellungen!T289&lt;&gt;"leer",CONCATENATE(Ausstellungen!T289,"P"),"")</f>
        <v/>
      </c>
      <c r="G289" s="71">
        <f ca="1">IF(Ausstellungen!G289&gt;" ",VLOOKUP(Ausstellungen!G289,INDIRECT(F289),2,0),0)</f>
        <v>0</v>
      </c>
      <c r="H289" s="71">
        <f>IF(ISERROR(VLOOKUP(Ausstellungen!H289,Tabelle2!$AG$3:$AH$29,2,0)),0,VLOOKUP(Ausstellungen!H289,Tabelle2!$AG$3:$AH$29,2,0))</f>
        <v>0</v>
      </c>
      <c r="I289" s="71">
        <f>IF(ISERROR(VLOOKUP(Ausstellungen!I289,Tabelle2!$X$3:$Y$8,2,0)),0,VLOOKUP(Ausstellungen!I289,Tabelle2!$X$3:$Y$8,2,0))</f>
        <v>0</v>
      </c>
      <c r="J289" s="71">
        <f t="shared" ca="1" si="44"/>
        <v>0</v>
      </c>
      <c r="N289" s="69" t="str">
        <f>IF(AND(Ausstellungen!$C289&gt;"a",ISERROR(VLOOKUP(Ausstellungen!$C289,Tabelle3!$A$6:$B$300,2,0))),"??",IF(ISERROR(VLOOKUP(Ausstellungen!$C289,Tabelle3!$A$6:$B$300,2,0)),"",VLOOKUP(Ausstellungen!$C289,Tabelle3!$A$6:$B$300,2,0)))</f>
        <v/>
      </c>
      <c r="O289" s="125">
        <f ca="1">IF(AND(Ausstellungen!G289&gt;"a",ISERROR(MATCH(Ausstellungen!G289,INDIRECT(Ausstellungen!T289),0))),0,1)</f>
        <v>1</v>
      </c>
      <c r="P289" s="71" t="str">
        <f>IF(Ausstellungen!$C289="","",IF(ISERROR(MATCH(Ausstellungen!$I289,Tabelle2!$X$4:$X$8,0)),"",MATCH(Ausstellungen!$I289,Tabelle2!$X$4:$X$8,0)))</f>
        <v/>
      </c>
      <c r="Q289" s="71" t="str">
        <f>IF(Ausstellungen!$C289="","",IF(OR(P289="",ISERROR(INDEX(Tabelle2!$X$14:$Y$18,P289,2))),"",INDEX(Tabelle2!$X$14:$Y$18,P289,2)))</f>
        <v/>
      </c>
      <c r="R289" s="71" t="str">
        <f t="shared" si="45"/>
        <v/>
      </c>
      <c r="S289" s="84" t="str">
        <f>IF(Ausstellungen!H289&lt;"a","",IF(AND(Ausstellungen!H289&gt;"a",ISERROR(MATCH(Ausstellungen!D289&amp;Ausstellungen!G289,Tabelle2!$T$2:$T$17,0))),1,IF(AND(Ausstellungen!H289&gt;"a",INDEX(Tabelle2!$V$2:$V$17,MATCH(Ausstellungen!D289&amp;Ausstellungen!G289,Tabelle2!$T$2:$T$17,0))&lt;&gt;Ausstellungen!H289),1,"")))</f>
        <v/>
      </c>
      <c r="T289" s="71" t="str">
        <f>IF(AND(Ausstellungen!I289&gt;"a",ISERROR(MATCH(Ausstellungen!G289,Tabelle2!$Z$2:$Z$7,0))),1,"")</f>
        <v/>
      </c>
      <c r="U289" s="71" t="str">
        <f>IF(AND(A289&gt;"a",Ausstellungen!G289&gt;" "),COUNTIF(A$5:A$500,A289),"")</f>
        <v/>
      </c>
      <c r="V289" s="71" t="str">
        <f t="shared" si="46"/>
        <v/>
      </c>
      <c r="W289" s="71" t="str">
        <f t="shared" si="47"/>
        <v/>
      </c>
      <c r="X289" s="71" t="str">
        <f>IF(AND(Ausstellungen!D289&lt;&gt;Tabelle2!$C$19,Ausstellungen!F289=Tabelle2!$E$19),1,"")</f>
        <v/>
      </c>
      <c r="Y289" s="71" t="str">
        <f ca="1">IF(AND(Ausstellungen!G289&gt;"a",ISERROR(MATCH(Ausstellungen!G289,INDIRECT(Ausstellungen!T289),0))),0,"")</f>
        <v/>
      </c>
      <c r="Z289" s="71" t="str">
        <f>IF(ISERROR(SEARCH(",",Ausstellungen!G289,1)),Ausstellungen!G289,SUBSTITUTE(MID(Ausstellungen!G289,1,SEARCH(",",Ausstellungen!G289,1)-1),"vv","z"))</f>
        <v xml:space="preserve"> </v>
      </c>
      <c r="AA289" s="71">
        <f t="shared" ca="1" si="48"/>
        <v>0</v>
      </c>
      <c r="AB289" s="71">
        <f t="shared" ca="1" si="49"/>
        <v>0</v>
      </c>
      <c r="AC289" s="71">
        <f t="shared" ca="1" si="50"/>
        <v>0</v>
      </c>
      <c r="AD289" s="71">
        <f t="shared" ca="1" si="51"/>
        <v>0</v>
      </c>
      <c r="AE289" s="71">
        <f t="shared" ca="1" si="52"/>
        <v>0</v>
      </c>
      <c r="AF289" s="71">
        <f t="shared" ca="1" si="53"/>
        <v>0</v>
      </c>
      <c r="AG289" s="71">
        <f t="shared" ca="1" si="54"/>
        <v>0</v>
      </c>
    </row>
    <row r="290" spans="1:33" ht="18.600000000000001" customHeight="1" x14ac:dyDescent="0.2">
      <c r="A290" s="70" t="str">
        <f>IF(AND(Ausstellungen!C290&lt;"a",Ausstellungen!D290&lt;"a",Ausstellungen!F290&lt;"a",Ausstellungen!G290&lt;" "),"",SUBSTITUTE(SUBSTITUTE(SUBSTITUTE(SUBSTITUTE(IF(AND(ISERROR(SEARCH(",",Ausstellungen!G290,1)),ISERROR(SEARCH(".",Ausstellungen!G290,1))),CONCATENATE(Ausstellungen!D290,Ausstellungen!E290,Ausstellungen!F290,Ausstellungen!G290),IF(ISERROR(SEARCH(",",Ausstellungen!G290,1)),CONCATENATE(Ausstellungen!D290,Ausstellungen!E290,Ausstellungen!F290,MID(Ausstellungen!G290,SEARCH(".",Ausstellungen!G290,1)-1,1)),CONCATENATE(Ausstellungen!D290,Ausstellungen!E290,Ausstellungen!F290,MID(Ausstellungen!G290,SEARCH(",",Ausstellungen!G290,1)-1,1)))),"vv",ROW()),"v",ROW()),"Sg",""),"V",""))</f>
        <v xml:space="preserve">   </v>
      </c>
      <c r="B290" s="70" t="str">
        <f>IF(OR(Ausstellungen!C290&lt;"a",Ausstellungen!D290&lt;"a",Ausstellungen!F290&lt;"a"),"",IF(AND(Ausstellungen!D290=Tabelle2!$C$19,Ausstellungen!F290=Tabelle2!$E$19),Ausstellungen!C290&amp;Ausstellungen!D290&amp;"yy",IF(AND(Ausstellungen!D290=Tabelle2!$C$19,Ausstellungen!F290&lt;&gt;Tabelle2!$E$19),Ausstellungen!C290&amp;Ausstellungen!D290&amp;"zz",Ausstellungen!C290&amp;Ausstellungen!D290)))</f>
        <v/>
      </c>
      <c r="C290" s="70" t="str">
        <f>IF(Ausstellungen!H290&lt;"a","",IF(Ausstellungen!F290=Tabelle2!$E$4,Ausstellungen!D290&amp;Ausstellungen!E290&amp;Ausstellungen!F290&amp;Ausstellungen!H290,IF(Ausstellungen!F290=Tabelle2!$E$3,Ausstellungen!D290&amp;Ausstellungen!F290&amp;Ausstellungen!H290,Ausstellungen!D290&amp;Ausstellungen!E290&amp;Ausstellungen!H290)))</f>
        <v/>
      </c>
      <c r="D290" s="70" t="str">
        <f>IF(AND(Ausstellungen!C290&gt;"a",Ausstellungen!D290&gt;"a",Ausstellungen!F290&gt;"a",Ausstellungen!I290&gt;"a"),Ausstellungen!D290&amp;Ausstellungen!E290&amp;MID(Ausstellungen!I290,1,2),"")</f>
        <v/>
      </c>
      <c r="E290" s="70" t="str">
        <f>IF(AND(Ausstellungen!C290&gt;"a",Ausstellungen!D290&gt;"a",Ausstellungen!F290&gt;"a",Ausstellungen!I290&gt;"a"),Ausstellungen!D290&amp;MID(Ausstellungen!I290,1,3),"")</f>
        <v/>
      </c>
      <c r="F290" s="70" t="str">
        <f>IF(Ausstellungen!T290&lt;&gt;"leer",CONCATENATE(Ausstellungen!T290,"P"),"")</f>
        <v/>
      </c>
      <c r="G290" s="71">
        <f ca="1">IF(Ausstellungen!G290&gt;" ",VLOOKUP(Ausstellungen!G290,INDIRECT(F290),2,0),0)</f>
        <v>0</v>
      </c>
      <c r="H290" s="71">
        <f>IF(ISERROR(VLOOKUP(Ausstellungen!H290,Tabelle2!$AG$3:$AH$29,2,0)),0,VLOOKUP(Ausstellungen!H290,Tabelle2!$AG$3:$AH$29,2,0))</f>
        <v>0</v>
      </c>
      <c r="I290" s="71">
        <f>IF(ISERROR(VLOOKUP(Ausstellungen!I290,Tabelle2!$X$3:$Y$8,2,0)),0,VLOOKUP(Ausstellungen!I290,Tabelle2!$X$3:$Y$8,2,0))</f>
        <v>0</v>
      </c>
      <c r="J290" s="71">
        <f t="shared" ca="1" si="44"/>
        <v>0</v>
      </c>
      <c r="N290" s="69" t="str">
        <f>IF(AND(Ausstellungen!$C290&gt;"a",ISERROR(VLOOKUP(Ausstellungen!$C290,Tabelle3!$A$6:$B$300,2,0))),"??",IF(ISERROR(VLOOKUP(Ausstellungen!$C290,Tabelle3!$A$6:$B$300,2,0)),"",VLOOKUP(Ausstellungen!$C290,Tabelle3!$A$6:$B$300,2,0)))</f>
        <v/>
      </c>
      <c r="O290" s="125">
        <f ca="1">IF(AND(Ausstellungen!G290&gt;"a",ISERROR(MATCH(Ausstellungen!G290,INDIRECT(Ausstellungen!T290),0))),0,1)</f>
        <v>1</v>
      </c>
      <c r="P290" s="71" t="str">
        <f>IF(Ausstellungen!$C290="","",IF(ISERROR(MATCH(Ausstellungen!$I290,Tabelle2!$X$4:$X$8,0)),"",MATCH(Ausstellungen!$I290,Tabelle2!$X$4:$X$8,0)))</f>
        <v/>
      </c>
      <c r="Q290" s="71" t="str">
        <f>IF(Ausstellungen!$C290="","",IF(OR(P290="",ISERROR(INDEX(Tabelle2!$X$14:$Y$18,P290,2))),"",INDEX(Tabelle2!$X$14:$Y$18,P290,2)))</f>
        <v/>
      </c>
      <c r="R290" s="71" t="str">
        <f t="shared" si="45"/>
        <v/>
      </c>
      <c r="S290" s="84" t="str">
        <f>IF(Ausstellungen!H290&lt;"a","",IF(AND(Ausstellungen!H290&gt;"a",ISERROR(MATCH(Ausstellungen!D290&amp;Ausstellungen!G290,Tabelle2!$T$2:$T$17,0))),1,IF(AND(Ausstellungen!H290&gt;"a",INDEX(Tabelle2!$V$2:$V$17,MATCH(Ausstellungen!D290&amp;Ausstellungen!G290,Tabelle2!$T$2:$T$17,0))&lt;&gt;Ausstellungen!H290),1,"")))</f>
        <v/>
      </c>
      <c r="T290" s="71" t="str">
        <f>IF(AND(Ausstellungen!I290&gt;"a",ISERROR(MATCH(Ausstellungen!G290,Tabelle2!$Z$2:$Z$7,0))),1,"")</f>
        <v/>
      </c>
      <c r="U290" s="71" t="str">
        <f>IF(AND(A290&gt;"a",Ausstellungen!G290&gt;" "),COUNTIF(A$5:A$500,A290),"")</f>
        <v/>
      </c>
      <c r="V290" s="71" t="str">
        <f t="shared" si="46"/>
        <v/>
      </c>
      <c r="W290" s="71" t="str">
        <f t="shared" si="47"/>
        <v/>
      </c>
      <c r="X290" s="71" t="str">
        <f>IF(AND(Ausstellungen!D290&lt;&gt;Tabelle2!$C$19,Ausstellungen!F290=Tabelle2!$E$19),1,"")</f>
        <v/>
      </c>
      <c r="Y290" s="71" t="str">
        <f ca="1">IF(AND(Ausstellungen!G290&gt;"a",ISERROR(MATCH(Ausstellungen!G290,INDIRECT(Ausstellungen!T290),0))),0,"")</f>
        <v/>
      </c>
      <c r="Z290" s="71" t="str">
        <f>IF(ISERROR(SEARCH(",",Ausstellungen!G290,1)),Ausstellungen!G290,SUBSTITUTE(MID(Ausstellungen!G290,1,SEARCH(",",Ausstellungen!G290,1)-1),"vv","z"))</f>
        <v xml:space="preserve"> </v>
      </c>
      <c r="AA290" s="71">
        <f t="shared" ca="1" si="48"/>
        <v>0</v>
      </c>
      <c r="AB290" s="71">
        <f t="shared" ca="1" si="49"/>
        <v>0</v>
      </c>
      <c r="AC290" s="71">
        <f t="shared" ca="1" si="50"/>
        <v>0</v>
      </c>
      <c r="AD290" s="71">
        <f t="shared" ca="1" si="51"/>
        <v>0</v>
      </c>
      <c r="AE290" s="71">
        <f t="shared" ca="1" si="52"/>
        <v>0</v>
      </c>
      <c r="AF290" s="71">
        <f t="shared" ca="1" si="53"/>
        <v>0</v>
      </c>
      <c r="AG290" s="71">
        <f t="shared" ca="1" si="54"/>
        <v>0</v>
      </c>
    </row>
    <row r="291" spans="1:33" ht="18.600000000000001" customHeight="1" x14ac:dyDescent="0.2">
      <c r="A291" s="70" t="str">
        <f>IF(AND(Ausstellungen!C291&lt;"a",Ausstellungen!D291&lt;"a",Ausstellungen!F291&lt;"a",Ausstellungen!G291&lt;" "),"",SUBSTITUTE(SUBSTITUTE(SUBSTITUTE(SUBSTITUTE(IF(AND(ISERROR(SEARCH(",",Ausstellungen!G291,1)),ISERROR(SEARCH(".",Ausstellungen!G291,1))),CONCATENATE(Ausstellungen!D291,Ausstellungen!E291,Ausstellungen!F291,Ausstellungen!G291),IF(ISERROR(SEARCH(",",Ausstellungen!G291,1)),CONCATENATE(Ausstellungen!D291,Ausstellungen!E291,Ausstellungen!F291,MID(Ausstellungen!G291,SEARCH(".",Ausstellungen!G291,1)-1,1)),CONCATENATE(Ausstellungen!D291,Ausstellungen!E291,Ausstellungen!F291,MID(Ausstellungen!G291,SEARCH(",",Ausstellungen!G291,1)-1,1)))),"vv",ROW()),"v",ROW()),"Sg",""),"V",""))</f>
        <v xml:space="preserve">   </v>
      </c>
      <c r="B291" s="70" t="str">
        <f>IF(OR(Ausstellungen!C291&lt;"a",Ausstellungen!D291&lt;"a",Ausstellungen!F291&lt;"a"),"",IF(AND(Ausstellungen!D291=Tabelle2!$C$19,Ausstellungen!F291=Tabelle2!$E$19),Ausstellungen!C291&amp;Ausstellungen!D291&amp;"yy",IF(AND(Ausstellungen!D291=Tabelle2!$C$19,Ausstellungen!F291&lt;&gt;Tabelle2!$E$19),Ausstellungen!C291&amp;Ausstellungen!D291&amp;"zz",Ausstellungen!C291&amp;Ausstellungen!D291)))</f>
        <v/>
      </c>
      <c r="C291" s="70" t="str">
        <f>IF(Ausstellungen!H291&lt;"a","",IF(Ausstellungen!F291=Tabelle2!$E$4,Ausstellungen!D291&amp;Ausstellungen!E291&amp;Ausstellungen!F291&amp;Ausstellungen!H291,IF(Ausstellungen!F291=Tabelle2!$E$3,Ausstellungen!D291&amp;Ausstellungen!F291&amp;Ausstellungen!H291,Ausstellungen!D291&amp;Ausstellungen!E291&amp;Ausstellungen!H291)))</f>
        <v/>
      </c>
      <c r="D291" s="70" t="str">
        <f>IF(AND(Ausstellungen!C291&gt;"a",Ausstellungen!D291&gt;"a",Ausstellungen!F291&gt;"a",Ausstellungen!I291&gt;"a"),Ausstellungen!D291&amp;Ausstellungen!E291&amp;MID(Ausstellungen!I291,1,2),"")</f>
        <v/>
      </c>
      <c r="E291" s="70" t="str">
        <f>IF(AND(Ausstellungen!C291&gt;"a",Ausstellungen!D291&gt;"a",Ausstellungen!F291&gt;"a",Ausstellungen!I291&gt;"a"),Ausstellungen!D291&amp;MID(Ausstellungen!I291,1,3),"")</f>
        <v/>
      </c>
      <c r="F291" s="70" t="str">
        <f>IF(Ausstellungen!T291&lt;&gt;"leer",CONCATENATE(Ausstellungen!T291,"P"),"")</f>
        <v/>
      </c>
      <c r="G291" s="71">
        <f ca="1">IF(Ausstellungen!G291&gt;" ",VLOOKUP(Ausstellungen!G291,INDIRECT(F291),2,0),0)</f>
        <v>0</v>
      </c>
      <c r="H291" s="71">
        <f>IF(ISERROR(VLOOKUP(Ausstellungen!H291,Tabelle2!$AG$3:$AH$29,2,0)),0,VLOOKUP(Ausstellungen!H291,Tabelle2!$AG$3:$AH$29,2,0))</f>
        <v>0</v>
      </c>
      <c r="I291" s="71">
        <f>IF(ISERROR(VLOOKUP(Ausstellungen!I291,Tabelle2!$X$3:$Y$8,2,0)),0,VLOOKUP(Ausstellungen!I291,Tabelle2!$X$3:$Y$8,2,0))</f>
        <v>0</v>
      </c>
      <c r="J291" s="71">
        <f t="shared" ca="1" si="44"/>
        <v>0</v>
      </c>
      <c r="N291" s="69" t="str">
        <f>IF(AND(Ausstellungen!$C291&gt;"a",ISERROR(VLOOKUP(Ausstellungen!$C291,Tabelle3!$A$6:$B$300,2,0))),"??",IF(ISERROR(VLOOKUP(Ausstellungen!$C291,Tabelle3!$A$6:$B$300,2,0)),"",VLOOKUP(Ausstellungen!$C291,Tabelle3!$A$6:$B$300,2,0)))</f>
        <v/>
      </c>
      <c r="O291" s="125">
        <f ca="1">IF(AND(Ausstellungen!G291&gt;"a",ISERROR(MATCH(Ausstellungen!G291,INDIRECT(Ausstellungen!T291),0))),0,1)</f>
        <v>1</v>
      </c>
      <c r="P291" s="71" t="str">
        <f>IF(Ausstellungen!$C291="","",IF(ISERROR(MATCH(Ausstellungen!$I291,Tabelle2!$X$4:$X$8,0)),"",MATCH(Ausstellungen!$I291,Tabelle2!$X$4:$X$8,0)))</f>
        <v/>
      </c>
      <c r="Q291" s="71" t="str">
        <f>IF(Ausstellungen!$C291="","",IF(OR(P291="",ISERROR(INDEX(Tabelle2!$X$14:$Y$18,P291,2))),"",INDEX(Tabelle2!$X$14:$Y$18,P291,2)))</f>
        <v/>
      </c>
      <c r="R291" s="71" t="str">
        <f t="shared" si="45"/>
        <v/>
      </c>
      <c r="S291" s="84" t="str">
        <f>IF(Ausstellungen!H291&lt;"a","",IF(AND(Ausstellungen!H291&gt;"a",ISERROR(MATCH(Ausstellungen!D291&amp;Ausstellungen!G291,Tabelle2!$T$2:$T$17,0))),1,IF(AND(Ausstellungen!H291&gt;"a",INDEX(Tabelle2!$V$2:$V$17,MATCH(Ausstellungen!D291&amp;Ausstellungen!G291,Tabelle2!$T$2:$T$17,0))&lt;&gt;Ausstellungen!H291),1,"")))</f>
        <v/>
      </c>
      <c r="T291" s="71" t="str">
        <f>IF(AND(Ausstellungen!I291&gt;"a",ISERROR(MATCH(Ausstellungen!G291,Tabelle2!$Z$2:$Z$7,0))),1,"")</f>
        <v/>
      </c>
      <c r="U291" s="71" t="str">
        <f>IF(AND(A291&gt;"a",Ausstellungen!G291&gt;" "),COUNTIF(A$5:A$500,A291),"")</f>
        <v/>
      </c>
      <c r="V291" s="71" t="str">
        <f t="shared" si="46"/>
        <v/>
      </c>
      <c r="W291" s="71" t="str">
        <f t="shared" si="47"/>
        <v/>
      </c>
      <c r="X291" s="71" t="str">
        <f>IF(AND(Ausstellungen!D291&lt;&gt;Tabelle2!$C$19,Ausstellungen!F291=Tabelle2!$E$19),1,"")</f>
        <v/>
      </c>
      <c r="Y291" s="71" t="str">
        <f ca="1">IF(AND(Ausstellungen!G291&gt;"a",ISERROR(MATCH(Ausstellungen!G291,INDIRECT(Ausstellungen!T291),0))),0,"")</f>
        <v/>
      </c>
      <c r="Z291" s="71" t="str">
        <f>IF(ISERROR(SEARCH(",",Ausstellungen!G291,1)),Ausstellungen!G291,SUBSTITUTE(MID(Ausstellungen!G291,1,SEARCH(",",Ausstellungen!G291,1)-1),"vv","z"))</f>
        <v xml:space="preserve"> </v>
      </c>
      <c r="AA291" s="71">
        <f t="shared" ca="1" si="48"/>
        <v>0</v>
      </c>
      <c r="AB291" s="71">
        <f t="shared" ca="1" si="49"/>
        <v>0</v>
      </c>
      <c r="AC291" s="71">
        <f t="shared" ca="1" si="50"/>
        <v>0</v>
      </c>
      <c r="AD291" s="71">
        <f t="shared" ca="1" si="51"/>
        <v>0</v>
      </c>
      <c r="AE291" s="71">
        <f t="shared" ca="1" si="52"/>
        <v>0</v>
      </c>
      <c r="AF291" s="71">
        <f t="shared" ca="1" si="53"/>
        <v>0</v>
      </c>
      <c r="AG291" s="71">
        <f t="shared" ca="1" si="54"/>
        <v>0</v>
      </c>
    </row>
    <row r="292" spans="1:33" ht="18.600000000000001" customHeight="1" x14ac:dyDescent="0.2">
      <c r="A292" s="70" t="str">
        <f>IF(AND(Ausstellungen!C292&lt;"a",Ausstellungen!D292&lt;"a",Ausstellungen!F292&lt;"a",Ausstellungen!G292&lt;" "),"",SUBSTITUTE(SUBSTITUTE(SUBSTITUTE(SUBSTITUTE(IF(AND(ISERROR(SEARCH(",",Ausstellungen!G292,1)),ISERROR(SEARCH(".",Ausstellungen!G292,1))),CONCATENATE(Ausstellungen!D292,Ausstellungen!E292,Ausstellungen!F292,Ausstellungen!G292),IF(ISERROR(SEARCH(",",Ausstellungen!G292,1)),CONCATENATE(Ausstellungen!D292,Ausstellungen!E292,Ausstellungen!F292,MID(Ausstellungen!G292,SEARCH(".",Ausstellungen!G292,1)-1,1)),CONCATENATE(Ausstellungen!D292,Ausstellungen!E292,Ausstellungen!F292,MID(Ausstellungen!G292,SEARCH(",",Ausstellungen!G292,1)-1,1)))),"vv",ROW()),"v",ROW()),"Sg",""),"V",""))</f>
        <v xml:space="preserve">   </v>
      </c>
      <c r="B292" s="70" t="str">
        <f>IF(OR(Ausstellungen!C292&lt;"a",Ausstellungen!D292&lt;"a",Ausstellungen!F292&lt;"a"),"",IF(AND(Ausstellungen!D292=Tabelle2!$C$19,Ausstellungen!F292=Tabelle2!$E$19),Ausstellungen!C292&amp;Ausstellungen!D292&amp;"yy",IF(AND(Ausstellungen!D292=Tabelle2!$C$19,Ausstellungen!F292&lt;&gt;Tabelle2!$E$19),Ausstellungen!C292&amp;Ausstellungen!D292&amp;"zz",Ausstellungen!C292&amp;Ausstellungen!D292)))</f>
        <v/>
      </c>
      <c r="C292" s="70" t="str">
        <f>IF(Ausstellungen!H292&lt;"a","",IF(Ausstellungen!F292=Tabelle2!$E$4,Ausstellungen!D292&amp;Ausstellungen!E292&amp;Ausstellungen!F292&amp;Ausstellungen!H292,IF(Ausstellungen!F292=Tabelle2!$E$3,Ausstellungen!D292&amp;Ausstellungen!F292&amp;Ausstellungen!H292,Ausstellungen!D292&amp;Ausstellungen!E292&amp;Ausstellungen!H292)))</f>
        <v/>
      </c>
      <c r="D292" s="70" t="str">
        <f>IF(AND(Ausstellungen!C292&gt;"a",Ausstellungen!D292&gt;"a",Ausstellungen!F292&gt;"a",Ausstellungen!I292&gt;"a"),Ausstellungen!D292&amp;Ausstellungen!E292&amp;MID(Ausstellungen!I292,1,2),"")</f>
        <v/>
      </c>
      <c r="E292" s="70" t="str">
        <f>IF(AND(Ausstellungen!C292&gt;"a",Ausstellungen!D292&gt;"a",Ausstellungen!F292&gt;"a",Ausstellungen!I292&gt;"a"),Ausstellungen!D292&amp;MID(Ausstellungen!I292,1,3),"")</f>
        <v/>
      </c>
      <c r="F292" s="70" t="str">
        <f>IF(Ausstellungen!T292&lt;&gt;"leer",CONCATENATE(Ausstellungen!T292,"P"),"")</f>
        <v/>
      </c>
      <c r="G292" s="71">
        <f ca="1">IF(Ausstellungen!G292&gt;" ",VLOOKUP(Ausstellungen!G292,INDIRECT(F292),2,0),0)</f>
        <v>0</v>
      </c>
      <c r="H292" s="71">
        <f>IF(ISERROR(VLOOKUP(Ausstellungen!H292,Tabelle2!$AG$3:$AH$29,2,0)),0,VLOOKUP(Ausstellungen!H292,Tabelle2!$AG$3:$AH$29,2,0))</f>
        <v>0</v>
      </c>
      <c r="I292" s="71">
        <f>IF(ISERROR(VLOOKUP(Ausstellungen!I292,Tabelle2!$X$3:$Y$8,2,0)),0,VLOOKUP(Ausstellungen!I292,Tabelle2!$X$3:$Y$8,2,0))</f>
        <v>0</v>
      </c>
      <c r="J292" s="71">
        <f t="shared" ca="1" si="44"/>
        <v>0</v>
      </c>
      <c r="N292" s="69" t="str">
        <f>IF(AND(Ausstellungen!$C292&gt;"a",ISERROR(VLOOKUP(Ausstellungen!$C292,Tabelle3!$A$6:$B$300,2,0))),"??",IF(ISERROR(VLOOKUP(Ausstellungen!$C292,Tabelle3!$A$6:$B$300,2,0)),"",VLOOKUP(Ausstellungen!$C292,Tabelle3!$A$6:$B$300,2,0)))</f>
        <v/>
      </c>
      <c r="O292" s="125">
        <f ca="1">IF(AND(Ausstellungen!G292&gt;"a",ISERROR(MATCH(Ausstellungen!G292,INDIRECT(Ausstellungen!T292),0))),0,1)</f>
        <v>1</v>
      </c>
      <c r="P292" s="71" t="str">
        <f>IF(Ausstellungen!$C292="","",IF(ISERROR(MATCH(Ausstellungen!$I292,Tabelle2!$X$4:$X$8,0)),"",MATCH(Ausstellungen!$I292,Tabelle2!$X$4:$X$8,0)))</f>
        <v/>
      </c>
      <c r="Q292" s="71" t="str">
        <f>IF(Ausstellungen!$C292="","",IF(OR(P292="",ISERROR(INDEX(Tabelle2!$X$14:$Y$18,P292,2))),"",INDEX(Tabelle2!$X$14:$Y$18,P292,2)))</f>
        <v/>
      </c>
      <c r="R292" s="71" t="str">
        <f t="shared" si="45"/>
        <v/>
      </c>
      <c r="S292" s="84" t="str">
        <f>IF(Ausstellungen!H292&lt;"a","",IF(AND(Ausstellungen!H292&gt;"a",ISERROR(MATCH(Ausstellungen!D292&amp;Ausstellungen!G292,Tabelle2!$T$2:$T$17,0))),1,IF(AND(Ausstellungen!H292&gt;"a",INDEX(Tabelle2!$V$2:$V$17,MATCH(Ausstellungen!D292&amp;Ausstellungen!G292,Tabelle2!$T$2:$T$17,0))&lt;&gt;Ausstellungen!H292),1,"")))</f>
        <v/>
      </c>
      <c r="T292" s="71" t="str">
        <f>IF(AND(Ausstellungen!I292&gt;"a",ISERROR(MATCH(Ausstellungen!G292,Tabelle2!$Z$2:$Z$7,0))),1,"")</f>
        <v/>
      </c>
      <c r="U292" s="71" t="str">
        <f>IF(AND(A292&gt;"a",Ausstellungen!G292&gt;" "),COUNTIF(A$5:A$500,A292),"")</f>
        <v/>
      </c>
      <c r="V292" s="71" t="str">
        <f t="shared" si="46"/>
        <v/>
      </c>
      <c r="W292" s="71" t="str">
        <f t="shared" si="47"/>
        <v/>
      </c>
      <c r="X292" s="71" t="str">
        <f>IF(AND(Ausstellungen!D292&lt;&gt;Tabelle2!$C$19,Ausstellungen!F292=Tabelle2!$E$19),1,"")</f>
        <v/>
      </c>
      <c r="Y292" s="71" t="str">
        <f ca="1">IF(AND(Ausstellungen!G292&gt;"a",ISERROR(MATCH(Ausstellungen!G292,INDIRECT(Ausstellungen!T292),0))),0,"")</f>
        <v/>
      </c>
      <c r="Z292" s="71" t="str">
        <f>IF(ISERROR(SEARCH(",",Ausstellungen!G292,1)),Ausstellungen!G292,SUBSTITUTE(MID(Ausstellungen!G292,1,SEARCH(",",Ausstellungen!G292,1)-1),"vv","z"))</f>
        <v xml:space="preserve"> </v>
      </c>
      <c r="AA292" s="71">
        <f t="shared" ca="1" si="48"/>
        <v>0</v>
      </c>
      <c r="AB292" s="71">
        <f t="shared" ca="1" si="49"/>
        <v>0</v>
      </c>
      <c r="AC292" s="71">
        <f t="shared" ca="1" si="50"/>
        <v>0</v>
      </c>
      <c r="AD292" s="71">
        <f t="shared" ca="1" si="51"/>
        <v>0</v>
      </c>
      <c r="AE292" s="71">
        <f t="shared" ca="1" si="52"/>
        <v>0</v>
      </c>
      <c r="AF292" s="71">
        <f t="shared" ca="1" si="53"/>
        <v>0</v>
      </c>
      <c r="AG292" s="71">
        <f t="shared" ca="1" si="54"/>
        <v>0</v>
      </c>
    </row>
    <row r="293" spans="1:33" ht="18.600000000000001" customHeight="1" x14ac:dyDescent="0.2">
      <c r="A293" s="70" t="str">
        <f>IF(AND(Ausstellungen!C293&lt;"a",Ausstellungen!D293&lt;"a",Ausstellungen!F293&lt;"a",Ausstellungen!G293&lt;" "),"",SUBSTITUTE(SUBSTITUTE(SUBSTITUTE(SUBSTITUTE(IF(AND(ISERROR(SEARCH(",",Ausstellungen!G293,1)),ISERROR(SEARCH(".",Ausstellungen!G293,1))),CONCATENATE(Ausstellungen!D293,Ausstellungen!E293,Ausstellungen!F293,Ausstellungen!G293),IF(ISERROR(SEARCH(",",Ausstellungen!G293,1)),CONCATENATE(Ausstellungen!D293,Ausstellungen!E293,Ausstellungen!F293,MID(Ausstellungen!G293,SEARCH(".",Ausstellungen!G293,1)-1,1)),CONCATENATE(Ausstellungen!D293,Ausstellungen!E293,Ausstellungen!F293,MID(Ausstellungen!G293,SEARCH(",",Ausstellungen!G293,1)-1,1)))),"vv",ROW()),"v",ROW()),"Sg",""),"V",""))</f>
        <v xml:space="preserve">   </v>
      </c>
      <c r="B293" s="70" t="str">
        <f>IF(OR(Ausstellungen!C293&lt;"a",Ausstellungen!D293&lt;"a",Ausstellungen!F293&lt;"a"),"",IF(AND(Ausstellungen!D293=Tabelle2!$C$19,Ausstellungen!F293=Tabelle2!$E$19),Ausstellungen!C293&amp;Ausstellungen!D293&amp;"yy",IF(AND(Ausstellungen!D293=Tabelle2!$C$19,Ausstellungen!F293&lt;&gt;Tabelle2!$E$19),Ausstellungen!C293&amp;Ausstellungen!D293&amp;"zz",Ausstellungen!C293&amp;Ausstellungen!D293)))</f>
        <v/>
      </c>
      <c r="C293" s="70" t="str">
        <f>IF(Ausstellungen!H293&lt;"a","",IF(Ausstellungen!F293=Tabelle2!$E$4,Ausstellungen!D293&amp;Ausstellungen!E293&amp;Ausstellungen!F293&amp;Ausstellungen!H293,IF(Ausstellungen!F293=Tabelle2!$E$3,Ausstellungen!D293&amp;Ausstellungen!F293&amp;Ausstellungen!H293,Ausstellungen!D293&amp;Ausstellungen!E293&amp;Ausstellungen!H293)))</f>
        <v/>
      </c>
      <c r="D293" s="70" t="str">
        <f>IF(AND(Ausstellungen!C293&gt;"a",Ausstellungen!D293&gt;"a",Ausstellungen!F293&gt;"a",Ausstellungen!I293&gt;"a"),Ausstellungen!D293&amp;Ausstellungen!E293&amp;MID(Ausstellungen!I293,1,2),"")</f>
        <v/>
      </c>
      <c r="E293" s="70" t="str">
        <f>IF(AND(Ausstellungen!C293&gt;"a",Ausstellungen!D293&gt;"a",Ausstellungen!F293&gt;"a",Ausstellungen!I293&gt;"a"),Ausstellungen!D293&amp;MID(Ausstellungen!I293,1,3),"")</f>
        <v/>
      </c>
      <c r="F293" s="70" t="str">
        <f>IF(Ausstellungen!T293&lt;&gt;"leer",CONCATENATE(Ausstellungen!T293,"P"),"")</f>
        <v/>
      </c>
      <c r="G293" s="71">
        <f ca="1">IF(Ausstellungen!G293&gt;" ",VLOOKUP(Ausstellungen!G293,INDIRECT(F293),2,0),0)</f>
        <v>0</v>
      </c>
      <c r="H293" s="71">
        <f>IF(ISERROR(VLOOKUP(Ausstellungen!H293,Tabelle2!$AG$3:$AH$29,2,0)),0,VLOOKUP(Ausstellungen!H293,Tabelle2!$AG$3:$AH$29,2,0))</f>
        <v>0</v>
      </c>
      <c r="I293" s="71">
        <f>IF(ISERROR(VLOOKUP(Ausstellungen!I293,Tabelle2!$X$3:$Y$8,2,0)),0,VLOOKUP(Ausstellungen!I293,Tabelle2!$X$3:$Y$8,2,0))</f>
        <v>0</v>
      </c>
      <c r="J293" s="71">
        <f t="shared" ca="1" si="44"/>
        <v>0</v>
      </c>
      <c r="N293" s="69" t="str">
        <f>IF(AND(Ausstellungen!$C293&gt;"a",ISERROR(VLOOKUP(Ausstellungen!$C293,Tabelle3!$A$6:$B$300,2,0))),"??",IF(ISERROR(VLOOKUP(Ausstellungen!$C293,Tabelle3!$A$6:$B$300,2,0)),"",VLOOKUP(Ausstellungen!$C293,Tabelle3!$A$6:$B$300,2,0)))</f>
        <v/>
      </c>
      <c r="O293" s="125">
        <f ca="1">IF(AND(Ausstellungen!G293&gt;"a",ISERROR(MATCH(Ausstellungen!G293,INDIRECT(Ausstellungen!T293),0))),0,1)</f>
        <v>1</v>
      </c>
      <c r="P293" s="71" t="str">
        <f>IF(Ausstellungen!$C293="","",IF(ISERROR(MATCH(Ausstellungen!$I293,Tabelle2!$X$4:$X$8,0)),"",MATCH(Ausstellungen!$I293,Tabelle2!$X$4:$X$8,0)))</f>
        <v/>
      </c>
      <c r="Q293" s="71" t="str">
        <f>IF(Ausstellungen!$C293="","",IF(OR(P293="",ISERROR(INDEX(Tabelle2!$X$14:$Y$18,P293,2))),"",INDEX(Tabelle2!$X$14:$Y$18,P293,2)))</f>
        <v/>
      </c>
      <c r="R293" s="71" t="str">
        <f t="shared" si="45"/>
        <v/>
      </c>
      <c r="S293" s="84" t="str">
        <f>IF(Ausstellungen!H293&lt;"a","",IF(AND(Ausstellungen!H293&gt;"a",ISERROR(MATCH(Ausstellungen!D293&amp;Ausstellungen!G293,Tabelle2!$T$2:$T$17,0))),1,IF(AND(Ausstellungen!H293&gt;"a",INDEX(Tabelle2!$V$2:$V$17,MATCH(Ausstellungen!D293&amp;Ausstellungen!G293,Tabelle2!$T$2:$T$17,0))&lt;&gt;Ausstellungen!H293),1,"")))</f>
        <v/>
      </c>
      <c r="T293" s="71" t="str">
        <f>IF(AND(Ausstellungen!I293&gt;"a",ISERROR(MATCH(Ausstellungen!G293,Tabelle2!$Z$2:$Z$7,0))),1,"")</f>
        <v/>
      </c>
      <c r="U293" s="71" t="str">
        <f>IF(AND(A293&gt;"a",Ausstellungen!G293&gt;" "),COUNTIF(A$5:A$500,A293),"")</f>
        <v/>
      </c>
      <c r="V293" s="71" t="str">
        <f t="shared" si="46"/>
        <v/>
      </c>
      <c r="W293" s="71" t="str">
        <f t="shared" si="47"/>
        <v/>
      </c>
      <c r="X293" s="71" t="str">
        <f>IF(AND(Ausstellungen!D293&lt;&gt;Tabelle2!$C$19,Ausstellungen!F293=Tabelle2!$E$19),1,"")</f>
        <v/>
      </c>
      <c r="Y293" s="71" t="str">
        <f ca="1">IF(AND(Ausstellungen!G293&gt;"a",ISERROR(MATCH(Ausstellungen!G293,INDIRECT(Ausstellungen!T293),0))),0,"")</f>
        <v/>
      </c>
      <c r="Z293" s="71" t="str">
        <f>IF(ISERROR(SEARCH(",",Ausstellungen!G293,1)),Ausstellungen!G293,SUBSTITUTE(MID(Ausstellungen!G293,1,SEARCH(",",Ausstellungen!G293,1)-1),"vv","z"))</f>
        <v xml:space="preserve"> </v>
      </c>
      <c r="AA293" s="71">
        <f t="shared" ca="1" si="48"/>
        <v>0</v>
      </c>
      <c r="AB293" s="71">
        <f t="shared" ca="1" si="49"/>
        <v>0</v>
      </c>
      <c r="AC293" s="71">
        <f t="shared" ca="1" si="50"/>
        <v>0</v>
      </c>
      <c r="AD293" s="71">
        <f t="shared" ca="1" si="51"/>
        <v>0</v>
      </c>
      <c r="AE293" s="71">
        <f t="shared" ca="1" si="52"/>
        <v>0</v>
      </c>
      <c r="AF293" s="71">
        <f t="shared" ca="1" si="53"/>
        <v>0</v>
      </c>
      <c r="AG293" s="71">
        <f t="shared" ca="1" si="54"/>
        <v>0</v>
      </c>
    </row>
    <row r="294" spans="1:33" ht="18.600000000000001" customHeight="1" x14ac:dyDescent="0.2">
      <c r="A294" s="70" t="str">
        <f>IF(AND(Ausstellungen!C294&lt;"a",Ausstellungen!D294&lt;"a",Ausstellungen!F294&lt;"a",Ausstellungen!G294&lt;" "),"",SUBSTITUTE(SUBSTITUTE(SUBSTITUTE(SUBSTITUTE(IF(AND(ISERROR(SEARCH(",",Ausstellungen!G294,1)),ISERROR(SEARCH(".",Ausstellungen!G294,1))),CONCATENATE(Ausstellungen!D294,Ausstellungen!E294,Ausstellungen!F294,Ausstellungen!G294),IF(ISERROR(SEARCH(",",Ausstellungen!G294,1)),CONCATENATE(Ausstellungen!D294,Ausstellungen!E294,Ausstellungen!F294,MID(Ausstellungen!G294,SEARCH(".",Ausstellungen!G294,1)-1,1)),CONCATENATE(Ausstellungen!D294,Ausstellungen!E294,Ausstellungen!F294,MID(Ausstellungen!G294,SEARCH(",",Ausstellungen!G294,1)-1,1)))),"vv",ROW()),"v",ROW()),"Sg",""),"V",""))</f>
        <v xml:space="preserve">   </v>
      </c>
      <c r="B294" s="70" t="str">
        <f>IF(OR(Ausstellungen!C294&lt;"a",Ausstellungen!D294&lt;"a",Ausstellungen!F294&lt;"a"),"",IF(AND(Ausstellungen!D294=Tabelle2!$C$19,Ausstellungen!F294=Tabelle2!$E$19),Ausstellungen!C294&amp;Ausstellungen!D294&amp;"yy",IF(AND(Ausstellungen!D294=Tabelle2!$C$19,Ausstellungen!F294&lt;&gt;Tabelle2!$E$19),Ausstellungen!C294&amp;Ausstellungen!D294&amp;"zz",Ausstellungen!C294&amp;Ausstellungen!D294)))</f>
        <v/>
      </c>
      <c r="C294" s="70" t="str">
        <f>IF(Ausstellungen!H294&lt;"a","",IF(Ausstellungen!F294=Tabelle2!$E$4,Ausstellungen!D294&amp;Ausstellungen!E294&amp;Ausstellungen!F294&amp;Ausstellungen!H294,IF(Ausstellungen!F294=Tabelle2!$E$3,Ausstellungen!D294&amp;Ausstellungen!F294&amp;Ausstellungen!H294,Ausstellungen!D294&amp;Ausstellungen!E294&amp;Ausstellungen!H294)))</f>
        <v/>
      </c>
      <c r="D294" s="70" t="str">
        <f>IF(AND(Ausstellungen!C294&gt;"a",Ausstellungen!D294&gt;"a",Ausstellungen!F294&gt;"a",Ausstellungen!I294&gt;"a"),Ausstellungen!D294&amp;Ausstellungen!E294&amp;MID(Ausstellungen!I294,1,2),"")</f>
        <v/>
      </c>
      <c r="E294" s="70" t="str">
        <f>IF(AND(Ausstellungen!C294&gt;"a",Ausstellungen!D294&gt;"a",Ausstellungen!F294&gt;"a",Ausstellungen!I294&gt;"a"),Ausstellungen!D294&amp;MID(Ausstellungen!I294,1,3),"")</f>
        <v/>
      </c>
      <c r="F294" s="70" t="str">
        <f>IF(Ausstellungen!T294&lt;&gt;"leer",CONCATENATE(Ausstellungen!T294,"P"),"")</f>
        <v/>
      </c>
      <c r="G294" s="71">
        <f ca="1">IF(Ausstellungen!G294&gt;" ",VLOOKUP(Ausstellungen!G294,INDIRECT(F294),2,0),0)</f>
        <v>0</v>
      </c>
      <c r="H294" s="71">
        <f>IF(ISERROR(VLOOKUP(Ausstellungen!H294,Tabelle2!$AG$3:$AH$29,2,0)),0,VLOOKUP(Ausstellungen!H294,Tabelle2!$AG$3:$AH$29,2,0))</f>
        <v>0</v>
      </c>
      <c r="I294" s="71">
        <f>IF(ISERROR(VLOOKUP(Ausstellungen!I294,Tabelle2!$X$3:$Y$8,2,0)),0,VLOOKUP(Ausstellungen!I294,Tabelle2!$X$3:$Y$8,2,0))</f>
        <v>0</v>
      </c>
      <c r="J294" s="71">
        <f t="shared" ca="1" si="44"/>
        <v>0</v>
      </c>
      <c r="N294" s="69" t="str">
        <f>IF(AND(Ausstellungen!$C294&gt;"a",ISERROR(VLOOKUP(Ausstellungen!$C294,Tabelle3!$A$6:$B$300,2,0))),"??",IF(ISERROR(VLOOKUP(Ausstellungen!$C294,Tabelle3!$A$6:$B$300,2,0)),"",VLOOKUP(Ausstellungen!$C294,Tabelle3!$A$6:$B$300,2,0)))</f>
        <v/>
      </c>
      <c r="O294" s="125">
        <f ca="1">IF(AND(Ausstellungen!G294&gt;"a",ISERROR(MATCH(Ausstellungen!G294,INDIRECT(Ausstellungen!T294),0))),0,1)</f>
        <v>1</v>
      </c>
      <c r="P294" s="71" t="str">
        <f>IF(Ausstellungen!$C294="","",IF(ISERROR(MATCH(Ausstellungen!$I294,Tabelle2!$X$4:$X$8,0)),"",MATCH(Ausstellungen!$I294,Tabelle2!$X$4:$X$8,0)))</f>
        <v/>
      </c>
      <c r="Q294" s="71" t="str">
        <f>IF(Ausstellungen!$C294="","",IF(OR(P294="",ISERROR(INDEX(Tabelle2!$X$14:$Y$18,P294,2))),"",INDEX(Tabelle2!$X$14:$Y$18,P294,2)))</f>
        <v/>
      </c>
      <c r="R294" s="71" t="str">
        <f t="shared" si="45"/>
        <v/>
      </c>
      <c r="S294" s="84" t="str">
        <f>IF(Ausstellungen!H294&lt;"a","",IF(AND(Ausstellungen!H294&gt;"a",ISERROR(MATCH(Ausstellungen!D294&amp;Ausstellungen!G294,Tabelle2!$T$2:$T$17,0))),1,IF(AND(Ausstellungen!H294&gt;"a",INDEX(Tabelle2!$V$2:$V$17,MATCH(Ausstellungen!D294&amp;Ausstellungen!G294,Tabelle2!$T$2:$T$17,0))&lt;&gt;Ausstellungen!H294),1,"")))</f>
        <v/>
      </c>
      <c r="T294" s="71" t="str">
        <f>IF(AND(Ausstellungen!I294&gt;"a",ISERROR(MATCH(Ausstellungen!G294,Tabelle2!$Z$2:$Z$7,0))),1,"")</f>
        <v/>
      </c>
      <c r="U294" s="71" t="str">
        <f>IF(AND(A294&gt;"a",Ausstellungen!G294&gt;" "),COUNTIF(A$5:A$500,A294),"")</f>
        <v/>
      </c>
      <c r="V294" s="71" t="str">
        <f t="shared" si="46"/>
        <v/>
      </c>
      <c r="W294" s="71" t="str">
        <f t="shared" si="47"/>
        <v/>
      </c>
      <c r="X294" s="71" t="str">
        <f>IF(AND(Ausstellungen!D294&lt;&gt;Tabelle2!$C$19,Ausstellungen!F294=Tabelle2!$E$19),1,"")</f>
        <v/>
      </c>
      <c r="Y294" s="71" t="str">
        <f ca="1">IF(AND(Ausstellungen!G294&gt;"a",ISERROR(MATCH(Ausstellungen!G294,INDIRECT(Ausstellungen!T294),0))),0,"")</f>
        <v/>
      </c>
      <c r="Z294" s="71" t="str">
        <f>IF(ISERROR(SEARCH(",",Ausstellungen!G294,1)),Ausstellungen!G294,SUBSTITUTE(MID(Ausstellungen!G294,1,SEARCH(",",Ausstellungen!G294,1)-1),"vv","z"))</f>
        <v xml:space="preserve"> </v>
      </c>
      <c r="AA294" s="71">
        <f t="shared" ca="1" si="48"/>
        <v>0</v>
      </c>
      <c r="AB294" s="71">
        <f t="shared" ca="1" si="49"/>
        <v>0</v>
      </c>
      <c r="AC294" s="71">
        <f t="shared" ca="1" si="50"/>
        <v>0</v>
      </c>
      <c r="AD294" s="71">
        <f t="shared" ca="1" si="51"/>
        <v>0</v>
      </c>
      <c r="AE294" s="71">
        <f t="shared" ca="1" si="52"/>
        <v>0</v>
      </c>
      <c r="AF294" s="71">
        <f t="shared" ca="1" si="53"/>
        <v>0</v>
      </c>
      <c r="AG294" s="71">
        <f t="shared" ca="1" si="54"/>
        <v>0</v>
      </c>
    </row>
    <row r="295" spans="1:33" ht="18.600000000000001" customHeight="1" x14ac:dyDescent="0.2">
      <c r="A295" s="70" t="str">
        <f>IF(AND(Ausstellungen!C295&lt;"a",Ausstellungen!D295&lt;"a",Ausstellungen!F295&lt;"a",Ausstellungen!G295&lt;" "),"",SUBSTITUTE(SUBSTITUTE(SUBSTITUTE(SUBSTITUTE(IF(AND(ISERROR(SEARCH(",",Ausstellungen!G295,1)),ISERROR(SEARCH(".",Ausstellungen!G295,1))),CONCATENATE(Ausstellungen!D295,Ausstellungen!E295,Ausstellungen!F295,Ausstellungen!G295),IF(ISERROR(SEARCH(",",Ausstellungen!G295,1)),CONCATENATE(Ausstellungen!D295,Ausstellungen!E295,Ausstellungen!F295,MID(Ausstellungen!G295,SEARCH(".",Ausstellungen!G295,1)-1,1)),CONCATENATE(Ausstellungen!D295,Ausstellungen!E295,Ausstellungen!F295,MID(Ausstellungen!G295,SEARCH(",",Ausstellungen!G295,1)-1,1)))),"vv",ROW()),"v",ROW()),"Sg",""),"V",""))</f>
        <v xml:space="preserve">   </v>
      </c>
      <c r="B295" s="70" t="str">
        <f>IF(OR(Ausstellungen!C295&lt;"a",Ausstellungen!D295&lt;"a",Ausstellungen!F295&lt;"a"),"",IF(AND(Ausstellungen!D295=Tabelle2!$C$19,Ausstellungen!F295=Tabelle2!$E$19),Ausstellungen!C295&amp;Ausstellungen!D295&amp;"yy",IF(AND(Ausstellungen!D295=Tabelle2!$C$19,Ausstellungen!F295&lt;&gt;Tabelle2!$E$19),Ausstellungen!C295&amp;Ausstellungen!D295&amp;"zz",Ausstellungen!C295&amp;Ausstellungen!D295)))</f>
        <v/>
      </c>
      <c r="C295" s="70" t="str">
        <f>IF(Ausstellungen!H295&lt;"a","",IF(Ausstellungen!F295=Tabelle2!$E$4,Ausstellungen!D295&amp;Ausstellungen!E295&amp;Ausstellungen!F295&amp;Ausstellungen!H295,IF(Ausstellungen!F295=Tabelle2!$E$3,Ausstellungen!D295&amp;Ausstellungen!F295&amp;Ausstellungen!H295,Ausstellungen!D295&amp;Ausstellungen!E295&amp;Ausstellungen!H295)))</f>
        <v/>
      </c>
      <c r="D295" s="70" t="str">
        <f>IF(AND(Ausstellungen!C295&gt;"a",Ausstellungen!D295&gt;"a",Ausstellungen!F295&gt;"a",Ausstellungen!I295&gt;"a"),Ausstellungen!D295&amp;Ausstellungen!E295&amp;MID(Ausstellungen!I295,1,2),"")</f>
        <v/>
      </c>
      <c r="E295" s="70" t="str">
        <f>IF(AND(Ausstellungen!C295&gt;"a",Ausstellungen!D295&gt;"a",Ausstellungen!F295&gt;"a",Ausstellungen!I295&gt;"a"),Ausstellungen!D295&amp;MID(Ausstellungen!I295,1,3),"")</f>
        <v/>
      </c>
      <c r="F295" s="70" t="str">
        <f>IF(Ausstellungen!T295&lt;&gt;"leer",CONCATENATE(Ausstellungen!T295,"P"),"")</f>
        <v/>
      </c>
      <c r="G295" s="71">
        <f ca="1">IF(Ausstellungen!G295&gt;" ",VLOOKUP(Ausstellungen!G295,INDIRECT(F295),2,0),0)</f>
        <v>0</v>
      </c>
      <c r="H295" s="71">
        <f>IF(ISERROR(VLOOKUP(Ausstellungen!H295,Tabelle2!$AG$3:$AH$29,2,0)),0,VLOOKUP(Ausstellungen!H295,Tabelle2!$AG$3:$AH$29,2,0))</f>
        <v>0</v>
      </c>
      <c r="I295" s="71">
        <f>IF(ISERROR(VLOOKUP(Ausstellungen!I295,Tabelle2!$X$3:$Y$8,2,0)),0,VLOOKUP(Ausstellungen!I295,Tabelle2!$X$3:$Y$8,2,0))</f>
        <v>0</v>
      </c>
      <c r="J295" s="71">
        <f t="shared" ca="1" si="44"/>
        <v>0</v>
      </c>
      <c r="N295" s="69" t="str">
        <f>IF(AND(Ausstellungen!$C295&gt;"a",ISERROR(VLOOKUP(Ausstellungen!$C295,Tabelle3!$A$6:$B$300,2,0))),"??",IF(ISERROR(VLOOKUP(Ausstellungen!$C295,Tabelle3!$A$6:$B$300,2,0)),"",VLOOKUP(Ausstellungen!$C295,Tabelle3!$A$6:$B$300,2,0)))</f>
        <v/>
      </c>
      <c r="O295" s="125">
        <f ca="1">IF(AND(Ausstellungen!G295&gt;"a",ISERROR(MATCH(Ausstellungen!G295,INDIRECT(Ausstellungen!T295),0))),0,1)</f>
        <v>1</v>
      </c>
      <c r="P295" s="71" t="str">
        <f>IF(Ausstellungen!$C295="","",IF(ISERROR(MATCH(Ausstellungen!$I295,Tabelle2!$X$4:$X$8,0)),"",MATCH(Ausstellungen!$I295,Tabelle2!$X$4:$X$8,0)))</f>
        <v/>
      </c>
      <c r="Q295" s="71" t="str">
        <f>IF(Ausstellungen!$C295="","",IF(OR(P295="",ISERROR(INDEX(Tabelle2!$X$14:$Y$18,P295,2))),"",INDEX(Tabelle2!$X$14:$Y$18,P295,2)))</f>
        <v/>
      </c>
      <c r="R295" s="71" t="str">
        <f t="shared" si="45"/>
        <v/>
      </c>
      <c r="S295" s="84" t="str">
        <f>IF(Ausstellungen!H295&lt;"a","",IF(AND(Ausstellungen!H295&gt;"a",ISERROR(MATCH(Ausstellungen!D295&amp;Ausstellungen!G295,Tabelle2!$T$2:$T$17,0))),1,IF(AND(Ausstellungen!H295&gt;"a",INDEX(Tabelle2!$V$2:$V$17,MATCH(Ausstellungen!D295&amp;Ausstellungen!G295,Tabelle2!$T$2:$T$17,0))&lt;&gt;Ausstellungen!H295),1,"")))</f>
        <v/>
      </c>
      <c r="T295" s="71" t="str">
        <f>IF(AND(Ausstellungen!I295&gt;"a",ISERROR(MATCH(Ausstellungen!G295,Tabelle2!$Z$2:$Z$7,0))),1,"")</f>
        <v/>
      </c>
      <c r="U295" s="71" t="str">
        <f>IF(AND(A295&gt;"a",Ausstellungen!G295&gt;" "),COUNTIF(A$5:A$500,A295),"")</f>
        <v/>
      </c>
      <c r="V295" s="71" t="str">
        <f t="shared" si="46"/>
        <v/>
      </c>
      <c r="W295" s="71" t="str">
        <f t="shared" si="47"/>
        <v/>
      </c>
      <c r="X295" s="71" t="str">
        <f>IF(AND(Ausstellungen!D295&lt;&gt;Tabelle2!$C$19,Ausstellungen!F295=Tabelle2!$E$19),1,"")</f>
        <v/>
      </c>
      <c r="Y295" s="71" t="str">
        <f ca="1">IF(AND(Ausstellungen!G295&gt;"a",ISERROR(MATCH(Ausstellungen!G295,INDIRECT(Ausstellungen!T295),0))),0,"")</f>
        <v/>
      </c>
      <c r="Z295" s="71" t="str">
        <f>IF(ISERROR(SEARCH(",",Ausstellungen!G295,1)),Ausstellungen!G295,SUBSTITUTE(MID(Ausstellungen!G295,1,SEARCH(",",Ausstellungen!G295,1)-1),"vv","z"))</f>
        <v xml:space="preserve"> </v>
      </c>
      <c r="AA295" s="71">
        <f t="shared" ca="1" si="48"/>
        <v>0</v>
      </c>
      <c r="AB295" s="71">
        <f t="shared" ca="1" si="49"/>
        <v>0</v>
      </c>
      <c r="AC295" s="71">
        <f t="shared" ca="1" si="50"/>
        <v>0</v>
      </c>
      <c r="AD295" s="71">
        <f t="shared" ca="1" si="51"/>
        <v>0</v>
      </c>
      <c r="AE295" s="71">
        <f t="shared" ca="1" si="52"/>
        <v>0</v>
      </c>
      <c r="AF295" s="71">
        <f t="shared" ca="1" si="53"/>
        <v>0</v>
      </c>
      <c r="AG295" s="71">
        <f t="shared" ca="1" si="54"/>
        <v>0</v>
      </c>
    </row>
    <row r="296" spans="1:33" ht="18.600000000000001" customHeight="1" x14ac:dyDescent="0.2">
      <c r="A296" s="70" t="str">
        <f>IF(AND(Ausstellungen!C296&lt;"a",Ausstellungen!D296&lt;"a",Ausstellungen!F296&lt;"a",Ausstellungen!G296&lt;" "),"",SUBSTITUTE(SUBSTITUTE(SUBSTITUTE(SUBSTITUTE(IF(AND(ISERROR(SEARCH(",",Ausstellungen!G296,1)),ISERROR(SEARCH(".",Ausstellungen!G296,1))),CONCATENATE(Ausstellungen!D296,Ausstellungen!E296,Ausstellungen!F296,Ausstellungen!G296),IF(ISERROR(SEARCH(",",Ausstellungen!G296,1)),CONCATENATE(Ausstellungen!D296,Ausstellungen!E296,Ausstellungen!F296,MID(Ausstellungen!G296,SEARCH(".",Ausstellungen!G296,1)-1,1)),CONCATENATE(Ausstellungen!D296,Ausstellungen!E296,Ausstellungen!F296,MID(Ausstellungen!G296,SEARCH(",",Ausstellungen!G296,1)-1,1)))),"vv",ROW()),"v",ROW()),"Sg",""),"V",""))</f>
        <v xml:space="preserve">   </v>
      </c>
      <c r="B296" s="70" t="str">
        <f>IF(OR(Ausstellungen!C296&lt;"a",Ausstellungen!D296&lt;"a",Ausstellungen!F296&lt;"a"),"",IF(AND(Ausstellungen!D296=Tabelle2!$C$19,Ausstellungen!F296=Tabelle2!$E$19),Ausstellungen!C296&amp;Ausstellungen!D296&amp;"yy",IF(AND(Ausstellungen!D296=Tabelle2!$C$19,Ausstellungen!F296&lt;&gt;Tabelle2!$E$19),Ausstellungen!C296&amp;Ausstellungen!D296&amp;"zz",Ausstellungen!C296&amp;Ausstellungen!D296)))</f>
        <v/>
      </c>
      <c r="C296" s="70" t="str">
        <f>IF(Ausstellungen!H296&lt;"a","",IF(Ausstellungen!F296=Tabelle2!$E$4,Ausstellungen!D296&amp;Ausstellungen!E296&amp;Ausstellungen!F296&amp;Ausstellungen!H296,IF(Ausstellungen!F296=Tabelle2!$E$3,Ausstellungen!D296&amp;Ausstellungen!F296&amp;Ausstellungen!H296,Ausstellungen!D296&amp;Ausstellungen!E296&amp;Ausstellungen!H296)))</f>
        <v/>
      </c>
      <c r="D296" s="70" t="str">
        <f>IF(AND(Ausstellungen!C296&gt;"a",Ausstellungen!D296&gt;"a",Ausstellungen!F296&gt;"a",Ausstellungen!I296&gt;"a"),Ausstellungen!D296&amp;Ausstellungen!E296&amp;MID(Ausstellungen!I296,1,2),"")</f>
        <v/>
      </c>
      <c r="E296" s="70" t="str">
        <f>IF(AND(Ausstellungen!C296&gt;"a",Ausstellungen!D296&gt;"a",Ausstellungen!F296&gt;"a",Ausstellungen!I296&gt;"a"),Ausstellungen!D296&amp;MID(Ausstellungen!I296,1,3),"")</f>
        <v/>
      </c>
      <c r="F296" s="70" t="str">
        <f>IF(Ausstellungen!T296&lt;&gt;"leer",CONCATENATE(Ausstellungen!T296,"P"),"")</f>
        <v/>
      </c>
      <c r="G296" s="71">
        <f ca="1">IF(Ausstellungen!G296&gt;" ",VLOOKUP(Ausstellungen!G296,INDIRECT(F296),2,0),0)</f>
        <v>0</v>
      </c>
      <c r="H296" s="71">
        <f>IF(ISERROR(VLOOKUP(Ausstellungen!H296,Tabelle2!$AG$3:$AH$29,2,0)),0,VLOOKUP(Ausstellungen!H296,Tabelle2!$AG$3:$AH$29,2,0))</f>
        <v>0</v>
      </c>
      <c r="I296" s="71">
        <f>IF(ISERROR(VLOOKUP(Ausstellungen!I296,Tabelle2!$X$3:$Y$8,2,0)),0,VLOOKUP(Ausstellungen!I296,Tabelle2!$X$3:$Y$8,2,0))</f>
        <v>0</v>
      </c>
      <c r="J296" s="71">
        <f t="shared" ca="1" si="44"/>
        <v>0</v>
      </c>
      <c r="N296" s="69" t="str">
        <f>IF(AND(Ausstellungen!$C296&gt;"a",ISERROR(VLOOKUP(Ausstellungen!$C296,Tabelle3!$A$6:$B$300,2,0))),"??",IF(ISERROR(VLOOKUP(Ausstellungen!$C296,Tabelle3!$A$6:$B$300,2,0)),"",VLOOKUP(Ausstellungen!$C296,Tabelle3!$A$6:$B$300,2,0)))</f>
        <v/>
      </c>
      <c r="O296" s="125">
        <f ca="1">IF(AND(Ausstellungen!G296&gt;"a",ISERROR(MATCH(Ausstellungen!G296,INDIRECT(Ausstellungen!T296),0))),0,1)</f>
        <v>1</v>
      </c>
      <c r="P296" s="71" t="str">
        <f>IF(Ausstellungen!$C296="","",IF(ISERROR(MATCH(Ausstellungen!$I296,Tabelle2!$X$4:$X$8,0)),"",MATCH(Ausstellungen!$I296,Tabelle2!$X$4:$X$8,0)))</f>
        <v/>
      </c>
      <c r="Q296" s="71" t="str">
        <f>IF(Ausstellungen!$C296="","",IF(OR(P296="",ISERROR(INDEX(Tabelle2!$X$14:$Y$18,P296,2))),"",INDEX(Tabelle2!$X$14:$Y$18,P296,2)))</f>
        <v/>
      </c>
      <c r="R296" s="71" t="str">
        <f t="shared" si="45"/>
        <v/>
      </c>
      <c r="S296" s="84" t="str">
        <f>IF(Ausstellungen!H296&lt;"a","",IF(AND(Ausstellungen!H296&gt;"a",ISERROR(MATCH(Ausstellungen!D296&amp;Ausstellungen!G296,Tabelle2!$T$2:$T$17,0))),1,IF(AND(Ausstellungen!H296&gt;"a",INDEX(Tabelle2!$V$2:$V$17,MATCH(Ausstellungen!D296&amp;Ausstellungen!G296,Tabelle2!$T$2:$T$17,0))&lt;&gt;Ausstellungen!H296),1,"")))</f>
        <v/>
      </c>
      <c r="T296" s="71" t="str">
        <f>IF(AND(Ausstellungen!I296&gt;"a",ISERROR(MATCH(Ausstellungen!G296,Tabelle2!$Z$2:$Z$7,0))),1,"")</f>
        <v/>
      </c>
      <c r="U296" s="71" t="str">
        <f>IF(AND(A296&gt;"a",Ausstellungen!G296&gt;" "),COUNTIF(A$5:A$500,A296),"")</f>
        <v/>
      </c>
      <c r="V296" s="71" t="str">
        <f t="shared" si="46"/>
        <v/>
      </c>
      <c r="W296" s="71" t="str">
        <f t="shared" si="47"/>
        <v/>
      </c>
      <c r="X296" s="71" t="str">
        <f>IF(AND(Ausstellungen!D296&lt;&gt;Tabelle2!$C$19,Ausstellungen!F296=Tabelle2!$E$19),1,"")</f>
        <v/>
      </c>
      <c r="Y296" s="71" t="str">
        <f ca="1">IF(AND(Ausstellungen!G296&gt;"a",ISERROR(MATCH(Ausstellungen!G296,INDIRECT(Ausstellungen!T296),0))),0,"")</f>
        <v/>
      </c>
      <c r="Z296" s="71" t="str">
        <f>IF(ISERROR(SEARCH(",",Ausstellungen!G296,1)),Ausstellungen!G296,SUBSTITUTE(MID(Ausstellungen!G296,1,SEARCH(",",Ausstellungen!G296,1)-1),"vv","z"))</f>
        <v xml:space="preserve"> </v>
      </c>
      <c r="AA296" s="71">
        <f t="shared" ca="1" si="48"/>
        <v>0</v>
      </c>
      <c r="AB296" s="71">
        <f t="shared" ca="1" si="49"/>
        <v>0</v>
      </c>
      <c r="AC296" s="71">
        <f t="shared" ca="1" si="50"/>
        <v>0</v>
      </c>
      <c r="AD296" s="71">
        <f t="shared" ca="1" si="51"/>
        <v>0</v>
      </c>
      <c r="AE296" s="71">
        <f t="shared" ca="1" si="52"/>
        <v>0</v>
      </c>
      <c r="AF296" s="71">
        <f t="shared" ca="1" si="53"/>
        <v>0</v>
      </c>
      <c r="AG296" s="71">
        <f t="shared" ca="1" si="54"/>
        <v>0</v>
      </c>
    </row>
    <row r="297" spans="1:33" ht="18.600000000000001" customHeight="1" x14ac:dyDescent="0.2">
      <c r="A297" s="70" t="str">
        <f>IF(AND(Ausstellungen!C297&lt;"a",Ausstellungen!D297&lt;"a",Ausstellungen!F297&lt;"a",Ausstellungen!G297&lt;" "),"",SUBSTITUTE(SUBSTITUTE(SUBSTITUTE(SUBSTITUTE(IF(AND(ISERROR(SEARCH(",",Ausstellungen!G297,1)),ISERROR(SEARCH(".",Ausstellungen!G297,1))),CONCATENATE(Ausstellungen!D297,Ausstellungen!E297,Ausstellungen!F297,Ausstellungen!G297),IF(ISERROR(SEARCH(",",Ausstellungen!G297,1)),CONCATENATE(Ausstellungen!D297,Ausstellungen!E297,Ausstellungen!F297,MID(Ausstellungen!G297,SEARCH(".",Ausstellungen!G297,1)-1,1)),CONCATENATE(Ausstellungen!D297,Ausstellungen!E297,Ausstellungen!F297,MID(Ausstellungen!G297,SEARCH(",",Ausstellungen!G297,1)-1,1)))),"vv",ROW()),"v",ROW()),"Sg",""),"V",""))</f>
        <v xml:space="preserve">   </v>
      </c>
      <c r="B297" s="70" t="str">
        <f>IF(OR(Ausstellungen!C297&lt;"a",Ausstellungen!D297&lt;"a",Ausstellungen!F297&lt;"a"),"",IF(AND(Ausstellungen!D297=Tabelle2!$C$19,Ausstellungen!F297=Tabelle2!$E$19),Ausstellungen!C297&amp;Ausstellungen!D297&amp;"yy",IF(AND(Ausstellungen!D297=Tabelle2!$C$19,Ausstellungen!F297&lt;&gt;Tabelle2!$E$19),Ausstellungen!C297&amp;Ausstellungen!D297&amp;"zz",Ausstellungen!C297&amp;Ausstellungen!D297)))</f>
        <v/>
      </c>
      <c r="C297" s="70" t="str">
        <f>IF(Ausstellungen!H297&lt;"a","",IF(Ausstellungen!F297=Tabelle2!$E$4,Ausstellungen!D297&amp;Ausstellungen!E297&amp;Ausstellungen!F297&amp;Ausstellungen!H297,IF(Ausstellungen!F297=Tabelle2!$E$3,Ausstellungen!D297&amp;Ausstellungen!F297&amp;Ausstellungen!H297,Ausstellungen!D297&amp;Ausstellungen!E297&amp;Ausstellungen!H297)))</f>
        <v/>
      </c>
      <c r="D297" s="70" t="str">
        <f>IF(AND(Ausstellungen!C297&gt;"a",Ausstellungen!D297&gt;"a",Ausstellungen!F297&gt;"a",Ausstellungen!I297&gt;"a"),Ausstellungen!D297&amp;Ausstellungen!E297&amp;MID(Ausstellungen!I297,1,2),"")</f>
        <v/>
      </c>
      <c r="E297" s="70" t="str">
        <f>IF(AND(Ausstellungen!C297&gt;"a",Ausstellungen!D297&gt;"a",Ausstellungen!F297&gt;"a",Ausstellungen!I297&gt;"a"),Ausstellungen!D297&amp;MID(Ausstellungen!I297,1,3),"")</f>
        <v/>
      </c>
      <c r="F297" s="70" t="str">
        <f>IF(Ausstellungen!T297&lt;&gt;"leer",CONCATENATE(Ausstellungen!T297,"P"),"")</f>
        <v/>
      </c>
      <c r="G297" s="71">
        <f ca="1">IF(Ausstellungen!G297&gt;" ",VLOOKUP(Ausstellungen!G297,INDIRECT(F297),2,0),0)</f>
        <v>0</v>
      </c>
      <c r="H297" s="71">
        <f>IF(ISERROR(VLOOKUP(Ausstellungen!H297,Tabelle2!$AG$3:$AH$29,2,0)),0,VLOOKUP(Ausstellungen!H297,Tabelle2!$AG$3:$AH$29,2,0))</f>
        <v>0</v>
      </c>
      <c r="I297" s="71">
        <f>IF(ISERROR(VLOOKUP(Ausstellungen!I297,Tabelle2!$X$3:$Y$8,2,0)),0,VLOOKUP(Ausstellungen!I297,Tabelle2!$X$3:$Y$8,2,0))</f>
        <v>0</v>
      </c>
      <c r="J297" s="71">
        <f t="shared" ca="1" si="44"/>
        <v>0</v>
      </c>
      <c r="N297" s="69" t="str">
        <f>IF(AND(Ausstellungen!$C297&gt;"a",ISERROR(VLOOKUP(Ausstellungen!$C297,Tabelle3!$A$6:$B$300,2,0))),"??",IF(ISERROR(VLOOKUP(Ausstellungen!$C297,Tabelle3!$A$6:$B$300,2,0)),"",VLOOKUP(Ausstellungen!$C297,Tabelle3!$A$6:$B$300,2,0)))</f>
        <v/>
      </c>
      <c r="O297" s="125">
        <f ca="1">IF(AND(Ausstellungen!G297&gt;"a",ISERROR(MATCH(Ausstellungen!G297,INDIRECT(Ausstellungen!T297),0))),0,1)</f>
        <v>1</v>
      </c>
      <c r="P297" s="71" t="str">
        <f>IF(Ausstellungen!$C297="","",IF(ISERROR(MATCH(Ausstellungen!$I297,Tabelle2!$X$4:$X$8,0)),"",MATCH(Ausstellungen!$I297,Tabelle2!$X$4:$X$8,0)))</f>
        <v/>
      </c>
      <c r="Q297" s="71" t="str">
        <f>IF(Ausstellungen!$C297="","",IF(OR(P297="",ISERROR(INDEX(Tabelle2!$X$14:$Y$18,P297,2))),"",INDEX(Tabelle2!$X$14:$Y$18,P297,2)))</f>
        <v/>
      </c>
      <c r="R297" s="71" t="str">
        <f t="shared" si="45"/>
        <v/>
      </c>
      <c r="S297" s="84" t="str">
        <f>IF(Ausstellungen!H297&lt;"a","",IF(AND(Ausstellungen!H297&gt;"a",ISERROR(MATCH(Ausstellungen!D297&amp;Ausstellungen!G297,Tabelle2!$T$2:$T$17,0))),1,IF(AND(Ausstellungen!H297&gt;"a",INDEX(Tabelle2!$V$2:$V$17,MATCH(Ausstellungen!D297&amp;Ausstellungen!G297,Tabelle2!$T$2:$T$17,0))&lt;&gt;Ausstellungen!H297),1,"")))</f>
        <v/>
      </c>
      <c r="T297" s="71" t="str">
        <f>IF(AND(Ausstellungen!I297&gt;"a",ISERROR(MATCH(Ausstellungen!G297,Tabelle2!$Z$2:$Z$7,0))),1,"")</f>
        <v/>
      </c>
      <c r="U297" s="71" t="str">
        <f>IF(AND(A297&gt;"a",Ausstellungen!G297&gt;" "),COUNTIF(A$5:A$500,A297),"")</f>
        <v/>
      </c>
      <c r="V297" s="71" t="str">
        <f t="shared" si="46"/>
        <v/>
      </c>
      <c r="W297" s="71" t="str">
        <f t="shared" si="47"/>
        <v/>
      </c>
      <c r="X297" s="71" t="str">
        <f>IF(AND(Ausstellungen!D297&lt;&gt;Tabelle2!$C$19,Ausstellungen!F297=Tabelle2!$E$19),1,"")</f>
        <v/>
      </c>
      <c r="Y297" s="71" t="str">
        <f ca="1">IF(AND(Ausstellungen!G297&gt;"a",ISERROR(MATCH(Ausstellungen!G297,INDIRECT(Ausstellungen!T297),0))),0,"")</f>
        <v/>
      </c>
      <c r="Z297" s="71" t="str">
        <f>IF(ISERROR(SEARCH(",",Ausstellungen!G297,1)),Ausstellungen!G297,SUBSTITUTE(MID(Ausstellungen!G297,1,SEARCH(",",Ausstellungen!G297,1)-1),"vv","z"))</f>
        <v xml:space="preserve"> </v>
      </c>
      <c r="AA297" s="71">
        <f t="shared" ca="1" si="48"/>
        <v>0</v>
      </c>
      <c r="AB297" s="71">
        <f t="shared" ca="1" si="49"/>
        <v>0</v>
      </c>
      <c r="AC297" s="71">
        <f t="shared" ca="1" si="50"/>
        <v>0</v>
      </c>
      <c r="AD297" s="71">
        <f t="shared" ca="1" si="51"/>
        <v>0</v>
      </c>
      <c r="AE297" s="71">
        <f t="shared" ca="1" si="52"/>
        <v>0</v>
      </c>
      <c r="AF297" s="71">
        <f t="shared" ca="1" si="53"/>
        <v>0</v>
      </c>
      <c r="AG297" s="71">
        <f t="shared" ca="1" si="54"/>
        <v>0</v>
      </c>
    </row>
    <row r="298" spans="1:33" ht="18.600000000000001" customHeight="1" x14ac:dyDescent="0.2">
      <c r="A298" s="70" t="str">
        <f>IF(AND(Ausstellungen!C298&lt;"a",Ausstellungen!D298&lt;"a",Ausstellungen!F298&lt;"a",Ausstellungen!G298&lt;" "),"",SUBSTITUTE(SUBSTITUTE(SUBSTITUTE(SUBSTITUTE(IF(AND(ISERROR(SEARCH(",",Ausstellungen!G298,1)),ISERROR(SEARCH(".",Ausstellungen!G298,1))),CONCATENATE(Ausstellungen!D298,Ausstellungen!E298,Ausstellungen!F298,Ausstellungen!G298),IF(ISERROR(SEARCH(",",Ausstellungen!G298,1)),CONCATENATE(Ausstellungen!D298,Ausstellungen!E298,Ausstellungen!F298,MID(Ausstellungen!G298,SEARCH(".",Ausstellungen!G298,1)-1,1)),CONCATENATE(Ausstellungen!D298,Ausstellungen!E298,Ausstellungen!F298,MID(Ausstellungen!G298,SEARCH(",",Ausstellungen!G298,1)-1,1)))),"vv",ROW()),"v",ROW()),"Sg",""),"V",""))</f>
        <v xml:space="preserve">   </v>
      </c>
      <c r="B298" s="70" t="str">
        <f>IF(OR(Ausstellungen!C298&lt;"a",Ausstellungen!D298&lt;"a",Ausstellungen!F298&lt;"a"),"",IF(AND(Ausstellungen!D298=Tabelle2!$C$19,Ausstellungen!F298=Tabelle2!$E$19),Ausstellungen!C298&amp;Ausstellungen!D298&amp;"yy",IF(AND(Ausstellungen!D298=Tabelle2!$C$19,Ausstellungen!F298&lt;&gt;Tabelle2!$E$19),Ausstellungen!C298&amp;Ausstellungen!D298&amp;"zz",Ausstellungen!C298&amp;Ausstellungen!D298)))</f>
        <v/>
      </c>
      <c r="C298" s="70" t="str">
        <f>IF(Ausstellungen!H298&lt;"a","",IF(Ausstellungen!F298=Tabelle2!$E$4,Ausstellungen!D298&amp;Ausstellungen!E298&amp;Ausstellungen!F298&amp;Ausstellungen!H298,IF(Ausstellungen!F298=Tabelle2!$E$3,Ausstellungen!D298&amp;Ausstellungen!F298&amp;Ausstellungen!H298,Ausstellungen!D298&amp;Ausstellungen!E298&amp;Ausstellungen!H298)))</f>
        <v/>
      </c>
      <c r="D298" s="70" t="str">
        <f>IF(AND(Ausstellungen!C298&gt;"a",Ausstellungen!D298&gt;"a",Ausstellungen!F298&gt;"a",Ausstellungen!I298&gt;"a"),Ausstellungen!D298&amp;Ausstellungen!E298&amp;MID(Ausstellungen!I298,1,2),"")</f>
        <v/>
      </c>
      <c r="E298" s="70" t="str">
        <f>IF(AND(Ausstellungen!C298&gt;"a",Ausstellungen!D298&gt;"a",Ausstellungen!F298&gt;"a",Ausstellungen!I298&gt;"a"),Ausstellungen!D298&amp;MID(Ausstellungen!I298,1,3),"")</f>
        <v/>
      </c>
      <c r="F298" s="70" t="str">
        <f>IF(Ausstellungen!T298&lt;&gt;"leer",CONCATENATE(Ausstellungen!T298,"P"),"")</f>
        <v/>
      </c>
      <c r="G298" s="71">
        <f ca="1">IF(Ausstellungen!G298&gt;" ",VLOOKUP(Ausstellungen!G298,INDIRECT(F298),2,0),0)</f>
        <v>0</v>
      </c>
      <c r="H298" s="71">
        <f>IF(ISERROR(VLOOKUP(Ausstellungen!H298,Tabelle2!$AG$3:$AH$29,2,0)),0,VLOOKUP(Ausstellungen!H298,Tabelle2!$AG$3:$AH$29,2,0))</f>
        <v>0</v>
      </c>
      <c r="I298" s="71">
        <f>IF(ISERROR(VLOOKUP(Ausstellungen!I298,Tabelle2!$X$3:$Y$8,2,0)),0,VLOOKUP(Ausstellungen!I298,Tabelle2!$X$3:$Y$8,2,0))</f>
        <v>0</v>
      </c>
      <c r="J298" s="71">
        <f t="shared" ca="1" si="44"/>
        <v>0</v>
      </c>
      <c r="N298" s="69" t="str">
        <f>IF(AND(Ausstellungen!$C298&gt;"a",ISERROR(VLOOKUP(Ausstellungen!$C298,Tabelle3!$A$6:$B$300,2,0))),"??",IF(ISERROR(VLOOKUP(Ausstellungen!$C298,Tabelle3!$A$6:$B$300,2,0)),"",VLOOKUP(Ausstellungen!$C298,Tabelle3!$A$6:$B$300,2,0)))</f>
        <v/>
      </c>
      <c r="O298" s="125">
        <f ca="1">IF(AND(Ausstellungen!G298&gt;"a",ISERROR(MATCH(Ausstellungen!G298,INDIRECT(Ausstellungen!T298),0))),0,1)</f>
        <v>1</v>
      </c>
      <c r="P298" s="71" t="str">
        <f>IF(Ausstellungen!$C298="","",IF(ISERROR(MATCH(Ausstellungen!$I298,Tabelle2!$X$4:$X$8,0)),"",MATCH(Ausstellungen!$I298,Tabelle2!$X$4:$X$8,0)))</f>
        <v/>
      </c>
      <c r="Q298" s="71" t="str">
        <f>IF(Ausstellungen!$C298="","",IF(OR(P298="",ISERROR(INDEX(Tabelle2!$X$14:$Y$18,P298,2))),"",INDEX(Tabelle2!$X$14:$Y$18,P298,2)))</f>
        <v/>
      </c>
      <c r="R298" s="71" t="str">
        <f t="shared" si="45"/>
        <v/>
      </c>
      <c r="S298" s="84" t="str">
        <f>IF(Ausstellungen!H298&lt;"a","",IF(AND(Ausstellungen!H298&gt;"a",ISERROR(MATCH(Ausstellungen!D298&amp;Ausstellungen!G298,Tabelle2!$T$2:$T$17,0))),1,IF(AND(Ausstellungen!H298&gt;"a",INDEX(Tabelle2!$V$2:$V$17,MATCH(Ausstellungen!D298&amp;Ausstellungen!G298,Tabelle2!$T$2:$T$17,0))&lt;&gt;Ausstellungen!H298),1,"")))</f>
        <v/>
      </c>
      <c r="T298" s="71" t="str">
        <f>IF(AND(Ausstellungen!I298&gt;"a",ISERROR(MATCH(Ausstellungen!G298,Tabelle2!$Z$2:$Z$7,0))),1,"")</f>
        <v/>
      </c>
      <c r="U298" s="71" t="str">
        <f>IF(AND(A298&gt;"a",Ausstellungen!G298&gt;" "),COUNTIF(A$5:A$500,A298),"")</f>
        <v/>
      </c>
      <c r="V298" s="71" t="str">
        <f t="shared" si="46"/>
        <v/>
      </c>
      <c r="W298" s="71" t="str">
        <f t="shared" si="47"/>
        <v/>
      </c>
      <c r="X298" s="71" t="str">
        <f>IF(AND(Ausstellungen!D298&lt;&gt;Tabelle2!$C$19,Ausstellungen!F298=Tabelle2!$E$19),1,"")</f>
        <v/>
      </c>
      <c r="Y298" s="71" t="str">
        <f ca="1">IF(AND(Ausstellungen!G298&gt;"a",ISERROR(MATCH(Ausstellungen!G298,INDIRECT(Ausstellungen!T298),0))),0,"")</f>
        <v/>
      </c>
      <c r="Z298" s="71" t="str">
        <f>IF(ISERROR(SEARCH(",",Ausstellungen!G298,1)),Ausstellungen!G298,SUBSTITUTE(MID(Ausstellungen!G298,1,SEARCH(",",Ausstellungen!G298,1)-1),"vv","z"))</f>
        <v xml:space="preserve"> </v>
      </c>
      <c r="AA298" s="71">
        <f t="shared" ca="1" si="48"/>
        <v>0</v>
      </c>
      <c r="AB298" s="71">
        <f t="shared" ca="1" si="49"/>
        <v>0</v>
      </c>
      <c r="AC298" s="71">
        <f t="shared" ca="1" si="50"/>
        <v>0</v>
      </c>
      <c r="AD298" s="71">
        <f t="shared" ca="1" si="51"/>
        <v>0</v>
      </c>
      <c r="AE298" s="71">
        <f t="shared" ca="1" si="52"/>
        <v>0</v>
      </c>
      <c r="AF298" s="71">
        <f t="shared" ca="1" si="53"/>
        <v>0</v>
      </c>
      <c r="AG298" s="71">
        <f t="shared" ca="1" si="54"/>
        <v>0</v>
      </c>
    </row>
    <row r="299" spans="1:33" ht="18.600000000000001" customHeight="1" x14ac:dyDescent="0.2">
      <c r="A299" s="70" t="str">
        <f>IF(AND(Ausstellungen!C299&lt;"a",Ausstellungen!D299&lt;"a",Ausstellungen!F299&lt;"a",Ausstellungen!G299&lt;" "),"",SUBSTITUTE(SUBSTITUTE(SUBSTITUTE(SUBSTITUTE(IF(AND(ISERROR(SEARCH(",",Ausstellungen!G299,1)),ISERROR(SEARCH(".",Ausstellungen!G299,1))),CONCATENATE(Ausstellungen!D299,Ausstellungen!E299,Ausstellungen!F299,Ausstellungen!G299),IF(ISERROR(SEARCH(",",Ausstellungen!G299,1)),CONCATENATE(Ausstellungen!D299,Ausstellungen!E299,Ausstellungen!F299,MID(Ausstellungen!G299,SEARCH(".",Ausstellungen!G299,1)-1,1)),CONCATENATE(Ausstellungen!D299,Ausstellungen!E299,Ausstellungen!F299,MID(Ausstellungen!G299,SEARCH(",",Ausstellungen!G299,1)-1,1)))),"vv",ROW()),"v",ROW()),"Sg",""),"V",""))</f>
        <v xml:space="preserve">   </v>
      </c>
      <c r="B299" s="70" t="str">
        <f>IF(OR(Ausstellungen!C299&lt;"a",Ausstellungen!D299&lt;"a",Ausstellungen!F299&lt;"a"),"",IF(AND(Ausstellungen!D299=Tabelle2!$C$19,Ausstellungen!F299=Tabelle2!$E$19),Ausstellungen!C299&amp;Ausstellungen!D299&amp;"yy",IF(AND(Ausstellungen!D299=Tabelle2!$C$19,Ausstellungen!F299&lt;&gt;Tabelle2!$E$19),Ausstellungen!C299&amp;Ausstellungen!D299&amp;"zz",Ausstellungen!C299&amp;Ausstellungen!D299)))</f>
        <v/>
      </c>
      <c r="C299" s="70" t="str">
        <f>IF(Ausstellungen!H299&lt;"a","",IF(Ausstellungen!F299=Tabelle2!$E$4,Ausstellungen!D299&amp;Ausstellungen!E299&amp;Ausstellungen!F299&amp;Ausstellungen!H299,IF(Ausstellungen!F299=Tabelle2!$E$3,Ausstellungen!D299&amp;Ausstellungen!F299&amp;Ausstellungen!H299,Ausstellungen!D299&amp;Ausstellungen!E299&amp;Ausstellungen!H299)))</f>
        <v/>
      </c>
      <c r="D299" s="70" t="str">
        <f>IF(AND(Ausstellungen!C299&gt;"a",Ausstellungen!D299&gt;"a",Ausstellungen!F299&gt;"a",Ausstellungen!I299&gt;"a"),Ausstellungen!D299&amp;Ausstellungen!E299&amp;MID(Ausstellungen!I299,1,2),"")</f>
        <v/>
      </c>
      <c r="E299" s="70" t="str">
        <f>IF(AND(Ausstellungen!C299&gt;"a",Ausstellungen!D299&gt;"a",Ausstellungen!F299&gt;"a",Ausstellungen!I299&gt;"a"),Ausstellungen!D299&amp;MID(Ausstellungen!I299,1,3),"")</f>
        <v/>
      </c>
      <c r="F299" s="70" t="str">
        <f>IF(Ausstellungen!T299&lt;&gt;"leer",CONCATENATE(Ausstellungen!T299,"P"),"")</f>
        <v/>
      </c>
      <c r="G299" s="71">
        <f ca="1">IF(Ausstellungen!G299&gt;" ",VLOOKUP(Ausstellungen!G299,INDIRECT(F299),2,0),0)</f>
        <v>0</v>
      </c>
      <c r="H299" s="71">
        <f>IF(ISERROR(VLOOKUP(Ausstellungen!H299,Tabelle2!$AG$3:$AH$29,2,0)),0,VLOOKUP(Ausstellungen!H299,Tabelle2!$AG$3:$AH$29,2,0))</f>
        <v>0</v>
      </c>
      <c r="I299" s="71">
        <f>IF(ISERROR(VLOOKUP(Ausstellungen!I299,Tabelle2!$X$3:$Y$8,2,0)),0,VLOOKUP(Ausstellungen!I299,Tabelle2!$X$3:$Y$8,2,0))</f>
        <v>0</v>
      </c>
      <c r="J299" s="71">
        <f t="shared" ca="1" si="44"/>
        <v>0</v>
      </c>
      <c r="N299" s="69" t="str">
        <f>IF(AND(Ausstellungen!$C299&gt;"a",ISERROR(VLOOKUP(Ausstellungen!$C299,Tabelle3!$A$6:$B$300,2,0))),"??",IF(ISERROR(VLOOKUP(Ausstellungen!$C299,Tabelle3!$A$6:$B$300,2,0)),"",VLOOKUP(Ausstellungen!$C299,Tabelle3!$A$6:$B$300,2,0)))</f>
        <v/>
      </c>
      <c r="O299" s="125">
        <f ca="1">IF(AND(Ausstellungen!G299&gt;"a",ISERROR(MATCH(Ausstellungen!G299,INDIRECT(Ausstellungen!T299),0))),0,1)</f>
        <v>1</v>
      </c>
      <c r="P299" s="71" t="str">
        <f>IF(Ausstellungen!$C299="","",IF(ISERROR(MATCH(Ausstellungen!$I299,Tabelle2!$X$4:$X$8,0)),"",MATCH(Ausstellungen!$I299,Tabelle2!$X$4:$X$8,0)))</f>
        <v/>
      </c>
      <c r="Q299" s="71" t="str">
        <f>IF(Ausstellungen!$C299="","",IF(OR(P299="",ISERROR(INDEX(Tabelle2!$X$14:$Y$18,P299,2))),"",INDEX(Tabelle2!$X$14:$Y$18,P299,2)))</f>
        <v/>
      </c>
      <c r="R299" s="71" t="str">
        <f t="shared" si="45"/>
        <v/>
      </c>
      <c r="S299" s="84" t="str">
        <f>IF(Ausstellungen!H299&lt;"a","",IF(AND(Ausstellungen!H299&gt;"a",ISERROR(MATCH(Ausstellungen!D299&amp;Ausstellungen!G299,Tabelle2!$T$2:$T$17,0))),1,IF(AND(Ausstellungen!H299&gt;"a",INDEX(Tabelle2!$V$2:$V$17,MATCH(Ausstellungen!D299&amp;Ausstellungen!G299,Tabelle2!$T$2:$T$17,0))&lt;&gt;Ausstellungen!H299),1,"")))</f>
        <v/>
      </c>
      <c r="T299" s="71" t="str">
        <f>IF(AND(Ausstellungen!I299&gt;"a",ISERROR(MATCH(Ausstellungen!G299,Tabelle2!$Z$2:$Z$7,0))),1,"")</f>
        <v/>
      </c>
      <c r="U299" s="71" t="str">
        <f>IF(AND(A299&gt;"a",Ausstellungen!G299&gt;" "),COUNTIF(A$5:A$500,A299),"")</f>
        <v/>
      </c>
      <c r="V299" s="71" t="str">
        <f t="shared" si="46"/>
        <v/>
      </c>
      <c r="W299" s="71" t="str">
        <f t="shared" si="47"/>
        <v/>
      </c>
      <c r="X299" s="71" t="str">
        <f>IF(AND(Ausstellungen!D299&lt;&gt;Tabelle2!$C$19,Ausstellungen!F299=Tabelle2!$E$19),1,"")</f>
        <v/>
      </c>
      <c r="Y299" s="71" t="str">
        <f ca="1">IF(AND(Ausstellungen!G299&gt;"a",ISERROR(MATCH(Ausstellungen!G299,INDIRECT(Ausstellungen!T299),0))),0,"")</f>
        <v/>
      </c>
      <c r="Z299" s="71" t="str">
        <f>IF(ISERROR(SEARCH(",",Ausstellungen!G299,1)),Ausstellungen!G299,SUBSTITUTE(MID(Ausstellungen!G299,1,SEARCH(",",Ausstellungen!G299,1)-1),"vv","z"))</f>
        <v xml:space="preserve"> </v>
      </c>
      <c r="AA299" s="71">
        <f t="shared" ca="1" si="48"/>
        <v>0</v>
      </c>
      <c r="AB299" s="71">
        <f t="shared" ca="1" si="49"/>
        <v>0</v>
      </c>
      <c r="AC299" s="71">
        <f t="shared" ca="1" si="50"/>
        <v>0</v>
      </c>
      <c r="AD299" s="71">
        <f t="shared" ca="1" si="51"/>
        <v>0</v>
      </c>
      <c r="AE299" s="71">
        <f t="shared" ca="1" si="52"/>
        <v>0</v>
      </c>
      <c r="AF299" s="71">
        <f t="shared" ca="1" si="53"/>
        <v>0</v>
      </c>
      <c r="AG299" s="71">
        <f t="shared" ca="1" si="54"/>
        <v>0</v>
      </c>
    </row>
    <row r="300" spans="1:33" ht="18.600000000000001" customHeight="1" x14ac:dyDescent="0.2">
      <c r="A300" s="70" t="str">
        <f>IF(AND(Ausstellungen!C300&lt;"a",Ausstellungen!D300&lt;"a",Ausstellungen!F300&lt;"a",Ausstellungen!G300&lt;" "),"",SUBSTITUTE(SUBSTITUTE(SUBSTITUTE(SUBSTITUTE(IF(AND(ISERROR(SEARCH(",",Ausstellungen!G300,1)),ISERROR(SEARCH(".",Ausstellungen!G300,1))),CONCATENATE(Ausstellungen!D300,Ausstellungen!E300,Ausstellungen!F300,Ausstellungen!G300),IF(ISERROR(SEARCH(",",Ausstellungen!G300,1)),CONCATENATE(Ausstellungen!D300,Ausstellungen!E300,Ausstellungen!F300,MID(Ausstellungen!G300,SEARCH(".",Ausstellungen!G300,1)-1,1)),CONCATENATE(Ausstellungen!D300,Ausstellungen!E300,Ausstellungen!F300,MID(Ausstellungen!G300,SEARCH(",",Ausstellungen!G300,1)-1,1)))),"vv",ROW()),"v",ROW()),"Sg",""),"V",""))</f>
        <v xml:space="preserve">   </v>
      </c>
      <c r="B300" s="70" t="str">
        <f>IF(OR(Ausstellungen!C300&lt;"a",Ausstellungen!D300&lt;"a",Ausstellungen!F300&lt;"a"),"",IF(AND(Ausstellungen!D300=Tabelle2!$C$19,Ausstellungen!F300=Tabelle2!$E$19),Ausstellungen!C300&amp;Ausstellungen!D300&amp;"yy",IF(AND(Ausstellungen!D300=Tabelle2!$C$19,Ausstellungen!F300&lt;&gt;Tabelle2!$E$19),Ausstellungen!C300&amp;Ausstellungen!D300&amp;"zz",Ausstellungen!C300&amp;Ausstellungen!D300)))</f>
        <v/>
      </c>
      <c r="C300" s="70" t="str">
        <f>IF(Ausstellungen!H300&lt;"a","",IF(Ausstellungen!F300=Tabelle2!$E$4,Ausstellungen!D300&amp;Ausstellungen!E300&amp;Ausstellungen!F300&amp;Ausstellungen!H300,IF(Ausstellungen!F300=Tabelle2!$E$3,Ausstellungen!D300&amp;Ausstellungen!F300&amp;Ausstellungen!H300,Ausstellungen!D300&amp;Ausstellungen!E300&amp;Ausstellungen!H300)))</f>
        <v/>
      </c>
      <c r="D300" s="70" t="str">
        <f>IF(AND(Ausstellungen!C300&gt;"a",Ausstellungen!D300&gt;"a",Ausstellungen!F300&gt;"a",Ausstellungen!I300&gt;"a"),Ausstellungen!D300&amp;Ausstellungen!E300&amp;MID(Ausstellungen!I300,1,2),"")</f>
        <v/>
      </c>
      <c r="E300" s="70" t="str">
        <f>IF(AND(Ausstellungen!C300&gt;"a",Ausstellungen!D300&gt;"a",Ausstellungen!F300&gt;"a",Ausstellungen!I300&gt;"a"),Ausstellungen!D300&amp;MID(Ausstellungen!I300,1,3),"")</f>
        <v/>
      </c>
      <c r="F300" s="70" t="str">
        <f>IF(Ausstellungen!T300&lt;&gt;"leer",CONCATENATE(Ausstellungen!T300,"P"),"")</f>
        <v/>
      </c>
      <c r="G300" s="71">
        <f ca="1">IF(Ausstellungen!G300&gt;" ",VLOOKUP(Ausstellungen!G300,INDIRECT(F300),2,0),0)</f>
        <v>0</v>
      </c>
      <c r="H300" s="71">
        <f>IF(ISERROR(VLOOKUP(Ausstellungen!H300,Tabelle2!$AG$3:$AH$29,2,0)),0,VLOOKUP(Ausstellungen!H300,Tabelle2!$AG$3:$AH$29,2,0))</f>
        <v>0</v>
      </c>
      <c r="I300" s="71">
        <f>IF(ISERROR(VLOOKUP(Ausstellungen!I300,Tabelle2!$X$3:$Y$8,2,0)),0,VLOOKUP(Ausstellungen!I300,Tabelle2!$X$3:$Y$8,2,0))</f>
        <v>0</v>
      </c>
      <c r="J300" s="71">
        <f t="shared" ca="1" si="44"/>
        <v>0</v>
      </c>
      <c r="N300" s="69" t="str">
        <f>IF(AND(Ausstellungen!$C300&gt;"a",ISERROR(VLOOKUP(Ausstellungen!$C300,Tabelle3!$A$6:$B$300,2,0))),"??",IF(ISERROR(VLOOKUP(Ausstellungen!$C300,Tabelle3!$A$6:$B$300,2,0)),"",VLOOKUP(Ausstellungen!$C300,Tabelle3!$A$6:$B$300,2,0)))</f>
        <v/>
      </c>
      <c r="O300" s="125">
        <f ca="1">IF(AND(Ausstellungen!G300&gt;"a",ISERROR(MATCH(Ausstellungen!G300,INDIRECT(Ausstellungen!T300),0))),0,1)</f>
        <v>1</v>
      </c>
      <c r="P300" s="71" t="str">
        <f>IF(Ausstellungen!$C300="","",IF(ISERROR(MATCH(Ausstellungen!$I300,Tabelle2!$X$4:$X$8,0)),"",MATCH(Ausstellungen!$I300,Tabelle2!$X$4:$X$8,0)))</f>
        <v/>
      </c>
      <c r="Q300" s="71" t="str">
        <f>IF(Ausstellungen!$C300="","",IF(OR(P300="",ISERROR(INDEX(Tabelle2!$X$14:$Y$18,P300,2))),"",INDEX(Tabelle2!$X$14:$Y$18,P300,2)))</f>
        <v/>
      </c>
      <c r="R300" s="71" t="str">
        <f t="shared" si="45"/>
        <v/>
      </c>
      <c r="S300" s="84" t="str">
        <f>IF(Ausstellungen!H300&lt;"a","",IF(AND(Ausstellungen!H300&gt;"a",ISERROR(MATCH(Ausstellungen!D300&amp;Ausstellungen!G300,Tabelle2!$T$2:$T$17,0))),1,IF(AND(Ausstellungen!H300&gt;"a",INDEX(Tabelle2!$V$2:$V$17,MATCH(Ausstellungen!D300&amp;Ausstellungen!G300,Tabelle2!$T$2:$T$17,0))&lt;&gt;Ausstellungen!H300),1,"")))</f>
        <v/>
      </c>
      <c r="T300" s="71" t="str">
        <f>IF(AND(Ausstellungen!I300&gt;"a",ISERROR(MATCH(Ausstellungen!G300,Tabelle2!$Z$2:$Z$7,0))),1,"")</f>
        <v/>
      </c>
      <c r="U300" s="71" t="str">
        <f>IF(AND(A300&gt;"a",Ausstellungen!G300&gt;" "),COUNTIF(A$5:A$500,A300),"")</f>
        <v/>
      </c>
      <c r="V300" s="71" t="str">
        <f t="shared" si="46"/>
        <v/>
      </c>
      <c r="W300" s="71" t="str">
        <f t="shared" si="47"/>
        <v/>
      </c>
      <c r="X300" s="71" t="str">
        <f>IF(AND(Ausstellungen!D300&lt;&gt;Tabelle2!$C$19,Ausstellungen!F300=Tabelle2!$E$19),1,"")</f>
        <v/>
      </c>
      <c r="Y300" s="71" t="str">
        <f ca="1">IF(AND(Ausstellungen!G300&gt;"a",ISERROR(MATCH(Ausstellungen!G300,INDIRECT(Ausstellungen!T300),0))),0,"")</f>
        <v/>
      </c>
      <c r="Z300" s="71" t="str">
        <f>IF(ISERROR(SEARCH(",",Ausstellungen!G300,1)),Ausstellungen!G300,SUBSTITUTE(MID(Ausstellungen!G300,1,SEARCH(",",Ausstellungen!G300,1)-1),"vv","z"))</f>
        <v xml:space="preserve"> </v>
      </c>
      <c r="AA300" s="71">
        <f t="shared" ca="1" si="48"/>
        <v>0</v>
      </c>
      <c r="AB300" s="71">
        <f t="shared" ca="1" si="49"/>
        <v>0</v>
      </c>
      <c r="AC300" s="71">
        <f t="shared" ca="1" si="50"/>
        <v>0</v>
      </c>
      <c r="AD300" s="71">
        <f t="shared" ca="1" si="51"/>
        <v>0</v>
      </c>
      <c r="AE300" s="71">
        <f t="shared" ca="1" si="52"/>
        <v>0</v>
      </c>
      <c r="AF300" s="71">
        <f t="shared" ca="1" si="53"/>
        <v>0</v>
      </c>
      <c r="AG300" s="71">
        <f t="shared" ca="1" si="54"/>
        <v>0</v>
      </c>
    </row>
    <row r="301" spans="1:33" ht="18.600000000000001" customHeight="1" x14ac:dyDescent="0.2">
      <c r="A301" s="70" t="str">
        <f>IF(AND(Ausstellungen!C301&lt;"a",Ausstellungen!D301&lt;"a",Ausstellungen!F301&lt;"a",Ausstellungen!G301&lt;" "),"",SUBSTITUTE(SUBSTITUTE(SUBSTITUTE(SUBSTITUTE(IF(AND(ISERROR(SEARCH(",",Ausstellungen!G301,1)),ISERROR(SEARCH(".",Ausstellungen!G301,1))),CONCATENATE(Ausstellungen!D301,Ausstellungen!E301,Ausstellungen!F301,Ausstellungen!G301),IF(ISERROR(SEARCH(",",Ausstellungen!G301,1)),CONCATENATE(Ausstellungen!D301,Ausstellungen!E301,Ausstellungen!F301,MID(Ausstellungen!G301,SEARCH(".",Ausstellungen!G301,1)-1,1)),CONCATENATE(Ausstellungen!D301,Ausstellungen!E301,Ausstellungen!F301,MID(Ausstellungen!G301,SEARCH(",",Ausstellungen!G301,1)-1,1)))),"vv",ROW()),"v",ROW()),"Sg",""),"V",""))</f>
        <v xml:space="preserve">   </v>
      </c>
      <c r="B301" s="70" t="str">
        <f>IF(OR(Ausstellungen!C301&lt;"a",Ausstellungen!D301&lt;"a",Ausstellungen!F301&lt;"a"),"",IF(AND(Ausstellungen!D301=Tabelle2!$C$19,Ausstellungen!F301=Tabelle2!$E$19),Ausstellungen!C301&amp;Ausstellungen!D301&amp;"yy",IF(AND(Ausstellungen!D301=Tabelle2!$C$19,Ausstellungen!F301&lt;&gt;Tabelle2!$E$19),Ausstellungen!C301&amp;Ausstellungen!D301&amp;"zz",Ausstellungen!C301&amp;Ausstellungen!D301)))</f>
        <v/>
      </c>
      <c r="C301" s="70" t="str">
        <f>IF(Ausstellungen!H301&lt;"a","",IF(Ausstellungen!F301=Tabelle2!$E$4,Ausstellungen!D301&amp;Ausstellungen!E301&amp;Ausstellungen!F301&amp;Ausstellungen!H301,IF(Ausstellungen!F301=Tabelle2!$E$3,Ausstellungen!D301&amp;Ausstellungen!F301&amp;Ausstellungen!H301,Ausstellungen!D301&amp;Ausstellungen!E301&amp;Ausstellungen!H301)))</f>
        <v/>
      </c>
      <c r="D301" s="70" t="str">
        <f>IF(AND(Ausstellungen!C301&gt;"a",Ausstellungen!D301&gt;"a",Ausstellungen!F301&gt;"a",Ausstellungen!I301&gt;"a"),Ausstellungen!D301&amp;Ausstellungen!E301&amp;MID(Ausstellungen!I301,1,2),"")</f>
        <v/>
      </c>
      <c r="E301" s="70" t="str">
        <f>IF(AND(Ausstellungen!C301&gt;"a",Ausstellungen!D301&gt;"a",Ausstellungen!F301&gt;"a",Ausstellungen!I301&gt;"a"),Ausstellungen!D301&amp;MID(Ausstellungen!I301,1,3),"")</f>
        <v/>
      </c>
      <c r="F301" s="70" t="str">
        <f>IF(Ausstellungen!T301&lt;&gt;"leer",CONCATENATE(Ausstellungen!T301,"P"),"")</f>
        <v/>
      </c>
      <c r="G301" s="71">
        <f ca="1">IF(Ausstellungen!G301&gt;" ",VLOOKUP(Ausstellungen!G301,INDIRECT(F301),2,0),0)</f>
        <v>0</v>
      </c>
      <c r="H301" s="71">
        <f>IF(ISERROR(VLOOKUP(Ausstellungen!H301,Tabelle2!$AG$3:$AH$29,2,0)),0,VLOOKUP(Ausstellungen!H301,Tabelle2!$AG$3:$AH$29,2,0))</f>
        <v>0</v>
      </c>
      <c r="I301" s="71">
        <f>IF(ISERROR(VLOOKUP(Ausstellungen!I301,Tabelle2!$X$3:$Y$8,2,0)),0,VLOOKUP(Ausstellungen!I301,Tabelle2!$X$3:$Y$8,2,0))</f>
        <v>0</v>
      </c>
      <c r="J301" s="71">
        <f t="shared" ca="1" si="44"/>
        <v>0</v>
      </c>
      <c r="N301" s="69" t="str">
        <f>IF(AND(Ausstellungen!$C301&gt;"a",ISERROR(VLOOKUP(Ausstellungen!$C301,Tabelle3!$A$6:$B$300,2,0))),"??",IF(ISERROR(VLOOKUP(Ausstellungen!$C301,Tabelle3!$A$6:$B$300,2,0)),"",VLOOKUP(Ausstellungen!$C301,Tabelle3!$A$6:$B$300,2,0)))</f>
        <v/>
      </c>
      <c r="O301" s="125">
        <f ca="1">IF(AND(Ausstellungen!G301&gt;"a",ISERROR(MATCH(Ausstellungen!G301,INDIRECT(Ausstellungen!T301),0))),0,1)</f>
        <v>1</v>
      </c>
      <c r="P301" s="71" t="str">
        <f>IF(Ausstellungen!$C301="","",IF(ISERROR(MATCH(Ausstellungen!$I301,Tabelle2!$X$4:$X$8,0)),"",MATCH(Ausstellungen!$I301,Tabelle2!$X$4:$X$8,0)))</f>
        <v/>
      </c>
      <c r="Q301" s="71" t="str">
        <f>IF(Ausstellungen!$C301="","",IF(OR(P301="",ISERROR(INDEX(Tabelle2!$X$14:$Y$18,P301,2))),"",INDEX(Tabelle2!$X$14:$Y$18,P301,2)))</f>
        <v/>
      </c>
      <c r="R301" s="71" t="str">
        <f t="shared" si="45"/>
        <v/>
      </c>
      <c r="S301" s="84" t="str">
        <f>IF(Ausstellungen!H301&lt;"a","",IF(AND(Ausstellungen!H301&gt;"a",ISERROR(MATCH(Ausstellungen!D301&amp;Ausstellungen!G301,Tabelle2!$T$2:$T$17,0))),1,IF(AND(Ausstellungen!H301&gt;"a",INDEX(Tabelle2!$V$2:$V$17,MATCH(Ausstellungen!D301&amp;Ausstellungen!G301,Tabelle2!$T$2:$T$17,0))&lt;&gt;Ausstellungen!H301),1,"")))</f>
        <v/>
      </c>
      <c r="T301" s="71" t="str">
        <f>IF(AND(Ausstellungen!I301&gt;"a",ISERROR(MATCH(Ausstellungen!G301,Tabelle2!$Z$2:$Z$7,0))),1,"")</f>
        <v/>
      </c>
      <c r="U301" s="71" t="str">
        <f>IF(AND(A301&gt;"a",Ausstellungen!G301&gt;" "),COUNTIF(A$5:A$500,A301),"")</f>
        <v/>
      </c>
      <c r="V301" s="71" t="str">
        <f t="shared" si="46"/>
        <v/>
      </c>
      <c r="W301" s="71" t="str">
        <f t="shared" si="47"/>
        <v/>
      </c>
      <c r="X301" s="71" t="str">
        <f>IF(AND(Ausstellungen!D301&lt;&gt;Tabelle2!$C$19,Ausstellungen!F301=Tabelle2!$E$19),1,"")</f>
        <v/>
      </c>
      <c r="Y301" s="71" t="str">
        <f ca="1">IF(AND(Ausstellungen!G301&gt;"a",ISERROR(MATCH(Ausstellungen!G301,INDIRECT(Ausstellungen!T301),0))),0,"")</f>
        <v/>
      </c>
      <c r="Z301" s="71" t="str">
        <f>IF(ISERROR(SEARCH(",",Ausstellungen!G301,1)),Ausstellungen!G301,SUBSTITUTE(MID(Ausstellungen!G301,1,SEARCH(",",Ausstellungen!G301,1)-1),"vv","z"))</f>
        <v xml:space="preserve"> </v>
      </c>
      <c r="AA301" s="71">
        <f t="shared" ca="1" si="48"/>
        <v>0</v>
      </c>
      <c r="AB301" s="71">
        <f t="shared" ca="1" si="49"/>
        <v>0</v>
      </c>
      <c r="AC301" s="71">
        <f t="shared" ca="1" si="50"/>
        <v>0</v>
      </c>
      <c r="AD301" s="71">
        <f t="shared" ca="1" si="51"/>
        <v>0</v>
      </c>
      <c r="AE301" s="71">
        <f t="shared" ca="1" si="52"/>
        <v>0</v>
      </c>
      <c r="AF301" s="71">
        <f t="shared" ca="1" si="53"/>
        <v>0</v>
      </c>
      <c r="AG301" s="71">
        <f t="shared" ca="1" si="54"/>
        <v>0</v>
      </c>
    </row>
    <row r="302" spans="1:33" ht="18.600000000000001" customHeight="1" x14ac:dyDescent="0.2">
      <c r="A302" s="70" t="str">
        <f>IF(AND(Ausstellungen!C302&lt;"a",Ausstellungen!D302&lt;"a",Ausstellungen!F302&lt;"a",Ausstellungen!G302&lt;" "),"",SUBSTITUTE(SUBSTITUTE(SUBSTITUTE(SUBSTITUTE(IF(AND(ISERROR(SEARCH(",",Ausstellungen!G302,1)),ISERROR(SEARCH(".",Ausstellungen!G302,1))),CONCATENATE(Ausstellungen!D302,Ausstellungen!E302,Ausstellungen!F302,Ausstellungen!G302),IF(ISERROR(SEARCH(",",Ausstellungen!G302,1)),CONCATENATE(Ausstellungen!D302,Ausstellungen!E302,Ausstellungen!F302,MID(Ausstellungen!G302,SEARCH(".",Ausstellungen!G302,1)-1,1)),CONCATENATE(Ausstellungen!D302,Ausstellungen!E302,Ausstellungen!F302,MID(Ausstellungen!G302,SEARCH(",",Ausstellungen!G302,1)-1,1)))),"vv",ROW()),"v",ROW()),"Sg",""),"V",""))</f>
        <v xml:space="preserve">   </v>
      </c>
      <c r="B302" s="70" t="str">
        <f>IF(OR(Ausstellungen!C302&lt;"a",Ausstellungen!D302&lt;"a",Ausstellungen!F302&lt;"a"),"",IF(AND(Ausstellungen!D302=Tabelle2!$C$19,Ausstellungen!F302=Tabelle2!$E$19),Ausstellungen!C302&amp;Ausstellungen!D302&amp;"yy",IF(AND(Ausstellungen!D302=Tabelle2!$C$19,Ausstellungen!F302&lt;&gt;Tabelle2!$E$19),Ausstellungen!C302&amp;Ausstellungen!D302&amp;"zz",Ausstellungen!C302&amp;Ausstellungen!D302)))</f>
        <v/>
      </c>
      <c r="C302" s="70" t="str">
        <f>IF(Ausstellungen!H302&lt;"a","",IF(Ausstellungen!F302=Tabelle2!$E$4,Ausstellungen!D302&amp;Ausstellungen!E302&amp;Ausstellungen!F302&amp;Ausstellungen!H302,IF(Ausstellungen!F302=Tabelle2!$E$3,Ausstellungen!D302&amp;Ausstellungen!F302&amp;Ausstellungen!H302,Ausstellungen!D302&amp;Ausstellungen!E302&amp;Ausstellungen!H302)))</f>
        <v/>
      </c>
      <c r="D302" s="70" t="str">
        <f>IF(AND(Ausstellungen!C302&gt;"a",Ausstellungen!D302&gt;"a",Ausstellungen!F302&gt;"a",Ausstellungen!I302&gt;"a"),Ausstellungen!D302&amp;Ausstellungen!E302&amp;MID(Ausstellungen!I302,1,2),"")</f>
        <v/>
      </c>
      <c r="E302" s="70" t="str">
        <f>IF(AND(Ausstellungen!C302&gt;"a",Ausstellungen!D302&gt;"a",Ausstellungen!F302&gt;"a",Ausstellungen!I302&gt;"a"),Ausstellungen!D302&amp;MID(Ausstellungen!I302,1,3),"")</f>
        <v/>
      </c>
      <c r="F302" s="70" t="str">
        <f>IF(Ausstellungen!T302&lt;&gt;"leer",CONCATENATE(Ausstellungen!T302,"P"),"")</f>
        <v/>
      </c>
      <c r="G302" s="71">
        <f ca="1">IF(Ausstellungen!G302&gt;" ",VLOOKUP(Ausstellungen!G302,INDIRECT(F302),2,0),0)</f>
        <v>0</v>
      </c>
      <c r="H302" s="71">
        <f>IF(ISERROR(VLOOKUP(Ausstellungen!H302,Tabelle2!$AG$3:$AH$29,2,0)),0,VLOOKUP(Ausstellungen!H302,Tabelle2!$AG$3:$AH$29,2,0))</f>
        <v>0</v>
      </c>
      <c r="I302" s="71">
        <f>IF(ISERROR(VLOOKUP(Ausstellungen!I302,Tabelle2!$X$3:$Y$8,2,0)),0,VLOOKUP(Ausstellungen!I302,Tabelle2!$X$3:$Y$8,2,0))</f>
        <v>0</v>
      </c>
      <c r="J302" s="71">
        <f t="shared" ca="1" si="44"/>
        <v>0</v>
      </c>
      <c r="N302" s="69" t="str">
        <f>IF(AND(Ausstellungen!$C302&gt;"a",ISERROR(VLOOKUP(Ausstellungen!$C302,Tabelle3!$A$6:$B$300,2,0))),"??",IF(ISERROR(VLOOKUP(Ausstellungen!$C302,Tabelle3!$A$6:$B$300,2,0)),"",VLOOKUP(Ausstellungen!$C302,Tabelle3!$A$6:$B$300,2,0)))</f>
        <v/>
      </c>
      <c r="O302" s="125">
        <f ca="1">IF(AND(Ausstellungen!G302&gt;"a",ISERROR(MATCH(Ausstellungen!G302,INDIRECT(Ausstellungen!T302),0))),0,1)</f>
        <v>1</v>
      </c>
      <c r="P302" s="71" t="str">
        <f>IF(Ausstellungen!$C302="","",IF(ISERROR(MATCH(Ausstellungen!$I302,Tabelle2!$X$4:$X$8,0)),"",MATCH(Ausstellungen!$I302,Tabelle2!$X$4:$X$8,0)))</f>
        <v/>
      </c>
      <c r="Q302" s="71" t="str">
        <f>IF(Ausstellungen!$C302="","",IF(OR(P302="",ISERROR(INDEX(Tabelle2!$X$14:$Y$18,P302,2))),"",INDEX(Tabelle2!$X$14:$Y$18,P302,2)))</f>
        <v/>
      </c>
      <c r="R302" s="71" t="str">
        <f t="shared" si="45"/>
        <v/>
      </c>
      <c r="S302" s="84" t="str">
        <f>IF(Ausstellungen!H302&lt;"a","",IF(AND(Ausstellungen!H302&gt;"a",ISERROR(MATCH(Ausstellungen!D302&amp;Ausstellungen!G302,Tabelle2!$T$2:$T$17,0))),1,IF(AND(Ausstellungen!H302&gt;"a",INDEX(Tabelle2!$V$2:$V$17,MATCH(Ausstellungen!D302&amp;Ausstellungen!G302,Tabelle2!$T$2:$T$17,0))&lt;&gt;Ausstellungen!H302),1,"")))</f>
        <v/>
      </c>
      <c r="T302" s="71" t="str">
        <f>IF(AND(Ausstellungen!I302&gt;"a",ISERROR(MATCH(Ausstellungen!G302,Tabelle2!$Z$2:$Z$7,0))),1,"")</f>
        <v/>
      </c>
      <c r="U302" s="71" t="str">
        <f>IF(AND(A302&gt;"a",Ausstellungen!G302&gt;" "),COUNTIF(A$5:A$500,A302),"")</f>
        <v/>
      </c>
      <c r="V302" s="71" t="str">
        <f t="shared" si="46"/>
        <v/>
      </c>
      <c r="W302" s="71" t="str">
        <f t="shared" si="47"/>
        <v/>
      </c>
      <c r="X302" s="71" t="str">
        <f>IF(AND(Ausstellungen!D302&lt;&gt;Tabelle2!$C$19,Ausstellungen!F302=Tabelle2!$E$19),1,"")</f>
        <v/>
      </c>
      <c r="Y302" s="71" t="str">
        <f ca="1">IF(AND(Ausstellungen!G302&gt;"a",ISERROR(MATCH(Ausstellungen!G302,INDIRECT(Ausstellungen!T302),0))),0,"")</f>
        <v/>
      </c>
      <c r="Z302" s="71" t="str">
        <f>IF(ISERROR(SEARCH(",",Ausstellungen!G302,1)),Ausstellungen!G302,SUBSTITUTE(MID(Ausstellungen!G302,1,SEARCH(",",Ausstellungen!G302,1)-1),"vv","z"))</f>
        <v xml:space="preserve"> </v>
      </c>
      <c r="AA302" s="71">
        <f t="shared" ca="1" si="48"/>
        <v>0</v>
      </c>
      <c r="AB302" s="71">
        <f t="shared" ca="1" si="49"/>
        <v>0</v>
      </c>
      <c r="AC302" s="71">
        <f t="shared" ca="1" si="50"/>
        <v>0</v>
      </c>
      <c r="AD302" s="71">
        <f t="shared" ca="1" si="51"/>
        <v>0</v>
      </c>
      <c r="AE302" s="71">
        <f t="shared" ca="1" si="52"/>
        <v>0</v>
      </c>
      <c r="AF302" s="71">
        <f t="shared" ca="1" si="53"/>
        <v>0</v>
      </c>
      <c r="AG302" s="71">
        <f t="shared" ca="1" si="54"/>
        <v>0</v>
      </c>
    </row>
    <row r="303" spans="1:33" ht="18.600000000000001" customHeight="1" x14ac:dyDescent="0.2">
      <c r="A303" s="70" t="str">
        <f>IF(AND(Ausstellungen!C303&lt;"a",Ausstellungen!D303&lt;"a",Ausstellungen!F303&lt;"a",Ausstellungen!G303&lt;" "),"",SUBSTITUTE(SUBSTITUTE(SUBSTITUTE(SUBSTITUTE(IF(AND(ISERROR(SEARCH(",",Ausstellungen!G303,1)),ISERROR(SEARCH(".",Ausstellungen!G303,1))),CONCATENATE(Ausstellungen!D303,Ausstellungen!E303,Ausstellungen!F303,Ausstellungen!G303),IF(ISERROR(SEARCH(",",Ausstellungen!G303,1)),CONCATENATE(Ausstellungen!D303,Ausstellungen!E303,Ausstellungen!F303,MID(Ausstellungen!G303,SEARCH(".",Ausstellungen!G303,1)-1,1)),CONCATENATE(Ausstellungen!D303,Ausstellungen!E303,Ausstellungen!F303,MID(Ausstellungen!G303,SEARCH(",",Ausstellungen!G303,1)-1,1)))),"vv",ROW()),"v",ROW()),"Sg",""),"V",""))</f>
        <v xml:space="preserve">   </v>
      </c>
      <c r="B303" s="70" t="str">
        <f>IF(OR(Ausstellungen!C303&lt;"a",Ausstellungen!D303&lt;"a",Ausstellungen!F303&lt;"a"),"",IF(AND(Ausstellungen!D303=Tabelle2!$C$19,Ausstellungen!F303=Tabelle2!$E$19),Ausstellungen!C303&amp;Ausstellungen!D303&amp;"yy",IF(AND(Ausstellungen!D303=Tabelle2!$C$19,Ausstellungen!F303&lt;&gt;Tabelle2!$E$19),Ausstellungen!C303&amp;Ausstellungen!D303&amp;"zz",Ausstellungen!C303&amp;Ausstellungen!D303)))</f>
        <v/>
      </c>
      <c r="C303" s="70" t="str">
        <f>IF(Ausstellungen!H303&lt;"a","",IF(Ausstellungen!F303=Tabelle2!$E$4,Ausstellungen!D303&amp;Ausstellungen!E303&amp;Ausstellungen!F303&amp;Ausstellungen!H303,IF(Ausstellungen!F303=Tabelle2!$E$3,Ausstellungen!D303&amp;Ausstellungen!F303&amp;Ausstellungen!H303,Ausstellungen!D303&amp;Ausstellungen!E303&amp;Ausstellungen!H303)))</f>
        <v/>
      </c>
      <c r="D303" s="70" t="str">
        <f>IF(AND(Ausstellungen!C303&gt;"a",Ausstellungen!D303&gt;"a",Ausstellungen!F303&gt;"a",Ausstellungen!I303&gt;"a"),Ausstellungen!D303&amp;Ausstellungen!E303&amp;MID(Ausstellungen!I303,1,2),"")</f>
        <v/>
      </c>
      <c r="E303" s="70" t="str">
        <f>IF(AND(Ausstellungen!C303&gt;"a",Ausstellungen!D303&gt;"a",Ausstellungen!F303&gt;"a",Ausstellungen!I303&gt;"a"),Ausstellungen!D303&amp;MID(Ausstellungen!I303,1,3),"")</f>
        <v/>
      </c>
      <c r="F303" s="70" t="str">
        <f>IF(Ausstellungen!T303&lt;&gt;"leer",CONCATENATE(Ausstellungen!T303,"P"),"")</f>
        <v/>
      </c>
      <c r="G303" s="71">
        <f ca="1">IF(Ausstellungen!G303&gt;" ",VLOOKUP(Ausstellungen!G303,INDIRECT(F303),2,0),0)</f>
        <v>0</v>
      </c>
      <c r="H303" s="71">
        <f>IF(ISERROR(VLOOKUP(Ausstellungen!H303,Tabelle2!$AG$3:$AH$29,2,0)),0,VLOOKUP(Ausstellungen!H303,Tabelle2!$AG$3:$AH$29,2,0))</f>
        <v>0</v>
      </c>
      <c r="I303" s="71">
        <f>IF(ISERROR(VLOOKUP(Ausstellungen!I303,Tabelle2!$X$3:$Y$8,2,0)),0,VLOOKUP(Ausstellungen!I303,Tabelle2!$X$3:$Y$8,2,0))</f>
        <v>0</v>
      </c>
      <c r="J303" s="71">
        <f t="shared" ca="1" si="44"/>
        <v>0</v>
      </c>
      <c r="N303" s="69" t="str">
        <f>IF(AND(Ausstellungen!$C303&gt;"a",ISERROR(VLOOKUP(Ausstellungen!$C303,Tabelle3!$A$6:$B$300,2,0))),"??",IF(ISERROR(VLOOKUP(Ausstellungen!$C303,Tabelle3!$A$6:$B$300,2,0)),"",VLOOKUP(Ausstellungen!$C303,Tabelle3!$A$6:$B$300,2,0)))</f>
        <v/>
      </c>
      <c r="O303" s="125">
        <f ca="1">IF(AND(Ausstellungen!G303&gt;"a",ISERROR(MATCH(Ausstellungen!G303,INDIRECT(Ausstellungen!T303),0))),0,1)</f>
        <v>1</v>
      </c>
      <c r="P303" s="71" t="str">
        <f>IF(Ausstellungen!$C303="","",IF(ISERROR(MATCH(Ausstellungen!$I303,Tabelle2!$X$4:$X$8,0)),"",MATCH(Ausstellungen!$I303,Tabelle2!$X$4:$X$8,0)))</f>
        <v/>
      </c>
      <c r="Q303" s="71" t="str">
        <f>IF(Ausstellungen!$C303="","",IF(OR(P303="",ISERROR(INDEX(Tabelle2!$X$14:$Y$18,P303,2))),"",INDEX(Tabelle2!$X$14:$Y$18,P303,2)))</f>
        <v/>
      </c>
      <c r="R303" s="71" t="str">
        <f t="shared" si="45"/>
        <v/>
      </c>
      <c r="S303" s="84" t="str">
        <f>IF(Ausstellungen!H303&lt;"a","",IF(AND(Ausstellungen!H303&gt;"a",ISERROR(MATCH(Ausstellungen!D303&amp;Ausstellungen!G303,Tabelle2!$T$2:$T$17,0))),1,IF(AND(Ausstellungen!H303&gt;"a",INDEX(Tabelle2!$V$2:$V$17,MATCH(Ausstellungen!D303&amp;Ausstellungen!G303,Tabelle2!$T$2:$T$17,0))&lt;&gt;Ausstellungen!H303),1,"")))</f>
        <v/>
      </c>
      <c r="T303" s="71" t="str">
        <f>IF(AND(Ausstellungen!I303&gt;"a",ISERROR(MATCH(Ausstellungen!G303,Tabelle2!$Z$2:$Z$7,0))),1,"")</f>
        <v/>
      </c>
      <c r="U303" s="71" t="str">
        <f>IF(AND(A303&gt;"a",Ausstellungen!G303&gt;" "),COUNTIF(A$5:A$500,A303),"")</f>
        <v/>
      </c>
      <c r="V303" s="71" t="str">
        <f t="shared" si="46"/>
        <v/>
      </c>
      <c r="W303" s="71" t="str">
        <f t="shared" si="47"/>
        <v/>
      </c>
      <c r="X303" s="71" t="str">
        <f>IF(AND(Ausstellungen!D303&lt;&gt;Tabelle2!$C$19,Ausstellungen!F303=Tabelle2!$E$19),1,"")</f>
        <v/>
      </c>
      <c r="Y303" s="71" t="str">
        <f ca="1">IF(AND(Ausstellungen!G303&gt;"a",ISERROR(MATCH(Ausstellungen!G303,INDIRECT(Ausstellungen!T303),0))),0,"")</f>
        <v/>
      </c>
      <c r="Z303" s="71" t="str">
        <f>IF(ISERROR(SEARCH(",",Ausstellungen!G303,1)),Ausstellungen!G303,SUBSTITUTE(MID(Ausstellungen!G303,1,SEARCH(",",Ausstellungen!G303,1)-1),"vv","z"))</f>
        <v xml:space="preserve"> </v>
      </c>
      <c r="AA303" s="71">
        <f t="shared" ca="1" si="48"/>
        <v>0</v>
      </c>
      <c r="AB303" s="71">
        <f t="shared" ca="1" si="49"/>
        <v>0</v>
      </c>
      <c r="AC303" s="71">
        <f t="shared" ca="1" si="50"/>
        <v>0</v>
      </c>
      <c r="AD303" s="71">
        <f t="shared" ca="1" si="51"/>
        <v>0</v>
      </c>
      <c r="AE303" s="71">
        <f t="shared" ca="1" si="52"/>
        <v>0</v>
      </c>
      <c r="AF303" s="71">
        <f t="shared" ca="1" si="53"/>
        <v>0</v>
      </c>
      <c r="AG303" s="71">
        <f t="shared" ca="1" si="54"/>
        <v>0</v>
      </c>
    </row>
    <row r="304" spans="1:33" ht="18.600000000000001" customHeight="1" x14ac:dyDescent="0.2">
      <c r="A304" s="70" t="str">
        <f>IF(AND(Ausstellungen!C304&lt;"a",Ausstellungen!D304&lt;"a",Ausstellungen!F304&lt;"a",Ausstellungen!G304&lt;" "),"",SUBSTITUTE(SUBSTITUTE(SUBSTITUTE(SUBSTITUTE(IF(AND(ISERROR(SEARCH(",",Ausstellungen!G304,1)),ISERROR(SEARCH(".",Ausstellungen!G304,1))),CONCATENATE(Ausstellungen!D304,Ausstellungen!E304,Ausstellungen!F304,Ausstellungen!G304),IF(ISERROR(SEARCH(",",Ausstellungen!G304,1)),CONCATENATE(Ausstellungen!D304,Ausstellungen!E304,Ausstellungen!F304,MID(Ausstellungen!G304,SEARCH(".",Ausstellungen!G304,1)-1,1)),CONCATENATE(Ausstellungen!D304,Ausstellungen!E304,Ausstellungen!F304,MID(Ausstellungen!G304,SEARCH(",",Ausstellungen!G304,1)-1,1)))),"vv",ROW()),"v",ROW()),"Sg",""),"V",""))</f>
        <v xml:space="preserve">   </v>
      </c>
      <c r="B304" s="70" t="str">
        <f>IF(OR(Ausstellungen!C304&lt;"a",Ausstellungen!D304&lt;"a",Ausstellungen!F304&lt;"a"),"",IF(AND(Ausstellungen!D304=Tabelle2!$C$19,Ausstellungen!F304=Tabelle2!$E$19),Ausstellungen!C304&amp;Ausstellungen!D304&amp;"yy",IF(AND(Ausstellungen!D304=Tabelle2!$C$19,Ausstellungen!F304&lt;&gt;Tabelle2!$E$19),Ausstellungen!C304&amp;Ausstellungen!D304&amp;"zz",Ausstellungen!C304&amp;Ausstellungen!D304)))</f>
        <v/>
      </c>
      <c r="C304" s="70" t="str">
        <f>IF(Ausstellungen!H304&lt;"a","",IF(Ausstellungen!F304=Tabelle2!$E$4,Ausstellungen!D304&amp;Ausstellungen!E304&amp;Ausstellungen!F304&amp;Ausstellungen!H304,IF(Ausstellungen!F304=Tabelle2!$E$3,Ausstellungen!D304&amp;Ausstellungen!F304&amp;Ausstellungen!H304,Ausstellungen!D304&amp;Ausstellungen!E304&amp;Ausstellungen!H304)))</f>
        <v/>
      </c>
      <c r="D304" s="70" t="str">
        <f>IF(AND(Ausstellungen!C304&gt;"a",Ausstellungen!D304&gt;"a",Ausstellungen!F304&gt;"a",Ausstellungen!I304&gt;"a"),Ausstellungen!D304&amp;Ausstellungen!E304&amp;MID(Ausstellungen!I304,1,2),"")</f>
        <v/>
      </c>
      <c r="E304" s="70" t="str">
        <f>IF(AND(Ausstellungen!C304&gt;"a",Ausstellungen!D304&gt;"a",Ausstellungen!F304&gt;"a",Ausstellungen!I304&gt;"a"),Ausstellungen!D304&amp;MID(Ausstellungen!I304,1,3),"")</f>
        <v/>
      </c>
      <c r="F304" s="70" t="str">
        <f>IF(Ausstellungen!T304&lt;&gt;"leer",CONCATENATE(Ausstellungen!T304,"P"),"")</f>
        <v/>
      </c>
      <c r="G304" s="71">
        <f ca="1">IF(Ausstellungen!G304&gt;" ",VLOOKUP(Ausstellungen!G304,INDIRECT(F304),2,0),0)</f>
        <v>0</v>
      </c>
      <c r="H304" s="71">
        <f>IF(ISERROR(VLOOKUP(Ausstellungen!H304,Tabelle2!$AG$3:$AH$29,2,0)),0,VLOOKUP(Ausstellungen!H304,Tabelle2!$AG$3:$AH$29,2,0))</f>
        <v>0</v>
      </c>
      <c r="I304" s="71">
        <f>IF(ISERROR(VLOOKUP(Ausstellungen!I304,Tabelle2!$X$3:$Y$8,2,0)),0,VLOOKUP(Ausstellungen!I304,Tabelle2!$X$3:$Y$8,2,0))</f>
        <v>0</v>
      </c>
      <c r="J304" s="71">
        <f t="shared" ca="1" si="44"/>
        <v>0</v>
      </c>
      <c r="N304" s="69" t="str">
        <f>IF(AND(Ausstellungen!$C304&gt;"a",ISERROR(VLOOKUP(Ausstellungen!$C304,Tabelle3!$A$6:$B$300,2,0))),"??",IF(ISERROR(VLOOKUP(Ausstellungen!$C304,Tabelle3!$A$6:$B$300,2,0)),"",VLOOKUP(Ausstellungen!$C304,Tabelle3!$A$6:$B$300,2,0)))</f>
        <v/>
      </c>
      <c r="O304" s="125">
        <f ca="1">IF(AND(Ausstellungen!G304&gt;"a",ISERROR(MATCH(Ausstellungen!G304,INDIRECT(Ausstellungen!T304),0))),0,1)</f>
        <v>1</v>
      </c>
      <c r="P304" s="71" t="str">
        <f>IF(Ausstellungen!$C304="","",IF(ISERROR(MATCH(Ausstellungen!$I304,Tabelle2!$X$4:$X$8,0)),"",MATCH(Ausstellungen!$I304,Tabelle2!$X$4:$X$8,0)))</f>
        <v/>
      </c>
      <c r="Q304" s="71" t="str">
        <f>IF(Ausstellungen!$C304="","",IF(OR(P304="",ISERROR(INDEX(Tabelle2!$X$14:$Y$18,P304,2))),"",INDEX(Tabelle2!$X$14:$Y$18,P304,2)))</f>
        <v/>
      </c>
      <c r="R304" s="71" t="str">
        <f t="shared" si="45"/>
        <v/>
      </c>
      <c r="S304" s="84" t="str">
        <f>IF(Ausstellungen!H304&lt;"a","",IF(AND(Ausstellungen!H304&gt;"a",ISERROR(MATCH(Ausstellungen!D304&amp;Ausstellungen!G304,Tabelle2!$T$2:$T$17,0))),1,IF(AND(Ausstellungen!H304&gt;"a",INDEX(Tabelle2!$V$2:$V$17,MATCH(Ausstellungen!D304&amp;Ausstellungen!G304,Tabelle2!$T$2:$T$17,0))&lt;&gt;Ausstellungen!H304),1,"")))</f>
        <v/>
      </c>
      <c r="T304" s="71" t="str">
        <f>IF(AND(Ausstellungen!I304&gt;"a",ISERROR(MATCH(Ausstellungen!G304,Tabelle2!$Z$2:$Z$7,0))),1,"")</f>
        <v/>
      </c>
      <c r="U304" s="71" t="str">
        <f>IF(AND(A304&gt;"a",Ausstellungen!G304&gt;" "),COUNTIF(A$5:A$500,A304),"")</f>
        <v/>
      </c>
      <c r="V304" s="71" t="str">
        <f t="shared" si="46"/>
        <v/>
      </c>
      <c r="W304" s="71" t="str">
        <f t="shared" si="47"/>
        <v/>
      </c>
      <c r="X304" s="71" t="str">
        <f>IF(AND(Ausstellungen!D304&lt;&gt;Tabelle2!$C$19,Ausstellungen!F304=Tabelle2!$E$19),1,"")</f>
        <v/>
      </c>
      <c r="Y304" s="71" t="str">
        <f ca="1">IF(AND(Ausstellungen!G304&gt;"a",ISERROR(MATCH(Ausstellungen!G304,INDIRECT(Ausstellungen!T304),0))),0,"")</f>
        <v/>
      </c>
      <c r="Z304" s="71" t="str">
        <f>IF(ISERROR(SEARCH(",",Ausstellungen!G304,1)),Ausstellungen!G304,SUBSTITUTE(MID(Ausstellungen!G304,1,SEARCH(",",Ausstellungen!G304,1)-1),"vv","z"))</f>
        <v xml:space="preserve"> </v>
      </c>
      <c r="AA304" s="71">
        <f t="shared" ca="1" si="48"/>
        <v>0</v>
      </c>
      <c r="AB304" s="71">
        <f t="shared" ca="1" si="49"/>
        <v>0</v>
      </c>
      <c r="AC304" s="71">
        <f t="shared" ca="1" si="50"/>
        <v>0</v>
      </c>
      <c r="AD304" s="71">
        <f t="shared" ca="1" si="51"/>
        <v>0</v>
      </c>
      <c r="AE304" s="71">
        <f t="shared" ca="1" si="52"/>
        <v>0</v>
      </c>
      <c r="AF304" s="71">
        <f t="shared" ca="1" si="53"/>
        <v>0</v>
      </c>
      <c r="AG304" s="71">
        <f t="shared" ca="1" si="54"/>
        <v>0</v>
      </c>
    </row>
    <row r="305" spans="1:33" ht="18.600000000000001" customHeight="1" x14ac:dyDescent="0.2">
      <c r="A305" s="70" t="str">
        <f>IF(AND(Ausstellungen!C305&lt;"a",Ausstellungen!D305&lt;"a",Ausstellungen!F305&lt;"a",Ausstellungen!G305&lt;" "),"",SUBSTITUTE(SUBSTITUTE(SUBSTITUTE(SUBSTITUTE(IF(AND(ISERROR(SEARCH(",",Ausstellungen!G305,1)),ISERROR(SEARCH(".",Ausstellungen!G305,1))),CONCATENATE(Ausstellungen!D305,Ausstellungen!E305,Ausstellungen!F305,Ausstellungen!G305),IF(ISERROR(SEARCH(",",Ausstellungen!G305,1)),CONCATENATE(Ausstellungen!D305,Ausstellungen!E305,Ausstellungen!F305,MID(Ausstellungen!G305,SEARCH(".",Ausstellungen!G305,1)-1,1)),CONCATENATE(Ausstellungen!D305,Ausstellungen!E305,Ausstellungen!F305,MID(Ausstellungen!G305,SEARCH(",",Ausstellungen!G305,1)-1,1)))),"vv",ROW()),"v",ROW()),"Sg",""),"V",""))</f>
        <v xml:space="preserve">   </v>
      </c>
      <c r="B305" s="70" t="str">
        <f>IF(OR(Ausstellungen!C305&lt;"a",Ausstellungen!D305&lt;"a",Ausstellungen!F305&lt;"a"),"",IF(AND(Ausstellungen!D305=Tabelle2!$C$19,Ausstellungen!F305=Tabelle2!$E$19),Ausstellungen!C305&amp;Ausstellungen!D305&amp;"yy",IF(AND(Ausstellungen!D305=Tabelle2!$C$19,Ausstellungen!F305&lt;&gt;Tabelle2!$E$19),Ausstellungen!C305&amp;Ausstellungen!D305&amp;"zz",Ausstellungen!C305&amp;Ausstellungen!D305)))</f>
        <v/>
      </c>
      <c r="C305" s="70" t="str">
        <f>IF(Ausstellungen!H305&lt;"a","",IF(Ausstellungen!F305=Tabelle2!$E$4,Ausstellungen!D305&amp;Ausstellungen!E305&amp;Ausstellungen!F305&amp;Ausstellungen!H305,IF(Ausstellungen!F305=Tabelle2!$E$3,Ausstellungen!D305&amp;Ausstellungen!F305&amp;Ausstellungen!H305,Ausstellungen!D305&amp;Ausstellungen!E305&amp;Ausstellungen!H305)))</f>
        <v/>
      </c>
      <c r="D305" s="70" t="str">
        <f>IF(AND(Ausstellungen!C305&gt;"a",Ausstellungen!D305&gt;"a",Ausstellungen!F305&gt;"a",Ausstellungen!I305&gt;"a"),Ausstellungen!D305&amp;Ausstellungen!E305&amp;MID(Ausstellungen!I305,1,2),"")</f>
        <v/>
      </c>
      <c r="E305" s="70" t="str">
        <f>IF(AND(Ausstellungen!C305&gt;"a",Ausstellungen!D305&gt;"a",Ausstellungen!F305&gt;"a",Ausstellungen!I305&gt;"a"),Ausstellungen!D305&amp;MID(Ausstellungen!I305,1,3),"")</f>
        <v/>
      </c>
      <c r="F305" s="70" t="str">
        <f>IF(Ausstellungen!T305&lt;&gt;"leer",CONCATENATE(Ausstellungen!T305,"P"),"")</f>
        <v/>
      </c>
      <c r="G305" s="71">
        <f ca="1">IF(Ausstellungen!G305&gt;" ",VLOOKUP(Ausstellungen!G305,INDIRECT(F305),2,0),0)</f>
        <v>0</v>
      </c>
      <c r="H305" s="71">
        <f>IF(ISERROR(VLOOKUP(Ausstellungen!H305,Tabelle2!$AG$3:$AH$29,2,0)),0,VLOOKUP(Ausstellungen!H305,Tabelle2!$AG$3:$AH$29,2,0))</f>
        <v>0</v>
      </c>
      <c r="I305" s="71">
        <f>IF(ISERROR(VLOOKUP(Ausstellungen!I305,Tabelle2!$X$3:$Y$8,2,0)),0,VLOOKUP(Ausstellungen!I305,Tabelle2!$X$3:$Y$8,2,0))</f>
        <v>0</v>
      </c>
      <c r="J305" s="71">
        <f t="shared" ca="1" si="44"/>
        <v>0</v>
      </c>
      <c r="N305" s="69" t="str">
        <f>IF(AND(Ausstellungen!$C305&gt;"a",ISERROR(VLOOKUP(Ausstellungen!$C305,Tabelle3!$A$6:$B$300,2,0))),"??",IF(ISERROR(VLOOKUP(Ausstellungen!$C305,Tabelle3!$A$6:$B$300,2,0)),"",VLOOKUP(Ausstellungen!$C305,Tabelle3!$A$6:$B$300,2,0)))</f>
        <v/>
      </c>
      <c r="O305" s="125">
        <f ca="1">IF(AND(Ausstellungen!G305&gt;"a",ISERROR(MATCH(Ausstellungen!G305,INDIRECT(Ausstellungen!T305),0))),0,1)</f>
        <v>1</v>
      </c>
      <c r="P305" s="71" t="str">
        <f>IF(Ausstellungen!$C305="","",IF(ISERROR(MATCH(Ausstellungen!$I305,Tabelle2!$X$4:$X$8,0)),"",MATCH(Ausstellungen!$I305,Tabelle2!$X$4:$X$8,0)))</f>
        <v/>
      </c>
      <c r="Q305" s="71" t="str">
        <f>IF(Ausstellungen!$C305="","",IF(OR(P305="",ISERROR(INDEX(Tabelle2!$X$14:$Y$18,P305,2))),"",INDEX(Tabelle2!$X$14:$Y$18,P305,2)))</f>
        <v/>
      </c>
      <c r="R305" s="71" t="str">
        <f t="shared" si="45"/>
        <v/>
      </c>
      <c r="S305" s="84" t="str">
        <f>IF(Ausstellungen!H305&lt;"a","",IF(AND(Ausstellungen!H305&gt;"a",ISERROR(MATCH(Ausstellungen!D305&amp;Ausstellungen!G305,Tabelle2!$T$2:$T$17,0))),1,IF(AND(Ausstellungen!H305&gt;"a",INDEX(Tabelle2!$V$2:$V$17,MATCH(Ausstellungen!D305&amp;Ausstellungen!G305,Tabelle2!$T$2:$T$17,0))&lt;&gt;Ausstellungen!H305),1,"")))</f>
        <v/>
      </c>
      <c r="T305" s="71" t="str">
        <f>IF(AND(Ausstellungen!I305&gt;"a",ISERROR(MATCH(Ausstellungen!G305,Tabelle2!$Z$2:$Z$7,0))),1,"")</f>
        <v/>
      </c>
      <c r="U305" s="71" t="str">
        <f>IF(AND(A305&gt;"a",Ausstellungen!G305&gt;" "),COUNTIF(A$5:A$500,A305),"")</f>
        <v/>
      </c>
      <c r="V305" s="71" t="str">
        <f t="shared" si="46"/>
        <v/>
      </c>
      <c r="W305" s="71" t="str">
        <f t="shared" si="47"/>
        <v/>
      </c>
      <c r="X305" s="71" t="str">
        <f>IF(AND(Ausstellungen!D305&lt;&gt;Tabelle2!$C$19,Ausstellungen!F305=Tabelle2!$E$19),1,"")</f>
        <v/>
      </c>
      <c r="Y305" s="71" t="str">
        <f ca="1">IF(AND(Ausstellungen!G305&gt;"a",ISERROR(MATCH(Ausstellungen!G305,INDIRECT(Ausstellungen!T305),0))),0,"")</f>
        <v/>
      </c>
      <c r="Z305" s="71" t="str">
        <f>IF(ISERROR(SEARCH(",",Ausstellungen!G305,1)),Ausstellungen!G305,SUBSTITUTE(MID(Ausstellungen!G305,1,SEARCH(",",Ausstellungen!G305,1)-1),"vv","z"))</f>
        <v xml:space="preserve"> </v>
      </c>
      <c r="AA305" s="71">
        <f t="shared" ca="1" si="48"/>
        <v>0</v>
      </c>
      <c r="AB305" s="71">
        <f t="shared" ca="1" si="49"/>
        <v>0</v>
      </c>
      <c r="AC305" s="71">
        <f t="shared" ca="1" si="50"/>
        <v>0</v>
      </c>
      <c r="AD305" s="71">
        <f t="shared" ca="1" si="51"/>
        <v>0</v>
      </c>
      <c r="AE305" s="71">
        <f t="shared" ca="1" si="52"/>
        <v>0</v>
      </c>
      <c r="AF305" s="71">
        <f t="shared" ca="1" si="53"/>
        <v>0</v>
      </c>
      <c r="AG305" s="71">
        <f t="shared" ca="1" si="54"/>
        <v>0</v>
      </c>
    </row>
    <row r="306" spans="1:33" ht="18.600000000000001" customHeight="1" x14ac:dyDescent="0.2">
      <c r="A306" s="70" t="str">
        <f>IF(AND(Ausstellungen!C306&lt;"a",Ausstellungen!D306&lt;"a",Ausstellungen!F306&lt;"a",Ausstellungen!G306&lt;" "),"",SUBSTITUTE(SUBSTITUTE(SUBSTITUTE(SUBSTITUTE(IF(AND(ISERROR(SEARCH(",",Ausstellungen!G306,1)),ISERROR(SEARCH(".",Ausstellungen!G306,1))),CONCATENATE(Ausstellungen!D306,Ausstellungen!E306,Ausstellungen!F306,Ausstellungen!G306),IF(ISERROR(SEARCH(",",Ausstellungen!G306,1)),CONCATENATE(Ausstellungen!D306,Ausstellungen!E306,Ausstellungen!F306,MID(Ausstellungen!G306,SEARCH(".",Ausstellungen!G306,1)-1,1)),CONCATENATE(Ausstellungen!D306,Ausstellungen!E306,Ausstellungen!F306,MID(Ausstellungen!G306,SEARCH(",",Ausstellungen!G306,1)-1,1)))),"vv",ROW()),"v",ROW()),"Sg",""),"V",""))</f>
        <v xml:space="preserve">   </v>
      </c>
      <c r="B306" s="70" t="str">
        <f>IF(OR(Ausstellungen!C306&lt;"a",Ausstellungen!D306&lt;"a",Ausstellungen!F306&lt;"a"),"",IF(AND(Ausstellungen!D306=Tabelle2!$C$19,Ausstellungen!F306=Tabelle2!$E$19),Ausstellungen!C306&amp;Ausstellungen!D306&amp;"yy",IF(AND(Ausstellungen!D306=Tabelle2!$C$19,Ausstellungen!F306&lt;&gt;Tabelle2!$E$19),Ausstellungen!C306&amp;Ausstellungen!D306&amp;"zz",Ausstellungen!C306&amp;Ausstellungen!D306)))</f>
        <v/>
      </c>
      <c r="C306" s="70" t="str">
        <f>IF(Ausstellungen!H306&lt;"a","",IF(Ausstellungen!F306=Tabelle2!$E$4,Ausstellungen!D306&amp;Ausstellungen!E306&amp;Ausstellungen!F306&amp;Ausstellungen!H306,IF(Ausstellungen!F306=Tabelle2!$E$3,Ausstellungen!D306&amp;Ausstellungen!F306&amp;Ausstellungen!H306,Ausstellungen!D306&amp;Ausstellungen!E306&amp;Ausstellungen!H306)))</f>
        <v/>
      </c>
      <c r="D306" s="70" t="str">
        <f>IF(AND(Ausstellungen!C306&gt;"a",Ausstellungen!D306&gt;"a",Ausstellungen!F306&gt;"a",Ausstellungen!I306&gt;"a"),Ausstellungen!D306&amp;Ausstellungen!E306&amp;MID(Ausstellungen!I306,1,2),"")</f>
        <v/>
      </c>
      <c r="E306" s="70" t="str">
        <f>IF(AND(Ausstellungen!C306&gt;"a",Ausstellungen!D306&gt;"a",Ausstellungen!F306&gt;"a",Ausstellungen!I306&gt;"a"),Ausstellungen!D306&amp;MID(Ausstellungen!I306,1,3),"")</f>
        <v/>
      </c>
      <c r="F306" s="70" t="str">
        <f>IF(Ausstellungen!T306&lt;&gt;"leer",CONCATENATE(Ausstellungen!T306,"P"),"")</f>
        <v/>
      </c>
      <c r="G306" s="71">
        <f ca="1">IF(Ausstellungen!G306&gt;" ",VLOOKUP(Ausstellungen!G306,INDIRECT(F306),2,0),0)</f>
        <v>0</v>
      </c>
      <c r="H306" s="71">
        <f>IF(ISERROR(VLOOKUP(Ausstellungen!H306,Tabelle2!$AG$3:$AH$29,2,0)),0,VLOOKUP(Ausstellungen!H306,Tabelle2!$AG$3:$AH$29,2,0))</f>
        <v>0</v>
      </c>
      <c r="I306" s="71">
        <f>IF(ISERROR(VLOOKUP(Ausstellungen!I306,Tabelle2!$X$3:$Y$8,2,0)),0,VLOOKUP(Ausstellungen!I306,Tabelle2!$X$3:$Y$8,2,0))</f>
        <v>0</v>
      </c>
      <c r="J306" s="71">
        <f t="shared" ca="1" si="44"/>
        <v>0</v>
      </c>
      <c r="N306" s="69" t="str">
        <f>IF(AND(Ausstellungen!$C306&gt;"a",ISERROR(VLOOKUP(Ausstellungen!$C306,Tabelle3!$A$6:$B$300,2,0))),"??",IF(ISERROR(VLOOKUP(Ausstellungen!$C306,Tabelle3!$A$6:$B$300,2,0)),"",VLOOKUP(Ausstellungen!$C306,Tabelle3!$A$6:$B$300,2,0)))</f>
        <v/>
      </c>
      <c r="O306" s="125">
        <f ca="1">IF(AND(Ausstellungen!G306&gt;"a",ISERROR(MATCH(Ausstellungen!G306,INDIRECT(Ausstellungen!T306),0))),0,1)</f>
        <v>1</v>
      </c>
      <c r="P306" s="71" t="str">
        <f>IF(Ausstellungen!$C306="","",IF(ISERROR(MATCH(Ausstellungen!$I306,Tabelle2!$X$4:$X$8,0)),"",MATCH(Ausstellungen!$I306,Tabelle2!$X$4:$X$8,0)))</f>
        <v/>
      </c>
      <c r="Q306" s="71" t="str">
        <f>IF(Ausstellungen!$C306="","",IF(OR(P306="",ISERROR(INDEX(Tabelle2!$X$14:$Y$18,P306,2))),"",INDEX(Tabelle2!$X$14:$Y$18,P306,2)))</f>
        <v/>
      </c>
      <c r="R306" s="71" t="str">
        <f t="shared" si="45"/>
        <v/>
      </c>
      <c r="S306" s="84" t="str">
        <f>IF(Ausstellungen!H306&lt;"a","",IF(AND(Ausstellungen!H306&gt;"a",ISERROR(MATCH(Ausstellungen!D306&amp;Ausstellungen!G306,Tabelle2!$T$2:$T$17,0))),1,IF(AND(Ausstellungen!H306&gt;"a",INDEX(Tabelle2!$V$2:$V$17,MATCH(Ausstellungen!D306&amp;Ausstellungen!G306,Tabelle2!$T$2:$T$17,0))&lt;&gt;Ausstellungen!H306),1,"")))</f>
        <v/>
      </c>
      <c r="T306" s="71" t="str">
        <f>IF(AND(Ausstellungen!I306&gt;"a",ISERROR(MATCH(Ausstellungen!G306,Tabelle2!$Z$2:$Z$7,0))),1,"")</f>
        <v/>
      </c>
      <c r="U306" s="71" t="str">
        <f>IF(AND(A306&gt;"a",Ausstellungen!G306&gt;" "),COUNTIF(A$5:A$500,A306),"")</f>
        <v/>
      </c>
      <c r="V306" s="71" t="str">
        <f t="shared" si="46"/>
        <v/>
      </c>
      <c r="W306" s="71" t="str">
        <f t="shared" si="47"/>
        <v/>
      </c>
      <c r="X306" s="71" t="str">
        <f>IF(AND(Ausstellungen!D306&lt;&gt;Tabelle2!$C$19,Ausstellungen!F306=Tabelle2!$E$19),1,"")</f>
        <v/>
      </c>
      <c r="Y306" s="71" t="str">
        <f ca="1">IF(AND(Ausstellungen!G306&gt;"a",ISERROR(MATCH(Ausstellungen!G306,INDIRECT(Ausstellungen!T306),0))),0,"")</f>
        <v/>
      </c>
      <c r="Z306" s="71" t="str">
        <f>IF(ISERROR(SEARCH(",",Ausstellungen!G306,1)),Ausstellungen!G306,SUBSTITUTE(MID(Ausstellungen!G306,1,SEARCH(",",Ausstellungen!G306,1)-1),"vv","z"))</f>
        <v xml:space="preserve"> </v>
      </c>
      <c r="AA306" s="71">
        <f t="shared" ca="1" si="48"/>
        <v>0</v>
      </c>
      <c r="AB306" s="71">
        <f t="shared" ca="1" si="49"/>
        <v>0</v>
      </c>
      <c r="AC306" s="71">
        <f t="shared" ca="1" si="50"/>
        <v>0</v>
      </c>
      <c r="AD306" s="71">
        <f t="shared" ca="1" si="51"/>
        <v>0</v>
      </c>
      <c r="AE306" s="71">
        <f t="shared" ca="1" si="52"/>
        <v>0</v>
      </c>
      <c r="AF306" s="71">
        <f t="shared" ca="1" si="53"/>
        <v>0</v>
      </c>
      <c r="AG306" s="71">
        <f t="shared" ca="1" si="54"/>
        <v>0</v>
      </c>
    </row>
    <row r="307" spans="1:33" ht="18.600000000000001" customHeight="1" x14ac:dyDescent="0.2">
      <c r="A307" s="70" t="str">
        <f>IF(AND(Ausstellungen!C307&lt;"a",Ausstellungen!D307&lt;"a",Ausstellungen!F307&lt;"a",Ausstellungen!G307&lt;" "),"",SUBSTITUTE(SUBSTITUTE(SUBSTITUTE(SUBSTITUTE(IF(AND(ISERROR(SEARCH(",",Ausstellungen!G307,1)),ISERROR(SEARCH(".",Ausstellungen!G307,1))),CONCATENATE(Ausstellungen!D307,Ausstellungen!E307,Ausstellungen!F307,Ausstellungen!G307),IF(ISERROR(SEARCH(",",Ausstellungen!G307,1)),CONCATENATE(Ausstellungen!D307,Ausstellungen!E307,Ausstellungen!F307,MID(Ausstellungen!G307,SEARCH(".",Ausstellungen!G307,1)-1,1)),CONCATENATE(Ausstellungen!D307,Ausstellungen!E307,Ausstellungen!F307,MID(Ausstellungen!G307,SEARCH(",",Ausstellungen!G307,1)-1,1)))),"vv",ROW()),"v",ROW()),"Sg",""),"V",""))</f>
        <v xml:space="preserve">   </v>
      </c>
      <c r="B307" s="70" t="str">
        <f>IF(OR(Ausstellungen!C307&lt;"a",Ausstellungen!D307&lt;"a",Ausstellungen!F307&lt;"a"),"",IF(AND(Ausstellungen!D307=Tabelle2!$C$19,Ausstellungen!F307=Tabelle2!$E$19),Ausstellungen!C307&amp;Ausstellungen!D307&amp;"yy",IF(AND(Ausstellungen!D307=Tabelle2!$C$19,Ausstellungen!F307&lt;&gt;Tabelle2!$E$19),Ausstellungen!C307&amp;Ausstellungen!D307&amp;"zz",Ausstellungen!C307&amp;Ausstellungen!D307)))</f>
        <v/>
      </c>
      <c r="C307" s="70" t="str">
        <f>IF(Ausstellungen!H307&lt;"a","",IF(Ausstellungen!F307=Tabelle2!$E$4,Ausstellungen!D307&amp;Ausstellungen!E307&amp;Ausstellungen!F307&amp;Ausstellungen!H307,IF(Ausstellungen!F307=Tabelle2!$E$3,Ausstellungen!D307&amp;Ausstellungen!F307&amp;Ausstellungen!H307,Ausstellungen!D307&amp;Ausstellungen!E307&amp;Ausstellungen!H307)))</f>
        <v/>
      </c>
      <c r="D307" s="70" t="str">
        <f>IF(AND(Ausstellungen!C307&gt;"a",Ausstellungen!D307&gt;"a",Ausstellungen!F307&gt;"a",Ausstellungen!I307&gt;"a"),Ausstellungen!D307&amp;Ausstellungen!E307&amp;MID(Ausstellungen!I307,1,2),"")</f>
        <v/>
      </c>
      <c r="E307" s="70" t="str">
        <f>IF(AND(Ausstellungen!C307&gt;"a",Ausstellungen!D307&gt;"a",Ausstellungen!F307&gt;"a",Ausstellungen!I307&gt;"a"),Ausstellungen!D307&amp;MID(Ausstellungen!I307,1,3),"")</f>
        <v/>
      </c>
      <c r="F307" s="70" t="str">
        <f>IF(Ausstellungen!T307&lt;&gt;"leer",CONCATENATE(Ausstellungen!T307,"P"),"")</f>
        <v/>
      </c>
      <c r="G307" s="71">
        <f ca="1">IF(Ausstellungen!G307&gt;" ",VLOOKUP(Ausstellungen!G307,INDIRECT(F307),2,0),0)</f>
        <v>0</v>
      </c>
      <c r="H307" s="71">
        <f>IF(ISERROR(VLOOKUP(Ausstellungen!H307,Tabelle2!$AG$3:$AH$29,2,0)),0,VLOOKUP(Ausstellungen!H307,Tabelle2!$AG$3:$AH$29,2,0))</f>
        <v>0</v>
      </c>
      <c r="I307" s="71">
        <f>IF(ISERROR(VLOOKUP(Ausstellungen!I307,Tabelle2!$X$3:$Y$8,2,0)),0,VLOOKUP(Ausstellungen!I307,Tabelle2!$X$3:$Y$8,2,0))</f>
        <v>0</v>
      </c>
      <c r="J307" s="71">
        <f t="shared" ca="1" si="44"/>
        <v>0</v>
      </c>
      <c r="N307" s="69" t="str">
        <f>IF(AND(Ausstellungen!$C307&gt;"a",ISERROR(VLOOKUP(Ausstellungen!$C307,Tabelle3!$A$6:$B$300,2,0))),"??",IF(ISERROR(VLOOKUP(Ausstellungen!$C307,Tabelle3!$A$6:$B$300,2,0)),"",VLOOKUP(Ausstellungen!$C307,Tabelle3!$A$6:$B$300,2,0)))</f>
        <v/>
      </c>
      <c r="O307" s="125">
        <f ca="1">IF(AND(Ausstellungen!G307&gt;"a",ISERROR(MATCH(Ausstellungen!G307,INDIRECT(Ausstellungen!T307),0))),0,1)</f>
        <v>1</v>
      </c>
      <c r="P307" s="71" t="str">
        <f>IF(Ausstellungen!$C307="","",IF(ISERROR(MATCH(Ausstellungen!$I307,Tabelle2!$X$4:$X$8,0)),"",MATCH(Ausstellungen!$I307,Tabelle2!$X$4:$X$8,0)))</f>
        <v/>
      </c>
      <c r="Q307" s="71" t="str">
        <f>IF(Ausstellungen!$C307="","",IF(OR(P307="",ISERROR(INDEX(Tabelle2!$X$14:$Y$18,P307,2))),"",INDEX(Tabelle2!$X$14:$Y$18,P307,2)))</f>
        <v/>
      </c>
      <c r="R307" s="71" t="str">
        <f t="shared" si="45"/>
        <v/>
      </c>
      <c r="S307" s="84" t="str">
        <f>IF(Ausstellungen!H307&lt;"a","",IF(AND(Ausstellungen!H307&gt;"a",ISERROR(MATCH(Ausstellungen!D307&amp;Ausstellungen!G307,Tabelle2!$T$2:$T$17,0))),1,IF(AND(Ausstellungen!H307&gt;"a",INDEX(Tabelle2!$V$2:$V$17,MATCH(Ausstellungen!D307&amp;Ausstellungen!G307,Tabelle2!$T$2:$T$17,0))&lt;&gt;Ausstellungen!H307),1,"")))</f>
        <v/>
      </c>
      <c r="T307" s="71" t="str">
        <f>IF(AND(Ausstellungen!I307&gt;"a",ISERROR(MATCH(Ausstellungen!G307,Tabelle2!$Z$2:$Z$7,0))),1,"")</f>
        <v/>
      </c>
      <c r="U307" s="71" t="str">
        <f>IF(AND(A307&gt;"a",Ausstellungen!G307&gt;" "),COUNTIF(A$5:A$500,A307),"")</f>
        <v/>
      </c>
      <c r="V307" s="71" t="str">
        <f t="shared" si="46"/>
        <v/>
      </c>
      <c r="W307" s="71" t="str">
        <f t="shared" si="47"/>
        <v/>
      </c>
      <c r="X307" s="71" t="str">
        <f>IF(AND(Ausstellungen!D307&lt;&gt;Tabelle2!$C$19,Ausstellungen!F307=Tabelle2!$E$19),1,"")</f>
        <v/>
      </c>
      <c r="Y307" s="71" t="str">
        <f ca="1">IF(AND(Ausstellungen!G307&gt;"a",ISERROR(MATCH(Ausstellungen!G307,INDIRECT(Ausstellungen!T307),0))),0,"")</f>
        <v/>
      </c>
      <c r="Z307" s="71" t="str">
        <f>IF(ISERROR(SEARCH(",",Ausstellungen!G307,1)),Ausstellungen!G307,SUBSTITUTE(MID(Ausstellungen!G307,1,SEARCH(",",Ausstellungen!G307,1)-1),"vv","z"))</f>
        <v xml:space="preserve"> </v>
      </c>
      <c r="AA307" s="71">
        <f t="shared" ca="1" si="48"/>
        <v>0</v>
      </c>
      <c r="AB307" s="71">
        <f t="shared" ca="1" si="49"/>
        <v>0</v>
      </c>
      <c r="AC307" s="71">
        <f t="shared" ca="1" si="50"/>
        <v>0</v>
      </c>
      <c r="AD307" s="71">
        <f t="shared" ca="1" si="51"/>
        <v>0</v>
      </c>
      <c r="AE307" s="71">
        <f t="shared" ca="1" si="52"/>
        <v>0</v>
      </c>
      <c r="AF307" s="71">
        <f t="shared" ca="1" si="53"/>
        <v>0</v>
      </c>
      <c r="AG307" s="71">
        <f t="shared" ca="1" si="54"/>
        <v>0</v>
      </c>
    </row>
    <row r="308" spans="1:33" ht="18.600000000000001" customHeight="1" x14ac:dyDescent="0.2">
      <c r="A308" s="70" t="str">
        <f>IF(AND(Ausstellungen!C308&lt;"a",Ausstellungen!D308&lt;"a",Ausstellungen!F308&lt;"a",Ausstellungen!G308&lt;" "),"",SUBSTITUTE(SUBSTITUTE(SUBSTITUTE(SUBSTITUTE(IF(AND(ISERROR(SEARCH(",",Ausstellungen!G308,1)),ISERROR(SEARCH(".",Ausstellungen!G308,1))),CONCATENATE(Ausstellungen!D308,Ausstellungen!E308,Ausstellungen!F308,Ausstellungen!G308),IF(ISERROR(SEARCH(",",Ausstellungen!G308,1)),CONCATENATE(Ausstellungen!D308,Ausstellungen!E308,Ausstellungen!F308,MID(Ausstellungen!G308,SEARCH(".",Ausstellungen!G308,1)-1,1)),CONCATENATE(Ausstellungen!D308,Ausstellungen!E308,Ausstellungen!F308,MID(Ausstellungen!G308,SEARCH(",",Ausstellungen!G308,1)-1,1)))),"vv",ROW()),"v",ROW()),"Sg",""),"V",""))</f>
        <v xml:space="preserve">   </v>
      </c>
      <c r="B308" s="70" t="str">
        <f>IF(OR(Ausstellungen!C308&lt;"a",Ausstellungen!D308&lt;"a",Ausstellungen!F308&lt;"a"),"",IF(AND(Ausstellungen!D308=Tabelle2!$C$19,Ausstellungen!F308=Tabelle2!$E$19),Ausstellungen!C308&amp;Ausstellungen!D308&amp;"yy",IF(AND(Ausstellungen!D308=Tabelle2!$C$19,Ausstellungen!F308&lt;&gt;Tabelle2!$E$19),Ausstellungen!C308&amp;Ausstellungen!D308&amp;"zz",Ausstellungen!C308&amp;Ausstellungen!D308)))</f>
        <v/>
      </c>
      <c r="C308" s="70" t="str">
        <f>IF(Ausstellungen!H308&lt;"a","",IF(Ausstellungen!F308=Tabelle2!$E$4,Ausstellungen!D308&amp;Ausstellungen!E308&amp;Ausstellungen!F308&amp;Ausstellungen!H308,IF(Ausstellungen!F308=Tabelle2!$E$3,Ausstellungen!D308&amp;Ausstellungen!F308&amp;Ausstellungen!H308,Ausstellungen!D308&amp;Ausstellungen!E308&amp;Ausstellungen!H308)))</f>
        <v/>
      </c>
      <c r="D308" s="70" t="str">
        <f>IF(AND(Ausstellungen!C308&gt;"a",Ausstellungen!D308&gt;"a",Ausstellungen!F308&gt;"a",Ausstellungen!I308&gt;"a"),Ausstellungen!D308&amp;Ausstellungen!E308&amp;MID(Ausstellungen!I308,1,2),"")</f>
        <v/>
      </c>
      <c r="E308" s="70" t="str">
        <f>IF(AND(Ausstellungen!C308&gt;"a",Ausstellungen!D308&gt;"a",Ausstellungen!F308&gt;"a",Ausstellungen!I308&gt;"a"),Ausstellungen!D308&amp;MID(Ausstellungen!I308,1,3),"")</f>
        <v/>
      </c>
      <c r="F308" s="70" t="str">
        <f>IF(Ausstellungen!T308&lt;&gt;"leer",CONCATENATE(Ausstellungen!T308,"P"),"")</f>
        <v/>
      </c>
      <c r="G308" s="71">
        <f ca="1">IF(Ausstellungen!G308&gt;" ",VLOOKUP(Ausstellungen!G308,INDIRECT(F308),2,0),0)</f>
        <v>0</v>
      </c>
      <c r="H308" s="71">
        <f>IF(ISERROR(VLOOKUP(Ausstellungen!H308,Tabelle2!$AG$3:$AH$29,2,0)),0,VLOOKUP(Ausstellungen!H308,Tabelle2!$AG$3:$AH$29,2,0))</f>
        <v>0</v>
      </c>
      <c r="I308" s="71">
        <f>IF(ISERROR(VLOOKUP(Ausstellungen!I308,Tabelle2!$X$3:$Y$8,2,0)),0,VLOOKUP(Ausstellungen!I308,Tabelle2!$X$3:$Y$8,2,0))</f>
        <v>0</v>
      </c>
      <c r="J308" s="71">
        <f t="shared" ca="1" si="44"/>
        <v>0</v>
      </c>
      <c r="N308" s="69" t="str">
        <f>IF(AND(Ausstellungen!$C308&gt;"a",ISERROR(VLOOKUP(Ausstellungen!$C308,Tabelle3!$A$6:$B$300,2,0))),"??",IF(ISERROR(VLOOKUP(Ausstellungen!$C308,Tabelle3!$A$6:$B$300,2,0)),"",VLOOKUP(Ausstellungen!$C308,Tabelle3!$A$6:$B$300,2,0)))</f>
        <v/>
      </c>
      <c r="O308" s="125">
        <f ca="1">IF(AND(Ausstellungen!G308&gt;"a",ISERROR(MATCH(Ausstellungen!G308,INDIRECT(Ausstellungen!T308),0))),0,1)</f>
        <v>1</v>
      </c>
      <c r="P308" s="71" t="str">
        <f>IF(Ausstellungen!$C308="","",IF(ISERROR(MATCH(Ausstellungen!$I308,Tabelle2!$X$4:$X$8,0)),"",MATCH(Ausstellungen!$I308,Tabelle2!$X$4:$X$8,0)))</f>
        <v/>
      </c>
      <c r="Q308" s="71" t="str">
        <f>IF(Ausstellungen!$C308="","",IF(OR(P308="",ISERROR(INDEX(Tabelle2!$X$14:$Y$18,P308,2))),"",INDEX(Tabelle2!$X$14:$Y$18,P308,2)))</f>
        <v/>
      </c>
      <c r="R308" s="71" t="str">
        <f t="shared" si="45"/>
        <v/>
      </c>
      <c r="S308" s="84" t="str">
        <f>IF(Ausstellungen!H308&lt;"a","",IF(AND(Ausstellungen!H308&gt;"a",ISERROR(MATCH(Ausstellungen!D308&amp;Ausstellungen!G308,Tabelle2!$T$2:$T$17,0))),1,IF(AND(Ausstellungen!H308&gt;"a",INDEX(Tabelle2!$V$2:$V$17,MATCH(Ausstellungen!D308&amp;Ausstellungen!G308,Tabelle2!$T$2:$T$17,0))&lt;&gt;Ausstellungen!H308),1,"")))</f>
        <v/>
      </c>
      <c r="T308" s="71" t="str">
        <f>IF(AND(Ausstellungen!I308&gt;"a",ISERROR(MATCH(Ausstellungen!G308,Tabelle2!$Z$2:$Z$7,0))),1,"")</f>
        <v/>
      </c>
      <c r="U308" s="71" t="str">
        <f>IF(AND(A308&gt;"a",Ausstellungen!G308&gt;" "),COUNTIF(A$5:A$500,A308),"")</f>
        <v/>
      </c>
      <c r="V308" s="71" t="str">
        <f t="shared" si="46"/>
        <v/>
      </c>
      <c r="W308" s="71" t="str">
        <f t="shared" si="47"/>
        <v/>
      </c>
      <c r="X308" s="71" t="str">
        <f>IF(AND(Ausstellungen!D308&lt;&gt;Tabelle2!$C$19,Ausstellungen!F308=Tabelle2!$E$19),1,"")</f>
        <v/>
      </c>
      <c r="Y308" s="71" t="str">
        <f ca="1">IF(AND(Ausstellungen!G308&gt;"a",ISERROR(MATCH(Ausstellungen!G308,INDIRECT(Ausstellungen!T308),0))),0,"")</f>
        <v/>
      </c>
      <c r="Z308" s="71" t="str">
        <f>IF(ISERROR(SEARCH(",",Ausstellungen!G308,1)),Ausstellungen!G308,SUBSTITUTE(MID(Ausstellungen!G308,1,SEARCH(",",Ausstellungen!G308,1)-1),"vv","z"))</f>
        <v xml:space="preserve"> </v>
      </c>
      <c r="AA308" s="71">
        <f t="shared" ca="1" si="48"/>
        <v>0</v>
      </c>
      <c r="AB308" s="71">
        <f t="shared" ca="1" si="49"/>
        <v>0</v>
      </c>
      <c r="AC308" s="71">
        <f t="shared" ca="1" si="50"/>
        <v>0</v>
      </c>
      <c r="AD308" s="71">
        <f t="shared" ca="1" si="51"/>
        <v>0</v>
      </c>
      <c r="AE308" s="71">
        <f t="shared" ca="1" si="52"/>
        <v>0</v>
      </c>
      <c r="AF308" s="71">
        <f t="shared" ca="1" si="53"/>
        <v>0</v>
      </c>
      <c r="AG308" s="71">
        <f t="shared" ca="1" si="54"/>
        <v>0</v>
      </c>
    </row>
    <row r="309" spans="1:33" ht="18.600000000000001" customHeight="1" x14ac:dyDescent="0.2">
      <c r="A309" s="70" t="str">
        <f>IF(AND(Ausstellungen!C309&lt;"a",Ausstellungen!D309&lt;"a",Ausstellungen!F309&lt;"a",Ausstellungen!G309&lt;" "),"",SUBSTITUTE(SUBSTITUTE(SUBSTITUTE(SUBSTITUTE(IF(AND(ISERROR(SEARCH(",",Ausstellungen!G309,1)),ISERROR(SEARCH(".",Ausstellungen!G309,1))),CONCATENATE(Ausstellungen!D309,Ausstellungen!E309,Ausstellungen!F309,Ausstellungen!G309),IF(ISERROR(SEARCH(",",Ausstellungen!G309,1)),CONCATENATE(Ausstellungen!D309,Ausstellungen!E309,Ausstellungen!F309,MID(Ausstellungen!G309,SEARCH(".",Ausstellungen!G309,1)-1,1)),CONCATENATE(Ausstellungen!D309,Ausstellungen!E309,Ausstellungen!F309,MID(Ausstellungen!G309,SEARCH(",",Ausstellungen!G309,1)-1,1)))),"vv",ROW()),"v",ROW()),"Sg",""),"V",""))</f>
        <v xml:space="preserve">   </v>
      </c>
      <c r="B309" s="70" t="str">
        <f>IF(OR(Ausstellungen!C309&lt;"a",Ausstellungen!D309&lt;"a",Ausstellungen!F309&lt;"a"),"",IF(AND(Ausstellungen!D309=Tabelle2!$C$19,Ausstellungen!F309=Tabelle2!$E$19),Ausstellungen!C309&amp;Ausstellungen!D309&amp;"yy",IF(AND(Ausstellungen!D309=Tabelle2!$C$19,Ausstellungen!F309&lt;&gt;Tabelle2!$E$19),Ausstellungen!C309&amp;Ausstellungen!D309&amp;"zz",Ausstellungen!C309&amp;Ausstellungen!D309)))</f>
        <v/>
      </c>
      <c r="C309" s="70" t="str">
        <f>IF(Ausstellungen!H309&lt;"a","",IF(Ausstellungen!F309=Tabelle2!$E$4,Ausstellungen!D309&amp;Ausstellungen!E309&amp;Ausstellungen!F309&amp;Ausstellungen!H309,IF(Ausstellungen!F309=Tabelle2!$E$3,Ausstellungen!D309&amp;Ausstellungen!F309&amp;Ausstellungen!H309,Ausstellungen!D309&amp;Ausstellungen!E309&amp;Ausstellungen!H309)))</f>
        <v/>
      </c>
      <c r="D309" s="70" t="str">
        <f>IF(AND(Ausstellungen!C309&gt;"a",Ausstellungen!D309&gt;"a",Ausstellungen!F309&gt;"a",Ausstellungen!I309&gt;"a"),Ausstellungen!D309&amp;Ausstellungen!E309&amp;MID(Ausstellungen!I309,1,2),"")</f>
        <v/>
      </c>
      <c r="E309" s="70" t="str">
        <f>IF(AND(Ausstellungen!C309&gt;"a",Ausstellungen!D309&gt;"a",Ausstellungen!F309&gt;"a",Ausstellungen!I309&gt;"a"),Ausstellungen!D309&amp;MID(Ausstellungen!I309,1,3),"")</f>
        <v/>
      </c>
      <c r="F309" s="70" t="str">
        <f>IF(Ausstellungen!T309&lt;&gt;"leer",CONCATENATE(Ausstellungen!T309,"P"),"")</f>
        <v/>
      </c>
      <c r="G309" s="71">
        <f ca="1">IF(Ausstellungen!G309&gt;" ",VLOOKUP(Ausstellungen!G309,INDIRECT(F309),2,0),0)</f>
        <v>0</v>
      </c>
      <c r="H309" s="71">
        <f>IF(ISERROR(VLOOKUP(Ausstellungen!H309,Tabelle2!$AG$3:$AH$29,2,0)),0,VLOOKUP(Ausstellungen!H309,Tabelle2!$AG$3:$AH$29,2,0))</f>
        <v>0</v>
      </c>
      <c r="I309" s="71">
        <f>IF(ISERROR(VLOOKUP(Ausstellungen!I309,Tabelle2!$X$3:$Y$8,2,0)),0,VLOOKUP(Ausstellungen!I309,Tabelle2!$X$3:$Y$8,2,0))</f>
        <v>0</v>
      </c>
      <c r="J309" s="71">
        <f t="shared" ca="1" si="44"/>
        <v>0</v>
      </c>
      <c r="N309" s="69" t="str">
        <f>IF(AND(Ausstellungen!$C309&gt;"a",ISERROR(VLOOKUP(Ausstellungen!$C309,Tabelle3!$A$6:$B$300,2,0))),"??",IF(ISERROR(VLOOKUP(Ausstellungen!$C309,Tabelle3!$A$6:$B$300,2,0)),"",VLOOKUP(Ausstellungen!$C309,Tabelle3!$A$6:$B$300,2,0)))</f>
        <v/>
      </c>
      <c r="O309" s="125">
        <f ca="1">IF(AND(Ausstellungen!G309&gt;"a",ISERROR(MATCH(Ausstellungen!G309,INDIRECT(Ausstellungen!T309),0))),0,1)</f>
        <v>1</v>
      </c>
      <c r="P309" s="71" t="str">
        <f>IF(Ausstellungen!$C309="","",IF(ISERROR(MATCH(Ausstellungen!$I309,Tabelle2!$X$4:$X$8,0)),"",MATCH(Ausstellungen!$I309,Tabelle2!$X$4:$X$8,0)))</f>
        <v/>
      </c>
      <c r="Q309" s="71" t="str">
        <f>IF(Ausstellungen!$C309="","",IF(OR(P309="",ISERROR(INDEX(Tabelle2!$X$14:$Y$18,P309,2))),"",INDEX(Tabelle2!$X$14:$Y$18,P309,2)))</f>
        <v/>
      </c>
      <c r="R309" s="71" t="str">
        <f t="shared" si="45"/>
        <v/>
      </c>
      <c r="S309" s="84" t="str">
        <f>IF(Ausstellungen!H309&lt;"a","",IF(AND(Ausstellungen!H309&gt;"a",ISERROR(MATCH(Ausstellungen!D309&amp;Ausstellungen!G309,Tabelle2!$T$2:$T$17,0))),1,IF(AND(Ausstellungen!H309&gt;"a",INDEX(Tabelle2!$V$2:$V$17,MATCH(Ausstellungen!D309&amp;Ausstellungen!G309,Tabelle2!$T$2:$T$17,0))&lt;&gt;Ausstellungen!H309),1,"")))</f>
        <v/>
      </c>
      <c r="T309" s="71" t="str">
        <f>IF(AND(Ausstellungen!I309&gt;"a",ISERROR(MATCH(Ausstellungen!G309,Tabelle2!$Z$2:$Z$7,0))),1,"")</f>
        <v/>
      </c>
      <c r="U309" s="71" t="str">
        <f>IF(AND(A309&gt;"a",Ausstellungen!G309&gt;" "),COUNTIF(A$5:A$500,A309),"")</f>
        <v/>
      </c>
      <c r="V309" s="71" t="str">
        <f t="shared" si="46"/>
        <v/>
      </c>
      <c r="W309" s="71" t="str">
        <f t="shared" si="47"/>
        <v/>
      </c>
      <c r="X309" s="71" t="str">
        <f>IF(AND(Ausstellungen!D309&lt;&gt;Tabelle2!$C$19,Ausstellungen!F309=Tabelle2!$E$19),1,"")</f>
        <v/>
      </c>
      <c r="Y309" s="71" t="str">
        <f ca="1">IF(AND(Ausstellungen!G309&gt;"a",ISERROR(MATCH(Ausstellungen!G309,INDIRECT(Ausstellungen!T309),0))),0,"")</f>
        <v/>
      </c>
      <c r="Z309" s="71" t="str">
        <f>IF(ISERROR(SEARCH(",",Ausstellungen!G309,1)),Ausstellungen!G309,SUBSTITUTE(MID(Ausstellungen!G309,1,SEARCH(",",Ausstellungen!G309,1)-1),"vv","z"))</f>
        <v xml:space="preserve"> </v>
      </c>
      <c r="AA309" s="71">
        <f t="shared" ca="1" si="48"/>
        <v>0</v>
      </c>
      <c r="AB309" s="71">
        <f t="shared" ca="1" si="49"/>
        <v>0</v>
      </c>
      <c r="AC309" s="71">
        <f t="shared" ca="1" si="50"/>
        <v>0</v>
      </c>
      <c r="AD309" s="71">
        <f t="shared" ca="1" si="51"/>
        <v>0</v>
      </c>
      <c r="AE309" s="71">
        <f t="shared" ca="1" si="52"/>
        <v>0</v>
      </c>
      <c r="AF309" s="71">
        <f t="shared" ca="1" si="53"/>
        <v>0</v>
      </c>
      <c r="AG309" s="71">
        <f t="shared" ca="1" si="54"/>
        <v>0</v>
      </c>
    </row>
    <row r="310" spans="1:33" ht="18.600000000000001" customHeight="1" x14ac:dyDescent="0.2">
      <c r="A310" s="70" t="str">
        <f>IF(AND(Ausstellungen!C310&lt;"a",Ausstellungen!D310&lt;"a",Ausstellungen!F310&lt;"a",Ausstellungen!G310&lt;" "),"",SUBSTITUTE(SUBSTITUTE(SUBSTITUTE(SUBSTITUTE(IF(AND(ISERROR(SEARCH(",",Ausstellungen!G310,1)),ISERROR(SEARCH(".",Ausstellungen!G310,1))),CONCATENATE(Ausstellungen!D310,Ausstellungen!E310,Ausstellungen!F310,Ausstellungen!G310),IF(ISERROR(SEARCH(",",Ausstellungen!G310,1)),CONCATENATE(Ausstellungen!D310,Ausstellungen!E310,Ausstellungen!F310,MID(Ausstellungen!G310,SEARCH(".",Ausstellungen!G310,1)-1,1)),CONCATENATE(Ausstellungen!D310,Ausstellungen!E310,Ausstellungen!F310,MID(Ausstellungen!G310,SEARCH(",",Ausstellungen!G310,1)-1,1)))),"vv",ROW()),"v",ROW()),"Sg",""),"V",""))</f>
        <v xml:space="preserve">   </v>
      </c>
      <c r="B310" s="70" t="str">
        <f>IF(OR(Ausstellungen!C310&lt;"a",Ausstellungen!D310&lt;"a",Ausstellungen!F310&lt;"a"),"",IF(AND(Ausstellungen!D310=Tabelle2!$C$19,Ausstellungen!F310=Tabelle2!$E$19),Ausstellungen!C310&amp;Ausstellungen!D310&amp;"yy",IF(AND(Ausstellungen!D310=Tabelle2!$C$19,Ausstellungen!F310&lt;&gt;Tabelle2!$E$19),Ausstellungen!C310&amp;Ausstellungen!D310&amp;"zz",Ausstellungen!C310&amp;Ausstellungen!D310)))</f>
        <v/>
      </c>
      <c r="C310" s="70" t="str">
        <f>IF(Ausstellungen!H310&lt;"a","",IF(Ausstellungen!F310=Tabelle2!$E$4,Ausstellungen!D310&amp;Ausstellungen!E310&amp;Ausstellungen!F310&amp;Ausstellungen!H310,IF(Ausstellungen!F310=Tabelle2!$E$3,Ausstellungen!D310&amp;Ausstellungen!F310&amp;Ausstellungen!H310,Ausstellungen!D310&amp;Ausstellungen!E310&amp;Ausstellungen!H310)))</f>
        <v/>
      </c>
      <c r="D310" s="70" t="str">
        <f>IF(AND(Ausstellungen!C310&gt;"a",Ausstellungen!D310&gt;"a",Ausstellungen!F310&gt;"a",Ausstellungen!I310&gt;"a"),Ausstellungen!D310&amp;Ausstellungen!E310&amp;MID(Ausstellungen!I310,1,2),"")</f>
        <v/>
      </c>
      <c r="E310" s="70" t="str">
        <f>IF(AND(Ausstellungen!C310&gt;"a",Ausstellungen!D310&gt;"a",Ausstellungen!F310&gt;"a",Ausstellungen!I310&gt;"a"),Ausstellungen!D310&amp;MID(Ausstellungen!I310,1,3),"")</f>
        <v/>
      </c>
      <c r="F310" s="70" t="str">
        <f>IF(Ausstellungen!T310&lt;&gt;"leer",CONCATENATE(Ausstellungen!T310,"P"),"")</f>
        <v/>
      </c>
      <c r="G310" s="71">
        <f ca="1">IF(Ausstellungen!G310&gt;" ",VLOOKUP(Ausstellungen!G310,INDIRECT(F310),2,0),0)</f>
        <v>0</v>
      </c>
      <c r="H310" s="71">
        <f>IF(ISERROR(VLOOKUP(Ausstellungen!H310,Tabelle2!$AG$3:$AH$29,2,0)),0,VLOOKUP(Ausstellungen!H310,Tabelle2!$AG$3:$AH$29,2,0))</f>
        <v>0</v>
      </c>
      <c r="I310" s="71">
        <f>IF(ISERROR(VLOOKUP(Ausstellungen!I310,Tabelle2!$X$3:$Y$8,2,0)),0,VLOOKUP(Ausstellungen!I310,Tabelle2!$X$3:$Y$8,2,0))</f>
        <v>0</v>
      </c>
      <c r="J310" s="71">
        <f t="shared" ca="1" si="44"/>
        <v>0</v>
      </c>
      <c r="N310" s="69" t="str">
        <f>IF(AND(Ausstellungen!$C310&gt;"a",ISERROR(VLOOKUP(Ausstellungen!$C310,Tabelle3!$A$6:$B$300,2,0))),"??",IF(ISERROR(VLOOKUP(Ausstellungen!$C310,Tabelle3!$A$6:$B$300,2,0)),"",VLOOKUP(Ausstellungen!$C310,Tabelle3!$A$6:$B$300,2,0)))</f>
        <v/>
      </c>
      <c r="O310" s="125">
        <f ca="1">IF(AND(Ausstellungen!G310&gt;"a",ISERROR(MATCH(Ausstellungen!G310,INDIRECT(Ausstellungen!T310),0))),0,1)</f>
        <v>1</v>
      </c>
      <c r="P310" s="71" t="str">
        <f>IF(Ausstellungen!$C310="","",IF(ISERROR(MATCH(Ausstellungen!$I310,Tabelle2!$X$4:$X$8,0)),"",MATCH(Ausstellungen!$I310,Tabelle2!$X$4:$X$8,0)))</f>
        <v/>
      </c>
      <c r="Q310" s="71" t="str">
        <f>IF(Ausstellungen!$C310="","",IF(OR(P310="",ISERROR(INDEX(Tabelle2!$X$14:$Y$18,P310,2))),"",INDEX(Tabelle2!$X$14:$Y$18,P310,2)))</f>
        <v/>
      </c>
      <c r="R310" s="71" t="str">
        <f t="shared" si="45"/>
        <v/>
      </c>
      <c r="S310" s="84" t="str">
        <f>IF(Ausstellungen!H310&lt;"a","",IF(AND(Ausstellungen!H310&gt;"a",ISERROR(MATCH(Ausstellungen!D310&amp;Ausstellungen!G310,Tabelle2!$T$2:$T$17,0))),1,IF(AND(Ausstellungen!H310&gt;"a",INDEX(Tabelle2!$V$2:$V$17,MATCH(Ausstellungen!D310&amp;Ausstellungen!G310,Tabelle2!$T$2:$T$17,0))&lt;&gt;Ausstellungen!H310),1,"")))</f>
        <v/>
      </c>
      <c r="T310" s="71" t="str">
        <f>IF(AND(Ausstellungen!I310&gt;"a",ISERROR(MATCH(Ausstellungen!G310,Tabelle2!$Z$2:$Z$7,0))),1,"")</f>
        <v/>
      </c>
      <c r="U310" s="71" t="str">
        <f>IF(AND(A310&gt;"a",Ausstellungen!G310&gt;" "),COUNTIF(A$5:A$500,A310),"")</f>
        <v/>
      </c>
      <c r="V310" s="71" t="str">
        <f t="shared" si="46"/>
        <v/>
      </c>
      <c r="W310" s="71" t="str">
        <f t="shared" si="47"/>
        <v/>
      </c>
      <c r="X310" s="71" t="str">
        <f>IF(AND(Ausstellungen!D310&lt;&gt;Tabelle2!$C$19,Ausstellungen!F310=Tabelle2!$E$19),1,"")</f>
        <v/>
      </c>
      <c r="Y310" s="71" t="str">
        <f ca="1">IF(AND(Ausstellungen!G310&gt;"a",ISERROR(MATCH(Ausstellungen!G310,INDIRECT(Ausstellungen!T310),0))),0,"")</f>
        <v/>
      </c>
      <c r="Z310" s="71" t="str">
        <f>IF(ISERROR(SEARCH(",",Ausstellungen!G310,1)),Ausstellungen!G310,SUBSTITUTE(MID(Ausstellungen!G310,1,SEARCH(",",Ausstellungen!G310,1)-1),"vv","z"))</f>
        <v xml:space="preserve"> </v>
      </c>
      <c r="AA310" s="71">
        <f t="shared" ca="1" si="48"/>
        <v>0</v>
      </c>
      <c r="AB310" s="71">
        <f t="shared" ca="1" si="49"/>
        <v>0</v>
      </c>
      <c r="AC310" s="71">
        <f t="shared" ca="1" si="50"/>
        <v>0</v>
      </c>
      <c r="AD310" s="71">
        <f t="shared" ca="1" si="51"/>
        <v>0</v>
      </c>
      <c r="AE310" s="71">
        <f t="shared" ca="1" si="52"/>
        <v>0</v>
      </c>
      <c r="AF310" s="71">
        <f t="shared" ca="1" si="53"/>
        <v>0</v>
      </c>
      <c r="AG310" s="71">
        <f t="shared" ca="1" si="54"/>
        <v>0</v>
      </c>
    </row>
    <row r="311" spans="1:33" ht="18.600000000000001" customHeight="1" x14ac:dyDescent="0.2">
      <c r="A311" s="70" t="str">
        <f>IF(AND(Ausstellungen!C311&lt;"a",Ausstellungen!D311&lt;"a",Ausstellungen!F311&lt;"a",Ausstellungen!G311&lt;" "),"",SUBSTITUTE(SUBSTITUTE(SUBSTITUTE(SUBSTITUTE(IF(AND(ISERROR(SEARCH(",",Ausstellungen!G311,1)),ISERROR(SEARCH(".",Ausstellungen!G311,1))),CONCATENATE(Ausstellungen!D311,Ausstellungen!E311,Ausstellungen!F311,Ausstellungen!G311),IF(ISERROR(SEARCH(",",Ausstellungen!G311,1)),CONCATENATE(Ausstellungen!D311,Ausstellungen!E311,Ausstellungen!F311,MID(Ausstellungen!G311,SEARCH(".",Ausstellungen!G311,1)-1,1)),CONCATENATE(Ausstellungen!D311,Ausstellungen!E311,Ausstellungen!F311,MID(Ausstellungen!G311,SEARCH(",",Ausstellungen!G311,1)-1,1)))),"vv",ROW()),"v",ROW()),"Sg",""),"V",""))</f>
        <v xml:space="preserve">   </v>
      </c>
      <c r="B311" s="70" t="str">
        <f>IF(OR(Ausstellungen!C311&lt;"a",Ausstellungen!D311&lt;"a",Ausstellungen!F311&lt;"a"),"",IF(AND(Ausstellungen!D311=Tabelle2!$C$19,Ausstellungen!F311=Tabelle2!$E$19),Ausstellungen!C311&amp;Ausstellungen!D311&amp;"yy",IF(AND(Ausstellungen!D311=Tabelle2!$C$19,Ausstellungen!F311&lt;&gt;Tabelle2!$E$19),Ausstellungen!C311&amp;Ausstellungen!D311&amp;"zz",Ausstellungen!C311&amp;Ausstellungen!D311)))</f>
        <v/>
      </c>
      <c r="C311" s="70" t="str">
        <f>IF(Ausstellungen!H311&lt;"a","",IF(Ausstellungen!F311=Tabelle2!$E$4,Ausstellungen!D311&amp;Ausstellungen!E311&amp;Ausstellungen!F311&amp;Ausstellungen!H311,IF(Ausstellungen!F311=Tabelle2!$E$3,Ausstellungen!D311&amp;Ausstellungen!F311&amp;Ausstellungen!H311,Ausstellungen!D311&amp;Ausstellungen!E311&amp;Ausstellungen!H311)))</f>
        <v/>
      </c>
      <c r="D311" s="70" t="str">
        <f>IF(AND(Ausstellungen!C311&gt;"a",Ausstellungen!D311&gt;"a",Ausstellungen!F311&gt;"a",Ausstellungen!I311&gt;"a"),Ausstellungen!D311&amp;Ausstellungen!E311&amp;MID(Ausstellungen!I311,1,2),"")</f>
        <v/>
      </c>
      <c r="E311" s="70" t="str">
        <f>IF(AND(Ausstellungen!C311&gt;"a",Ausstellungen!D311&gt;"a",Ausstellungen!F311&gt;"a",Ausstellungen!I311&gt;"a"),Ausstellungen!D311&amp;MID(Ausstellungen!I311,1,3),"")</f>
        <v/>
      </c>
      <c r="F311" s="70" t="str">
        <f>IF(Ausstellungen!T311&lt;&gt;"leer",CONCATENATE(Ausstellungen!T311,"P"),"")</f>
        <v/>
      </c>
      <c r="G311" s="71">
        <f ca="1">IF(Ausstellungen!G311&gt;" ",VLOOKUP(Ausstellungen!G311,INDIRECT(F311),2,0),0)</f>
        <v>0</v>
      </c>
      <c r="H311" s="71">
        <f>IF(ISERROR(VLOOKUP(Ausstellungen!H311,Tabelle2!$AG$3:$AH$29,2,0)),0,VLOOKUP(Ausstellungen!H311,Tabelle2!$AG$3:$AH$29,2,0))</f>
        <v>0</v>
      </c>
      <c r="I311" s="71">
        <f>IF(ISERROR(VLOOKUP(Ausstellungen!I311,Tabelle2!$X$3:$Y$8,2,0)),0,VLOOKUP(Ausstellungen!I311,Tabelle2!$X$3:$Y$8,2,0))</f>
        <v>0</v>
      </c>
      <c r="J311" s="71">
        <f t="shared" ca="1" si="44"/>
        <v>0</v>
      </c>
      <c r="N311" s="69" t="str">
        <f>IF(AND(Ausstellungen!$C311&gt;"a",ISERROR(VLOOKUP(Ausstellungen!$C311,Tabelle3!$A$6:$B$300,2,0))),"??",IF(ISERROR(VLOOKUP(Ausstellungen!$C311,Tabelle3!$A$6:$B$300,2,0)),"",VLOOKUP(Ausstellungen!$C311,Tabelle3!$A$6:$B$300,2,0)))</f>
        <v/>
      </c>
      <c r="O311" s="125">
        <f ca="1">IF(AND(Ausstellungen!G311&gt;"a",ISERROR(MATCH(Ausstellungen!G311,INDIRECT(Ausstellungen!T311),0))),0,1)</f>
        <v>1</v>
      </c>
      <c r="P311" s="71" t="str">
        <f>IF(Ausstellungen!$C311="","",IF(ISERROR(MATCH(Ausstellungen!$I311,Tabelle2!$X$4:$X$8,0)),"",MATCH(Ausstellungen!$I311,Tabelle2!$X$4:$X$8,0)))</f>
        <v/>
      </c>
      <c r="Q311" s="71" t="str">
        <f>IF(Ausstellungen!$C311="","",IF(OR(P311="",ISERROR(INDEX(Tabelle2!$X$14:$Y$18,P311,2))),"",INDEX(Tabelle2!$X$14:$Y$18,P311,2)))</f>
        <v/>
      </c>
      <c r="R311" s="71" t="str">
        <f t="shared" si="45"/>
        <v/>
      </c>
      <c r="S311" s="84" t="str">
        <f>IF(Ausstellungen!H311&lt;"a","",IF(AND(Ausstellungen!H311&gt;"a",ISERROR(MATCH(Ausstellungen!D311&amp;Ausstellungen!G311,Tabelle2!$T$2:$T$17,0))),1,IF(AND(Ausstellungen!H311&gt;"a",INDEX(Tabelle2!$V$2:$V$17,MATCH(Ausstellungen!D311&amp;Ausstellungen!G311,Tabelle2!$T$2:$T$17,0))&lt;&gt;Ausstellungen!H311),1,"")))</f>
        <v/>
      </c>
      <c r="T311" s="71" t="str">
        <f>IF(AND(Ausstellungen!I311&gt;"a",ISERROR(MATCH(Ausstellungen!G311,Tabelle2!$Z$2:$Z$7,0))),1,"")</f>
        <v/>
      </c>
      <c r="U311" s="71" t="str">
        <f>IF(AND(A311&gt;"a",Ausstellungen!G311&gt;" "),COUNTIF(A$5:A$500,A311),"")</f>
        <v/>
      </c>
      <c r="V311" s="71" t="str">
        <f t="shared" si="46"/>
        <v/>
      </c>
      <c r="W311" s="71" t="str">
        <f t="shared" si="47"/>
        <v/>
      </c>
      <c r="X311" s="71" t="str">
        <f>IF(AND(Ausstellungen!D311&lt;&gt;Tabelle2!$C$19,Ausstellungen!F311=Tabelle2!$E$19),1,"")</f>
        <v/>
      </c>
      <c r="Y311" s="71" t="str">
        <f ca="1">IF(AND(Ausstellungen!G311&gt;"a",ISERROR(MATCH(Ausstellungen!G311,INDIRECT(Ausstellungen!T311),0))),0,"")</f>
        <v/>
      </c>
      <c r="Z311" s="71" t="str">
        <f>IF(ISERROR(SEARCH(",",Ausstellungen!G311,1)),Ausstellungen!G311,SUBSTITUTE(MID(Ausstellungen!G311,1,SEARCH(",",Ausstellungen!G311,1)-1),"vv","z"))</f>
        <v xml:space="preserve"> </v>
      </c>
      <c r="AA311" s="71">
        <f t="shared" ca="1" si="48"/>
        <v>0</v>
      </c>
      <c r="AB311" s="71">
        <f t="shared" ca="1" si="49"/>
        <v>0</v>
      </c>
      <c r="AC311" s="71">
        <f t="shared" ca="1" si="50"/>
        <v>0</v>
      </c>
      <c r="AD311" s="71">
        <f t="shared" ca="1" si="51"/>
        <v>0</v>
      </c>
      <c r="AE311" s="71">
        <f t="shared" ca="1" si="52"/>
        <v>0</v>
      </c>
      <c r="AF311" s="71">
        <f t="shared" ca="1" si="53"/>
        <v>0</v>
      </c>
      <c r="AG311" s="71">
        <f t="shared" ca="1" si="54"/>
        <v>0</v>
      </c>
    </row>
    <row r="312" spans="1:33" ht="18.600000000000001" customHeight="1" x14ac:dyDescent="0.2">
      <c r="A312" s="70" t="str">
        <f>IF(AND(Ausstellungen!C312&lt;"a",Ausstellungen!D312&lt;"a",Ausstellungen!F312&lt;"a",Ausstellungen!G312&lt;" "),"",SUBSTITUTE(SUBSTITUTE(SUBSTITUTE(SUBSTITUTE(IF(AND(ISERROR(SEARCH(",",Ausstellungen!G312,1)),ISERROR(SEARCH(".",Ausstellungen!G312,1))),CONCATENATE(Ausstellungen!D312,Ausstellungen!E312,Ausstellungen!F312,Ausstellungen!G312),IF(ISERROR(SEARCH(",",Ausstellungen!G312,1)),CONCATENATE(Ausstellungen!D312,Ausstellungen!E312,Ausstellungen!F312,MID(Ausstellungen!G312,SEARCH(".",Ausstellungen!G312,1)-1,1)),CONCATENATE(Ausstellungen!D312,Ausstellungen!E312,Ausstellungen!F312,MID(Ausstellungen!G312,SEARCH(",",Ausstellungen!G312,1)-1,1)))),"vv",ROW()),"v",ROW()),"Sg",""),"V",""))</f>
        <v xml:space="preserve">   </v>
      </c>
      <c r="B312" s="70" t="str">
        <f>IF(OR(Ausstellungen!C312&lt;"a",Ausstellungen!D312&lt;"a",Ausstellungen!F312&lt;"a"),"",IF(AND(Ausstellungen!D312=Tabelle2!$C$19,Ausstellungen!F312=Tabelle2!$E$19),Ausstellungen!C312&amp;Ausstellungen!D312&amp;"yy",IF(AND(Ausstellungen!D312=Tabelle2!$C$19,Ausstellungen!F312&lt;&gt;Tabelle2!$E$19),Ausstellungen!C312&amp;Ausstellungen!D312&amp;"zz",Ausstellungen!C312&amp;Ausstellungen!D312)))</f>
        <v/>
      </c>
      <c r="C312" s="70" t="str">
        <f>IF(Ausstellungen!H312&lt;"a","",IF(Ausstellungen!F312=Tabelle2!$E$4,Ausstellungen!D312&amp;Ausstellungen!E312&amp;Ausstellungen!F312&amp;Ausstellungen!H312,IF(Ausstellungen!F312=Tabelle2!$E$3,Ausstellungen!D312&amp;Ausstellungen!F312&amp;Ausstellungen!H312,Ausstellungen!D312&amp;Ausstellungen!E312&amp;Ausstellungen!H312)))</f>
        <v/>
      </c>
      <c r="D312" s="70" t="str">
        <f>IF(AND(Ausstellungen!C312&gt;"a",Ausstellungen!D312&gt;"a",Ausstellungen!F312&gt;"a",Ausstellungen!I312&gt;"a"),Ausstellungen!D312&amp;Ausstellungen!E312&amp;MID(Ausstellungen!I312,1,2),"")</f>
        <v/>
      </c>
      <c r="E312" s="70" t="str">
        <f>IF(AND(Ausstellungen!C312&gt;"a",Ausstellungen!D312&gt;"a",Ausstellungen!F312&gt;"a",Ausstellungen!I312&gt;"a"),Ausstellungen!D312&amp;MID(Ausstellungen!I312,1,3),"")</f>
        <v/>
      </c>
      <c r="F312" s="70" t="str">
        <f>IF(Ausstellungen!T312&lt;&gt;"leer",CONCATENATE(Ausstellungen!T312,"P"),"")</f>
        <v/>
      </c>
      <c r="G312" s="71">
        <f ca="1">IF(Ausstellungen!G312&gt;" ",VLOOKUP(Ausstellungen!G312,INDIRECT(F312),2,0),0)</f>
        <v>0</v>
      </c>
      <c r="H312" s="71">
        <f>IF(ISERROR(VLOOKUP(Ausstellungen!H312,Tabelle2!$AG$3:$AH$29,2,0)),0,VLOOKUP(Ausstellungen!H312,Tabelle2!$AG$3:$AH$29,2,0))</f>
        <v>0</v>
      </c>
      <c r="I312" s="71">
        <f>IF(ISERROR(VLOOKUP(Ausstellungen!I312,Tabelle2!$X$3:$Y$8,2,0)),0,VLOOKUP(Ausstellungen!I312,Tabelle2!$X$3:$Y$8,2,0))</f>
        <v>0</v>
      </c>
      <c r="J312" s="71">
        <f t="shared" ca="1" si="44"/>
        <v>0</v>
      </c>
      <c r="N312" s="69" t="str">
        <f>IF(AND(Ausstellungen!$C312&gt;"a",ISERROR(VLOOKUP(Ausstellungen!$C312,Tabelle3!$A$6:$B$300,2,0))),"??",IF(ISERROR(VLOOKUP(Ausstellungen!$C312,Tabelle3!$A$6:$B$300,2,0)),"",VLOOKUP(Ausstellungen!$C312,Tabelle3!$A$6:$B$300,2,0)))</f>
        <v/>
      </c>
      <c r="O312" s="125">
        <f ca="1">IF(AND(Ausstellungen!G312&gt;"a",ISERROR(MATCH(Ausstellungen!G312,INDIRECT(Ausstellungen!T312),0))),0,1)</f>
        <v>1</v>
      </c>
      <c r="P312" s="71" t="str">
        <f>IF(Ausstellungen!$C312="","",IF(ISERROR(MATCH(Ausstellungen!$I312,Tabelle2!$X$4:$X$8,0)),"",MATCH(Ausstellungen!$I312,Tabelle2!$X$4:$X$8,0)))</f>
        <v/>
      </c>
      <c r="Q312" s="71" t="str">
        <f>IF(Ausstellungen!$C312="","",IF(OR(P312="",ISERROR(INDEX(Tabelle2!$X$14:$Y$18,P312,2))),"",INDEX(Tabelle2!$X$14:$Y$18,P312,2)))</f>
        <v/>
      </c>
      <c r="R312" s="71" t="str">
        <f t="shared" si="45"/>
        <v/>
      </c>
      <c r="S312" s="84" t="str">
        <f>IF(Ausstellungen!H312&lt;"a","",IF(AND(Ausstellungen!H312&gt;"a",ISERROR(MATCH(Ausstellungen!D312&amp;Ausstellungen!G312,Tabelle2!$T$2:$T$17,0))),1,IF(AND(Ausstellungen!H312&gt;"a",INDEX(Tabelle2!$V$2:$V$17,MATCH(Ausstellungen!D312&amp;Ausstellungen!G312,Tabelle2!$T$2:$T$17,0))&lt;&gt;Ausstellungen!H312),1,"")))</f>
        <v/>
      </c>
      <c r="T312" s="71" t="str">
        <f>IF(AND(Ausstellungen!I312&gt;"a",ISERROR(MATCH(Ausstellungen!G312,Tabelle2!$Z$2:$Z$7,0))),1,"")</f>
        <v/>
      </c>
      <c r="U312" s="71" t="str">
        <f>IF(AND(A312&gt;"a",Ausstellungen!G312&gt;" "),COUNTIF(A$5:A$500,A312),"")</f>
        <v/>
      </c>
      <c r="V312" s="71" t="str">
        <f t="shared" si="46"/>
        <v/>
      </c>
      <c r="W312" s="71" t="str">
        <f t="shared" si="47"/>
        <v/>
      </c>
      <c r="X312" s="71" t="str">
        <f>IF(AND(Ausstellungen!D312&lt;&gt;Tabelle2!$C$19,Ausstellungen!F312=Tabelle2!$E$19),1,"")</f>
        <v/>
      </c>
      <c r="Y312" s="71" t="str">
        <f ca="1">IF(AND(Ausstellungen!G312&gt;"a",ISERROR(MATCH(Ausstellungen!G312,INDIRECT(Ausstellungen!T312),0))),0,"")</f>
        <v/>
      </c>
      <c r="Z312" s="71" t="str">
        <f>IF(ISERROR(SEARCH(",",Ausstellungen!G312,1)),Ausstellungen!G312,SUBSTITUTE(MID(Ausstellungen!G312,1,SEARCH(",",Ausstellungen!G312,1)-1),"vv","z"))</f>
        <v xml:space="preserve"> </v>
      </c>
      <c r="AA312" s="71">
        <f t="shared" ca="1" si="48"/>
        <v>0</v>
      </c>
      <c r="AB312" s="71">
        <f t="shared" ca="1" si="49"/>
        <v>0</v>
      </c>
      <c r="AC312" s="71">
        <f t="shared" ca="1" si="50"/>
        <v>0</v>
      </c>
      <c r="AD312" s="71">
        <f t="shared" ca="1" si="51"/>
        <v>0</v>
      </c>
      <c r="AE312" s="71">
        <f t="shared" ca="1" si="52"/>
        <v>0</v>
      </c>
      <c r="AF312" s="71">
        <f t="shared" ca="1" si="53"/>
        <v>0</v>
      </c>
      <c r="AG312" s="71">
        <f t="shared" ca="1" si="54"/>
        <v>0</v>
      </c>
    </row>
    <row r="313" spans="1:33" ht="18.600000000000001" customHeight="1" x14ac:dyDescent="0.2">
      <c r="A313" s="70" t="str">
        <f>IF(AND(Ausstellungen!C313&lt;"a",Ausstellungen!D313&lt;"a",Ausstellungen!F313&lt;"a",Ausstellungen!G313&lt;" "),"",SUBSTITUTE(SUBSTITUTE(SUBSTITUTE(SUBSTITUTE(IF(AND(ISERROR(SEARCH(",",Ausstellungen!G313,1)),ISERROR(SEARCH(".",Ausstellungen!G313,1))),CONCATENATE(Ausstellungen!D313,Ausstellungen!E313,Ausstellungen!F313,Ausstellungen!G313),IF(ISERROR(SEARCH(",",Ausstellungen!G313,1)),CONCATENATE(Ausstellungen!D313,Ausstellungen!E313,Ausstellungen!F313,MID(Ausstellungen!G313,SEARCH(".",Ausstellungen!G313,1)-1,1)),CONCATENATE(Ausstellungen!D313,Ausstellungen!E313,Ausstellungen!F313,MID(Ausstellungen!G313,SEARCH(",",Ausstellungen!G313,1)-1,1)))),"vv",ROW()),"v",ROW()),"Sg",""),"V",""))</f>
        <v xml:space="preserve">   </v>
      </c>
      <c r="B313" s="70" t="str">
        <f>IF(OR(Ausstellungen!C313&lt;"a",Ausstellungen!D313&lt;"a",Ausstellungen!F313&lt;"a"),"",IF(AND(Ausstellungen!D313=Tabelle2!$C$19,Ausstellungen!F313=Tabelle2!$E$19),Ausstellungen!C313&amp;Ausstellungen!D313&amp;"yy",IF(AND(Ausstellungen!D313=Tabelle2!$C$19,Ausstellungen!F313&lt;&gt;Tabelle2!$E$19),Ausstellungen!C313&amp;Ausstellungen!D313&amp;"zz",Ausstellungen!C313&amp;Ausstellungen!D313)))</f>
        <v/>
      </c>
      <c r="C313" s="70" t="str">
        <f>IF(Ausstellungen!H313&lt;"a","",IF(Ausstellungen!F313=Tabelle2!$E$4,Ausstellungen!D313&amp;Ausstellungen!E313&amp;Ausstellungen!F313&amp;Ausstellungen!H313,IF(Ausstellungen!F313=Tabelle2!$E$3,Ausstellungen!D313&amp;Ausstellungen!F313&amp;Ausstellungen!H313,Ausstellungen!D313&amp;Ausstellungen!E313&amp;Ausstellungen!H313)))</f>
        <v/>
      </c>
      <c r="D313" s="70" t="str">
        <f>IF(AND(Ausstellungen!C313&gt;"a",Ausstellungen!D313&gt;"a",Ausstellungen!F313&gt;"a",Ausstellungen!I313&gt;"a"),Ausstellungen!D313&amp;Ausstellungen!E313&amp;MID(Ausstellungen!I313,1,2),"")</f>
        <v/>
      </c>
      <c r="E313" s="70" t="str">
        <f>IF(AND(Ausstellungen!C313&gt;"a",Ausstellungen!D313&gt;"a",Ausstellungen!F313&gt;"a",Ausstellungen!I313&gt;"a"),Ausstellungen!D313&amp;MID(Ausstellungen!I313,1,3),"")</f>
        <v/>
      </c>
      <c r="F313" s="70" t="str">
        <f>IF(Ausstellungen!T313&lt;&gt;"leer",CONCATENATE(Ausstellungen!T313,"P"),"")</f>
        <v/>
      </c>
      <c r="G313" s="71">
        <f ca="1">IF(Ausstellungen!G313&gt;" ",VLOOKUP(Ausstellungen!G313,INDIRECT(F313),2,0),0)</f>
        <v>0</v>
      </c>
      <c r="H313" s="71">
        <f>IF(ISERROR(VLOOKUP(Ausstellungen!H313,Tabelle2!$AG$3:$AH$29,2,0)),0,VLOOKUP(Ausstellungen!H313,Tabelle2!$AG$3:$AH$29,2,0))</f>
        <v>0</v>
      </c>
      <c r="I313" s="71">
        <f>IF(ISERROR(VLOOKUP(Ausstellungen!I313,Tabelle2!$X$3:$Y$8,2,0)),0,VLOOKUP(Ausstellungen!I313,Tabelle2!$X$3:$Y$8,2,0))</f>
        <v>0</v>
      </c>
      <c r="J313" s="71">
        <f t="shared" ca="1" si="44"/>
        <v>0</v>
      </c>
      <c r="N313" s="69" t="str">
        <f>IF(AND(Ausstellungen!$C313&gt;"a",ISERROR(VLOOKUP(Ausstellungen!$C313,Tabelle3!$A$6:$B$300,2,0))),"??",IF(ISERROR(VLOOKUP(Ausstellungen!$C313,Tabelle3!$A$6:$B$300,2,0)),"",VLOOKUP(Ausstellungen!$C313,Tabelle3!$A$6:$B$300,2,0)))</f>
        <v/>
      </c>
      <c r="O313" s="125">
        <f ca="1">IF(AND(Ausstellungen!G313&gt;"a",ISERROR(MATCH(Ausstellungen!G313,INDIRECT(Ausstellungen!T313),0))),0,1)</f>
        <v>1</v>
      </c>
      <c r="P313" s="71" t="str">
        <f>IF(Ausstellungen!$C313="","",IF(ISERROR(MATCH(Ausstellungen!$I313,Tabelle2!$X$4:$X$8,0)),"",MATCH(Ausstellungen!$I313,Tabelle2!$X$4:$X$8,0)))</f>
        <v/>
      </c>
      <c r="Q313" s="71" t="str">
        <f>IF(Ausstellungen!$C313="","",IF(OR(P313="",ISERROR(INDEX(Tabelle2!$X$14:$Y$18,P313,2))),"",INDEX(Tabelle2!$X$14:$Y$18,P313,2)))</f>
        <v/>
      </c>
      <c r="R313" s="71" t="str">
        <f t="shared" si="45"/>
        <v/>
      </c>
      <c r="S313" s="84" t="str">
        <f>IF(Ausstellungen!H313&lt;"a","",IF(AND(Ausstellungen!H313&gt;"a",ISERROR(MATCH(Ausstellungen!D313&amp;Ausstellungen!G313,Tabelle2!$T$2:$T$17,0))),1,IF(AND(Ausstellungen!H313&gt;"a",INDEX(Tabelle2!$V$2:$V$17,MATCH(Ausstellungen!D313&amp;Ausstellungen!G313,Tabelle2!$T$2:$T$17,0))&lt;&gt;Ausstellungen!H313),1,"")))</f>
        <v/>
      </c>
      <c r="T313" s="71" t="str">
        <f>IF(AND(Ausstellungen!I313&gt;"a",ISERROR(MATCH(Ausstellungen!G313,Tabelle2!$Z$2:$Z$7,0))),1,"")</f>
        <v/>
      </c>
      <c r="U313" s="71" t="str">
        <f>IF(AND(A313&gt;"a",Ausstellungen!G313&gt;" "),COUNTIF(A$5:A$500,A313),"")</f>
        <v/>
      </c>
      <c r="V313" s="71" t="str">
        <f t="shared" si="46"/>
        <v/>
      </c>
      <c r="W313" s="71" t="str">
        <f t="shared" si="47"/>
        <v/>
      </c>
      <c r="X313" s="71" t="str">
        <f>IF(AND(Ausstellungen!D313&lt;&gt;Tabelle2!$C$19,Ausstellungen!F313=Tabelle2!$E$19),1,"")</f>
        <v/>
      </c>
      <c r="Y313" s="71" t="str">
        <f ca="1">IF(AND(Ausstellungen!G313&gt;"a",ISERROR(MATCH(Ausstellungen!G313,INDIRECT(Ausstellungen!T313),0))),0,"")</f>
        <v/>
      </c>
      <c r="Z313" s="71" t="str">
        <f>IF(ISERROR(SEARCH(",",Ausstellungen!G313,1)),Ausstellungen!G313,SUBSTITUTE(MID(Ausstellungen!G313,1,SEARCH(",",Ausstellungen!G313,1)-1),"vv","z"))</f>
        <v xml:space="preserve"> </v>
      </c>
      <c r="AA313" s="71">
        <f t="shared" ca="1" si="48"/>
        <v>0</v>
      </c>
      <c r="AB313" s="71">
        <f t="shared" ca="1" si="49"/>
        <v>0</v>
      </c>
      <c r="AC313" s="71">
        <f t="shared" ca="1" si="50"/>
        <v>0</v>
      </c>
      <c r="AD313" s="71">
        <f t="shared" ca="1" si="51"/>
        <v>0</v>
      </c>
      <c r="AE313" s="71">
        <f t="shared" ca="1" si="52"/>
        <v>0</v>
      </c>
      <c r="AF313" s="71">
        <f t="shared" ca="1" si="53"/>
        <v>0</v>
      </c>
      <c r="AG313" s="71">
        <f t="shared" ca="1" si="54"/>
        <v>0</v>
      </c>
    </row>
    <row r="314" spans="1:33" ht="18.600000000000001" customHeight="1" x14ac:dyDescent="0.2">
      <c r="A314" s="70" t="str">
        <f>IF(AND(Ausstellungen!C314&lt;"a",Ausstellungen!D314&lt;"a",Ausstellungen!F314&lt;"a",Ausstellungen!G314&lt;" "),"",SUBSTITUTE(SUBSTITUTE(SUBSTITUTE(SUBSTITUTE(IF(AND(ISERROR(SEARCH(",",Ausstellungen!G314,1)),ISERROR(SEARCH(".",Ausstellungen!G314,1))),CONCATENATE(Ausstellungen!D314,Ausstellungen!E314,Ausstellungen!F314,Ausstellungen!G314),IF(ISERROR(SEARCH(",",Ausstellungen!G314,1)),CONCATENATE(Ausstellungen!D314,Ausstellungen!E314,Ausstellungen!F314,MID(Ausstellungen!G314,SEARCH(".",Ausstellungen!G314,1)-1,1)),CONCATENATE(Ausstellungen!D314,Ausstellungen!E314,Ausstellungen!F314,MID(Ausstellungen!G314,SEARCH(",",Ausstellungen!G314,1)-1,1)))),"vv",ROW()),"v",ROW()),"Sg",""),"V",""))</f>
        <v xml:space="preserve">   </v>
      </c>
      <c r="B314" s="70" t="str">
        <f>IF(OR(Ausstellungen!C314&lt;"a",Ausstellungen!D314&lt;"a",Ausstellungen!F314&lt;"a"),"",IF(AND(Ausstellungen!D314=Tabelle2!$C$19,Ausstellungen!F314=Tabelle2!$E$19),Ausstellungen!C314&amp;Ausstellungen!D314&amp;"yy",IF(AND(Ausstellungen!D314=Tabelle2!$C$19,Ausstellungen!F314&lt;&gt;Tabelle2!$E$19),Ausstellungen!C314&amp;Ausstellungen!D314&amp;"zz",Ausstellungen!C314&amp;Ausstellungen!D314)))</f>
        <v/>
      </c>
      <c r="C314" s="70" t="str">
        <f>IF(Ausstellungen!H314&lt;"a","",IF(Ausstellungen!F314=Tabelle2!$E$4,Ausstellungen!D314&amp;Ausstellungen!E314&amp;Ausstellungen!F314&amp;Ausstellungen!H314,IF(Ausstellungen!F314=Tabelle2!$E$3,Ausstellungen!D314&amp;Ausstellungen!F314&amp;Ausstellungen!H314,Ausstellungen!D314&amp;Ausstellungen!E314&amp;Ausstellungen!H314)))</f>
        <v/>
      </c>
      <c r="D314" s="70" t="str">
        <f>IF(AND(Ausstellungen!C314&gt;"a",Ausstellungen!D314&gt;"a",Ausstellungen!F314&gt;"a",Ausstellungen!I314&gt;"a"),Ausstellungen!D314&amp;Ausstellungen!E314&amp;MID(Ausstellungen!I314,1,2),"")</f>
        <v/>
      </c>
      <c r="E314" s="70" t="str">
        <f>IF(AND(Ausstellungen!C314&gt;"a",Ausstellungen!D314&gt;"a",Ausstellungen!F314&gt;"a",Ausstellungen!I314&gt;"a"),Ausstellungen!D314&amp;MID(Ausstellungen!I314,1,3),"")</f>
        <v/>
      </c>
      <c r="F314" s="70" t="str">
        <f>IF(Ausstellungen!T314&lt;&gt;"leer",CONCATENATE(Ausstellungen!T314,"P"),"")</f>
        <v/>
      </c>
      <c r="G314" s="71">
        <f ca="1">IF(Ausstellungen!G314&gt;" ",VLOOKUP(Ausstellungen!G314,INDIRECT(F314),2,0),0)</f>
        <v>0</v>
      </c>
      <c r="H314" s="71">
        <f>IF(ISERROR(VLOOKUP(Ausstellungen!H314,Tabelle2!$AG$3:$AH$29,2,0)),0,VLOOKUP(Ausstellungen!H314,Tabelle2!$AG$3:$AH$29,2,0))</f>
        <v>0</v>
      </c>
      <c r="I314" s="71">
        <f>IF(ISERROR(VLOOKUP(Ausstellungen!I314,Tabelle2!$X$3:$Y$8,2,0)),0,VLOOKUP(Ausstellungen!I314,Tabelle2!$X$3:$Y$8,2,0))</f>
        <v>0</v>
      </c>
      <c r="J314" s="71">
        <f t="shared" ca="1" si="44"/>
        <v>0</v>
      </c>
      <c r="N314" s="69" t="str">
        <f>IF(AND(Ausstellungen!$C314&gt;"a",ISERROR(VLOOKUP(Ausstellungen!$C314,Tabelle3!$A$6:$B$300,2,0))),"??",IF(ISERROR(VLOOKUP(Ausstellungen!$C314,Tabelle3!$A$6:$B$300,2,0)),"",VLOOKUP(Ausstellungen!$C314,Tabelle3!$A$6:$B$300,2,0)))</f>
        <v/>
      </c>
      <c r="O314" s="125">
        <f ca="1">IF(AND(Ausstellungen!G314&gt;"a",ISERROR(MATCH(Ausstellungen!G314,INDIRECT(Ausstellungen!T314),0))),0,1)</f>
        <v>1</v>
      </c>
      <c r="P314" s="71" t="str">
        <f>IF(Ausstellungen!$C314="","",IF(ISERROR(MATCH(Ausstellungen!$I314,Tabelle2!$X$4:$X$8,0)),"",MATCH(Ausstellungen!$I314,Tabelle2!$X$4:$X$8,0)))</f>
        <v/>
      </c>
      <c r="Q314" s="71" t="str">
        <f>IF(Ausstellungen!$C314="","",IF(OR(P314="",ISERROR(INDEX(Tabelle2!$X$14:$Y$18,P314,2))),"",INDEX(Tabelle2!$X$14:$Y$18,P314,2)))</f>
        <v/>
      </c>
      <c r="R314" s="71" t="str">
        <f t="shared" si="45"/>
        <v/>
      </c>
      <c r="S314" s="84" t="str">
        <f>IF(Ausstellungen!H314&lt;"a","",IF(AND(Ausstellungen!H314&gt;"a",ISERROR(MATCH(Ausstellungen!D314&amp;Ausstellungen!G314,Tabelle2!$T$2:$T$17,0))),1,IF(AND(Ausstellungen!H314&gt;"a",INDEX(Tabelle2!$V$2:$V$17,MATCH(Ausstellungen!D314&amp;Ausstellungen!G314,Tabelle2!$T$2:$T$17,0))&lt;&gt;Ausstellungen!H314),1,"")))</f>
        <v/>
      </c>
      <c r="T314" s="71" t="str">
        <f>IF(AND(Ausstellungen!I314&gt;"a",ISERROR(MATCH(Ausstellungen!G314,Tabelle2!$Z$2:$Z$7,0))),1,"")</f>
        <v/>
      </c>
      <c r="U314" s="71" t="str">
        <f>IF(AND(A314&gt;"a",Ausstellungen!G314&gt;" "),COUNTIF(A$5:A$500,A314),"")</f>
        <v/>
      </c>
      <c r="V314" s="71" t="str">
        <f t="shared" si="46"/>
        <v/>
      </c>
      <c r="W314" s="71" t="str">
        <f t="shared" si="47"/>
        <v/>
      </c>
      <c r="X314" s="71" t="str">
        <f>IF(AND(Ausstellungen!D314&lt;&gt;Tabelle2!$C$19,Ausstellungen!F314=Tabelle2!$E$19),1,"")</f>
        <v/>
      </c>
      <c r="Y314" s="71" t="str">
        <f ca="1">IF(AND(Ausstellungen!G314&gt;"a",ISERROR(MATCH(Ausstellungen!G314,INDIRECT(Ausstellungen!T314),0))),0,"")</f>
        <v/>
      </c>
      <c r="Z314" s="71" t="str">
        <f>IF(ISERROR(SEARCH(",",Ausstellungen!G314,1)),Ausstellungen!G314,SUBSTITUTE(MID(Ausstellungen!G314,1,SEARCH(",",Ausstellungen!G314,1)-1),"vv","z"))</f>
        <v xml:space="preserve"> </v>
      </c>
      <c r="AA314" s="71">
        <f t="shared" ca="1" si="48"/>
        <v>0</v>
      </c>
      <c r="AB314" s="71">
        <f t="shared" ca="1" si="49"/>
        <v>0</v>
      </c>
      <c r="AC314" s="71">
        <f t="shared" ca="1" si="50"/>
        <v>0</v>
      </c>
      <c r="AD314" s="71">
        <f t="shared" ca="1" si="51"/>
        <v>0</v>
      </c>
      <c r="AE314" s="71">
        <f t="shared" ca="1" si="52"/>
        <v>0</v>
      </c>
      <c r="AF314" s="71">
        <f t="shared" ca="1" si="53"/>
        <v>0</v>
      </c>
      <c r="AG314" s="71">
        <f t="shared" ca="1" si="54"/>
        <v>0</v>
      </c>
    </row>
    <row r="315" spans="1:33" ht="18.600000000000001" customHeight="1" x14ac:dyDescent="0.2">
      <c r="A315" s="70" t="str">
        <f>IF(AND(Ausstellungen!C315&lt;"a",Ausstellungen!D315&lt;"a",Ausstellungen!F315&lt;"a",Ausstellungen!G315&lt;" "),"",SUBSTITUTE(SUBSTITUTE(SUBSTITUTE(SUBSTITUTE(IF(AND(ISERROR(SEARCH(",",Ausstellungen!G315,1)),ISERROR(SEARCH(".",Ausstellungen!G315,1))),CONCATENATE(Ausstellungen!D315,Ausstellungen!E315,Ausstellungen!F315,Ausstellungen!G315),IF(ISERROR(SEARCH(",",Ausstellungen!G315,1)),CONCATENATE(Ausstellungen!D315,Ausstellungen!E315,Ausstellungen!F315,MID(Ausstellungen!G315,SEARCH(".",Ausstellungen!G315,1)-1,1)),CONCATENATE(Ausstellungen!D315,Ausstellungen!E315,Ausstellungen!F315,MID(Ausstellungen!G315,SEARCH(",",Ausstellungen!G315,1)-1,1)))),"vv",ROW()),"v",ROW()),"Sg",""),"V",""))</f>
        <v xml:space="preserve">   </v>
      </c>
      <c r="B315" s="70" t="str">
        <f>IF(OR(Ausstellungen!C315&lt;"a",Ausstellungen!D315&lt;"a",Ausstellungen!F315&lt;"a"),"",IF(AND(Ausstellungen!D315=Tabelle2!$C$19,Ausstellungen!F315=Tabelle2!$E$19),Ausstellungen!C315&amp;Ausstellungen!D315&amp;"yy",IF(AND(Ausstellungen!D315=Tabelle2!$C$19,Ausstellungen!F315&lt;&gt;Tabelle2!$E$19),Ausstellungen!C315&amp;Ausstellungen!D315&amp;"zz",Ausstellungen!C315&amp;Ausstellungen!D315)))</f>
        <v/>
      </c>
      <c r="C315" s="70" t="str">
        <f>IF(Ausstellungen!H315&lt;"a","",IF(Ausstellungen!F315=Tabelle2!$E$4,Ausstellungen!D315&amp;Ausstellungen!E315&amp;Ausstellungen!F315&amp;Ausstellungen!H315,IF(Ausstellungen!F315=Tabelle2!$E$3,Ausstellungen!D315&amp;Ausstellungen!F315&amp;Ausstellungen!H315,Ausstellungen!D315&amp;Ausstellungen!E315&amp;Ausstellungen!H315)))</f>
        <v/>
      </c>
      <c r="D315" s="70" t="str">
        <f>IF(AND(Ausstellungen!C315&gt;"a",Ausstellungen!D315&gt;"a",Ausstellungen!F315&gt;"a",Ausstellungen!I315&gt;"a"),Ausstellungen!D315&amp;Ausstellungen!E315&amp;MID(Ausstellungen!I315,1,2),"")</f>
        <v/>
      </c>
      <c r="E315" s="70" t="str">
        <f>IF(AND(Ausstellungen!C315&gt;"a",Ausstellungen!D315&gt;"a",Ausstellungen!F315&gt;"a",Ausstellungen!I315&gt;"a"),Ausstellungen!D315&amp;MID(Ausstellungen!I315,1,3),"")</f>
        <v/>
      </c>
      <c r="F315" s="70" t="str">
        <f>IF(Ausstellungen!T315&lt;&gt;"leer",CONCATENATE(Ausstellungen!T315,"P"),"")</f>
        <v/>
      </c>
      <c r="G315" s="71">
        <f ca="1">IF(Ausstellungen!G315&gt;" ",VLOOKUP(Ausstellungen!G315,INDIRECT(F315),2,0),0)</f>
        <v>0</v>
      </c>
      <c r="H315" s="71">
        <f>IF(ISERROR(VLOOKUP(Ausstellungen!H315,Tabelle2!$AG$3:$AH$29,2,0)),0,VLOOKUP(Ausstellungen!H315,Tabelle2!$AG$3:$AH$29,2,0))</f>
        <v>0</v>
      </c>
      <c r="I315" s="71">
        <f>IF(ISERROR(VLOOKUP(Ausstellungen!I315,Tabelle2!$X$3:$Y$8,2,0)),0,VLOOKUP(Ausstellungen!I315,Tabelle2!$X$3:$Y$8,2,0))</f>
        <v>0</v>
      </c>
      <c r="J315" s="71">
        <f t="shared" ca="1" si="44"/>
        <v>0</v>
      </c>
      <c r="N315" s="69" t="str">
        <f>IF(AND(Ausstellungen!$C315&gt;"a",ISERROR(VLOOKUP(Ausstellungen!$C315,Tabelle3!$A$6:$B$300,2,0))),"??",IF(ISERROR(VLOOKUP(Ausstellungen!$C315,Tabelle3!$A$6:$B$300,2,0)),"",VLOOKUP(Ausstellungen!$C315,Tabelle3!$A$6:$B$300,2,0)))</f>
        <v/>
      </c>
      <c r="O315" s="125">
        <f ca="1">IF(AND(Ausstellungen!G315&gt;"a",ISERROR(MATCH(Ausstellungen!G315,INDIRECT(Ausstellungen!T315),0))),0,1)</f>
        <v>1</v>
      </c>
      <c r="P315" s="71" t="str">
        <f>IF(Ausstellungen!$C315="","",IF(ISERROR(MATCH(Ausstellungen!$I315,Tabelle2!$X$4:$X$8,0)),"",MATCH(Ausstellungen!$I315,Tabelle2!$X$4:$X$8,0)))</f>
        <v/>
      </c>
      <c r="Q315" s="71" t="str">
        <f>IF(Ausstellungen!$C315="","",IF(OR(P315="",ISERROR(INDEX(Tabelle2!$X$14:$Y$18,P315,2))),"",INDEX(Tabelle2!$X$14:$Y$18,P315,2)))</f>
        <v/>
      </c>
      <c r="R315" s="71" t="str">
        <f t="shared" si="45"/>
        <v/>
      </c>
      <c r="S315" s="84" t="str">
        <f>IF(Ausstellungen!H315&lt;"a","",IF(AND(Ausstellungen!H315&gt;"a",ISERROR(MATCH(Ausstellungen!D315&amp;Ausstellungen!G315,Tabelle2!$T$2:$T$17,0))),1,IF(AND(Ausstellungen!H315&gt;"a",INDEX(Tabelle2!$V$2:$V$17,MATCH(Ausstellungen!D315&amp;Ausstellungen!G315,Tabelle2!$T$2:$T$17,0))&lt;&gt;Ausstellungen!H315),1,"")))</f>
        <v/>
      </c>
      <c r="T315" s="71" t="str">
        <f>IF(AND(Ausstellungen!I315&gt;"a",ISERROR(MATCH(Ausstellungen!G315,Tabelle2!$Z$2:$Z$7,0))),1,"")</f>
        <v/>
      </c>
      <c r="U315" s="71" t="str">
        <f>IF(AND(A315&gt;"a",Ausstellungen!G315&gt;" "),COUNTIF(A$5:A$500,A315),"")</f>
        <v/>
      </c>
      <c r="V315" s="71" t="str">
        <f t="shared" si="46"/>
        <v/>
      </c>
      <c r="W315" s="71" t="str">
        <f t="shared" si="47"/>
        <v/>
      </c>
      <c r="X315" s="71" t="str">
        <f>IF(AND(Ausstellungen!D315&lt;&gt;Tabelle2!$C$19,Ausstellungen!F315=Tabelle2!$E$19),1,"")</f>
        <v/>
      </c>
      <c r="Y315" s="71" t="str">
        <f ca="1">IF(AND(Ausstellungen!G315&gt;"a",ISERROR(MATCH(Ausstellungen!G315,INDIRECT(Ausstellungen!T315),0))),0,"")</f>
        <v/>
      </c>
      <c r="Z315" s="71" t="str">
        <f>IF(ISERROR(SEARCH(",",Ausstellungen!G315,1)),Ausstellungen!G315,SUBSTITUTE(MID(Ausstellungen!G315,1,SEARCH(",",Ausstellungen!G315,1)-1),"vv","z"))</f>
        <v xml:space="preserve"> </v>
      </c>
      <c r="AA315" s="71">
        <f t="shared" ca="1" si="48"/>
        <v>0</v>
      </c>
      <c r="AB315" s="71">
        <f t="shared" ca="1" si="49"/>
        <v>0</v>
      </c>
      <c r="AC315" s="71">
        <f t="shared" ca="1" si="50"/>
        <v>0</v>
      </c>
      <c r="AD315" s="71">
        <f t="shared" ca="1" si="51"/>
        <v>0</v>
      </c>
      <c r="AE315" s="71">
        <f t="shared" ca="1" si="52"/>
        <v>0</v>
      </c>
      <c r="AF315" s="71">
        <f t="shared" ca="1" si="53"/>
        <v>0</v>
      </c>
      <c r="AG315" s="71">
        <f t="shared" ca="1" si="54"/>
        <v>0</v>
      </c>
    </row>
    <row r="316" spans="1:33" ht="18.600000000000001" customHeight="1" x14ac:dyDescent="0.2">
      <c r="A316" s="70" t="str">
        <f>IF(AND(Ausstellungen!C316&lt;"a",Ausstellungen!D316&lt;"a",Ausstellungen!F316&lt;"a",Ausstellungen!G316&lt;" "),"",SUBSTITUTE(SUBSTITUTE(SUBSTITUTE(SUBSTITUTE(IF(AND(ISERROR(SEARCH(",",Ausstellungen!G316,1)),ISERROR(SEARCH(".",Ausstellungen!G316,1))),CONCATENATE(Ausstellungen!D316,Ausstellungen!E316,Ausstellungen!F316,Ausstellungen!G316),IF(ISERROR(SEARCH(",",Ausstellungen!G316,1)),CONCATENATE(Ausstellungen!D316,Ausstellungen!E316,Ausstellungen!F316,MID(Ausstellungen!G316,SEARCH(".",Ausstellungen!G316,1)-1,1)),CONCATENATE(Ausstellungen!D316,Ausstellungen!E316,Ausstellungen!F316,MID(Ausstellungen!G316,SEARCH(",",Ausstellungen!G316,1)-1,1)))),"vv",ROW()),"v",ROW()),"Sg",""),"V",""))</f>
        <v xml:space="preserve">   </v>
      </c>
      <c r="B316" s="70" t="str">
        <f>IF(OR(Ausstellungen!C316&lt;"a",Ausstellungen!D316&lt;"a",Ausstellungen!F316&lt;"a"),"",IF(AND(Ausstellungen!D316=Tabelle2!$C$19,Ausstellungen!F316=Tabelle2!$E$19),Ausstellungen!C316&amp;Ausstellungen!D316&amp;"yy",IF(AND(Ausstellungen!D316=Tabelle2!$C$19,Ausstellungen!F316&lt;&gt;Tabelle2!$E$19),Ausstellungen!C316&amp;Ausstellungen!D316&amp;"zz",Ausstellungen!C316&amp;Ausstellungen!D316)))</f>
        <v/>
      </c>
      <c r="C316" s="70" t="str">
        <f>IF(Ausstellungen!H316&lt;"a","",IF(Ausstellungen!F316=Tabelle2!$E$4,Ausstellungen!D316&amp;Ausstellungen!E316&amp;Ausstellungen!F316&amp;Ausstellungen!H316,IF(Ausstellungen!F316=Tabelle2!$E$3,Ausstellungen!D316&amp;Ausstellungen!F316&amp;Ausstellungen!H316,Ausstellungen!D316&amp;Ausstellungen!E316&amp;Ausstellungen!H316)))</f>
        <v/>
      </c>
      <c r="D316" s="70" t="str">
        <f>IF(AND(Ausstellungen!C316&gt;"a",Ausstellungen!D316&gt;"a",Ausstellungen!F316&gt;"a",Ausstellungen!I316&gt;"a"),Ausstellungen!D316&amp;Ausstellungen!E316&amp;MID(Ausstellungen!I316,1,2),"")</f>
        <v/>
      </c>
      <c r="E316" s="70" t="str">
        <f>IF(AND(Ausstellungen!C316&gt;"a",Ausstellungen!D316&gt;"a",Ausstellungen!F316&gt;"a",Ausstellungen!I316&gt;"a"),Ausstellungen!D316&amp;MID(Ausstellungen!I316,1,3),"")</f>
        <v/>
      </c>
      <c r="F316" s="70" t="str">
        <f>IF(Ausstellungen!T316&lt;&gt;"leer",CONCATENATE(Ausstellungen!T316,"P"),"")</f>
        <v/>
      </c>
      <c r="G316" s="71">
        <f ca="1">IF(Ausstellungen!G316&gt;" ",VLOOKUP(Ausstellungen!G316,INDIRECT(F316),2,0),0)</f>
        <v>0</v>
      </c>
      <c r="H316" s="71">
        <f>IF(ISERROR(VLOOKUP(Ausstellungen!H316,Tabelle2!$AG$3:$AH$29,2,0)),0,VLOOKUP(Ausstellungen!H316,Tabelle2!$AG$3:$AH$29,2,0))</f>
        <v>0</v>
      </c>
      <c r="I316" s="71">
        <f>IF(ISERROR(VLOOKUP(Ausstellungen!I316,Tabelle2!$X$3:$Y$8,2,0)),0,VLOOKUP(Ausstellungen!I316,Tabelle2!$X$3:$Y$8,2,0))</f>
        <v>0</v>
      </c>
      <c r="J316" s="71">
        <f t="shared" ca="1" si="44"/>
        <v>0</v>
      </c>
      <c r="N316" s="69" t="str">
        <f>IF(AND(Ausstellungen!$C316&gt;"a",ISERROR(VLOOKUP(Ausstellungen!$C316,Tabelle3!$A$6:$B$300,2,0))),"??",IF(ISERROR(VLOOKUP(Ausstellungen!$C316,Tabelle3!$A$6:$B$300,2,0)),"",VLOOKUP(Ausstellungen!$C316,Tabelle3!$A$6:$B$300,2,0)))</f>
        <v/>
      </c>
      <c r="O316" s="125">
        <f ca="1">IF(AND(Ausstellungen!G316&gt;"a",ISERROR(MATCH(Ausstellungen!G316,INDIRECT(Ausstellungen!T316),0))),0,1)</f>
        <v>1</v>
      </c>
      <c r="P316" s="71" t="str">
        <f>IF(Ausstellungen!$C316="","",IF(ISERROR(MATCH(Ausstellungen!$I316,Tabelle2!$X$4:$X$8,0)),"",MATCH(Ausstellungen!$I316,Tabelle2!$X$4:$X$8,0)))</f>
        <v/>
      </c>
      <c r="Q316" s="71" t="str">
        <f>IF(Ausstellungen!$C316="","",IF(OR(P316="",ISERROR(INDEX(Tabelle2!$X$14:$Y$18,P316,2))),"",INDEX(Tabelle2!$X$14:$Y$18,P316,2)))</f>
        <v/>
      </c>
      <c r="R316" s="71" t="str">
        <f t="shared" si="45"/>
        <v/>
      </c>
      <c r="S316" s="84" t="str">
        <f>IF(Ausstellungen!H316&lt;"a","",IF(AND(Ausstellungen!H316&gt;"a",ISERROR(MATCH(Ausstellungen!D316&amp;Ausstellungen!G316,Tabelle2!$T$2:$T$17,0))),1,IF(AND(Ausstellungen!H316&gt;"a",INDEX(Tabelle2!$V$2:$V$17,MATCH(Ausstellungen!D316&amp;Ausstellungen!G316,Tabelle2!$T$2:$T$17,0))&lt;&gt;Ausstellungen!H316),1,"")))</f>
        <v/>
      </c>
      <c r="T316" s="71" t="str">
        <f>IF(AND(Ausstellungen!I316&gt;"a",ISERROR(MATCH(Ausstellungen!G316,Tabelle2!$Z$2:$Z$7,0))),1,"")</f>
        <v/>
      </c>
      <c r="U316" s="71" t="str">
        <f>IF(AND(A316&gt;"a",Ausstellungen!G316&gt;" "),COUNTIF(A$5:A$500,A316),"")</f>
        <v/>
      </c>
      <c r="V316" s="71" t="str">
        <f t="shared" si="46"/>
        <v/>
      </c>
      <c r="W316" s="71" t="str">
        <f t="shared" si="47"/>
        <v/>
      </c>
      <c r="X316" s="71" t="str">
        <f>IF(AND(Ausstellungen!D316&lt;&gt;Tabelle2!$C$19,Ausstellungen!F316=Tabelle2!$E$19),1,"")</f>
        <v/>
      </c>
      <c r="Y316" s="71" t="str">
        <f ca="1">IF(AND(Ausstellungen!G316&gt;"a",ISERROR(MATCH(Ausstellungen!G316,INDIRECT(Ausstellungen!T316),0))),0,"")</f>
        <v/>
      </c>
      <c r="Z316" s="71" t="str">
        <f>IF(ISERROR(SEARCH(",",Ausstellungen!G316,1)),Ausstellungen!G316,SUBSTITUTE(MID(Ausstellungen!G316,1,SEARCH(",",Ausstellungen!G316,1)-1),"vv","z"))</f>
        <v xml:space="preserve"> </v>
      </c>
      <c r="AA316" s="71">
        <f t="shared" ca="1" si="48"/>
        <v>0</v>
      </c>
      <c r="AB316" s="71">
        <f t="shared" ca="1" si="49"/>
        <v>0</v>
      </c>
      <c r="AC316" s="71">
        <f t="shared" ca="1" si="50"/>
        <v>0</v>
      </c>
      <c r="AD316" s="71">
        <f t="shared" ca="1" si="51"/>
        <v>0</v>
      </c>
      <c r="AE316" s="71">
        <f t="shared" ca="1" si="52"/>
        <v>0</v>
      </c>
      <c r="AF316" s="71">
        <f t="shared" ca="1" si="53"/>
        <v>0</v>
      </c>
      <c r="AG316" s="71">
        <f t="shared" ca="1" si="54"/>
        <v>0</v>
      </c>
    </row>
    <row r="317" spans="1:33" ht="18.600000000000001" customHeight="1" x14ac:dyDescent="0.2">
      <c r="A317" s="70" t="str">
        <f>IF(AND(Ausstellungen!C317&lt;"a",Ausstellungen!D317&lt;"a",Ausstellungen!F317&lt;"a",Ausstellungen!G317&lt;" "),"",SUBSTITUTE(SUBSTITUTE(SUBSTITUTE(SUBSTITUTE(IF(AND(ISERROR(SEARCH(",",Ausstellungen!G317,1)),ISERROR(SEARCH(".",Ausstellungen!G317,1))),CONCATENATE(Ausstellungen!D317,Ausstellungen!E317,Ausstellungen!F317,Ausstellungen!G317),IF(ISERROR(SEARCH(",",Ausstellungen!G317,1)),CONCATENATE(Ausstellungen!D317,Ausstellungen!E317,Ausstellungen!F317,MID(Ausstellungen!G317,SEARCH(".",Ausstellungen!G317,1)-1,1)),CONCATENATE(Ausstellungen!D317,Ausstellungen!E317,Ausstellungen!F317,MID(Ausstellungen!G317,SEARCH(",",Ausstellungen!G317,1)-1,1)))),"vv",ROW()),"v",ROW()),"Sg",""),"V",""))</f>
        <v xml:space="preserve">   </v>
      </c>
      <c r="B317" s="70" t="str">
        <f>IF(OR(Ausstellungen!C317&lt;"a",Ausstellungen!D317&lt;"a",Ausstellungen!F317&lt;"a"),"",IF(AND(Ausstellungen!D317=Tabelle2!$C$19,Ausstellungen!F317=Tabelle2!$E$19),Ausstellungen!C317&amp;Ausstellungen!D317&amp;"yy",IF(AND(Ausstellungen!D317=Tabelle2!$C$19,Ausstellungen!F317&lt;&gt;Tabelle2!$E$19),Ausstellungen!C317&amp;Ausstellungen!D317&amp;"zz",Ausstellungen!C317&amp;Ausstellungen!D317)))</f>
        <v/>
      </c>
      <c r="C317" s="70" t="str">
        <f>IF(Ausstellungen!H317&lt;"a","",IF(Ausstellungen!F317=Tabelle2!$E$4,Ausstellungen!D317&amp;Ausstellungen!E317&amp;Ausstellungen!F317&amp;Ausstellungen!H317,IF(Ausstellungen!F317=Tabelle2!$E$3,Ausstellungen!D317&amp;Ausstellungen!F317&amp;Ausstellungen!H317,Ausstellungen!D317&amp;Ausstellungen!E317&amp;Ausstellungen!H317)))</f>
        <v/>
      </c>
      <c r="D317" s="70" t="str">
        <f>IF(AND(Ausstellungen!C317&gt;"a",Ausstellungen!D317&gt;"a",Ausstellungen!F317&gt;"a",Ausstellungen!I317&gt;"a"),Ausstellungen!D317&amp;Ausstellungen!E317&amp;MID(Ausstellungen!I317,1,2),"")</f>
        <v/>
      </c>
      <c r="E317" s="70" t="str">
        <f>IF(AND(Ausstellungen!C317&gt;"a",Ausstellungen!D317&gt;"a",Ausstellungen!F317&gt;"a",Ausstellungen!I317&gt;"a"),Ausstellungen!D317&amp;MID(Ausstellungen!I317,1,3),"")</f>
        <v/>
      </c>
      <c r="F317" s="70" t="str">
        <f>IF(Ausstellungen!T317&lt;&gt;"leer",CONCATENATE(Ausstellungen!T317,"P"),"")</f>
        <v/>
      </c>
      <c r="G317" s="71">
        <f ca="1">IF(Ausstellungen!G317&gt;" ",VLOOKUP(Ausstellungen!G317,INDIRECT(F317),2,0),0)</f>
        <v>0</v>
      </c>
      <c r="H317" s="71">
        <f>IF(ISERROR(VLOOKUP(Ausstellungen!H317,Tabelle2!$AG$3:$AH$29,2,0)),0,VLOOKUP(Ausstellungen!H317,Tabelle2!$AG$3:$AH$29,2,0))</f>
        <v>0</v>
      </c>
      <c r="I317" s="71">
        <f>IF(ISERROR(VLOOKUP(Ausstellungen!I317,Tabelle2!$X$3:$Y$8,2,0)),0,VLOOKUP(Ausstellungen!I317,Tabelle2!$X$3:$Y$8,2,0))</f>
        <v>0</v>
      </c>
      <c r="J317" s="71">
        <f t="shared" ca="1" si="44"/>
        <v>0</v>
      </c>
      <c r="N317" s="69" t="str">
        <f>IF(AND(Ausstellungen!$C317&gt;"a",ISERROR(VLOOKUP(Ausstellungen!$C317,Tabelle3!$A$6:$B$300,2,0))),"??",IF(ISERROR(VLOOKUP(Ausstellungen!$C317,Tabelle3!$A$6:$B$300,2,0)),"",VLOOKUP(Ausstellungen!$C317,Tabelle3!$A$6:$B$300,2,0)))</f>
        <v/>
      </c>
      <c r="O317" s="125">
        <f ca="1">IF(AND(Ausstellungen!G317&gt;"a",ISERROR(MATCH(Ausstellungen!G317,INDIRECT(Ausstellungen!T317),0))),0,1)</f>
        <v>1</v>
      </c>
      <c r="P317" s="71" t="str">
        <f>IF(Ausstellungen!$C317="","",IF(ISERROR(MATCH(Ausstellungen!$I317,Tabelle2!$X$4:$X$8,0)),"",MATCH(Ausstellungen!$I317,Tabelle2!$X$4:$X$8,0)))</f>
        <v/>
      </c>
      <c r="Q317" s="71" t="str">
        <f>IF(Ausstellungen!$C317="","",IF(OR(P317="",ISERROR(INDEX(Tabelle2!$X$14:$Y$18,P317,2))),"",INDEX(Tabelle2!$X$14:$Y$18,P317,2)))</f>
        <v/>
      </c>
      <c r="R317" s="71" t="str">
        <f t="shared" si="45"/>
        <v/>
      </c>
      <c r="S317" s="84" t="str">
        <f>IF(Ausstellungen!H317&lt;"a","",IF(AND(Ausstellungen!H317&gt;"a",ISERROR(MATCH(Ausstellungen!D317&amp;Ausstellungen!G317,Tabelle2!$T$2:$T$17,0))),1,IF(AND(Ausstellungen!H317&gt;"a",INDEX(Tabelle2!$V$2:$V$17,MATCH(Ausstellungen!D317&amp;Ausstellungen!G317,Tabelle2!$T$2:$T$17,0))&lt;&gt;Ausstellungen!H317),1,"")))</f>
        <v/>
      </c>
      <c r="T317" s="71" t="str">
        <f>IF(AND(Ausstellungen!I317&gt;"a",ISERROR(MATCH(Ausstellungen!G317,Tabelle2!$Z$2:$Z$7,0))),1,"")</f>
        <v/>
      </c>
      <c r="U317" s="71" t="str">
        <f>IF(AND(A317&gt;"a",Ausstellungen!G317&gt;" "),COUNTIF(A$5:A$500,A317),"")</f>
        <v/>
      </c>
      <c r="V317" s="71" t="str">
        <f t="shared" si="46"/>
        <v/>
      </c>
      <c r="W317" s="71" t="str">
        <f t="shared" si="47"/>
        <v/>
      </c>
      <c r="X317" s="71" t="str">
        <f>IF(AND(Ausstellungen!D317&lt;&gt;Tabelle2!$C$19,Ausstellungen!F317=Tabelle2!$E$19),1,"")</f>
        <v/>
      </c>
      <c r="Y317" s="71" t="str">
        <f ca="1">IF(AND(Ausstellungen!G317&gt;"a",ISERROR(MATCH(Ausstellungen!G317,INDIRECT(Ausstellungen!T317),0))),0,"")</f>
        <v/>
      </c>
      <c r="Z317" s="71" t="str">
        <f>IF(ISERROR(SEARCH(",",Ausstellungen!G317,1)),Ausstellungen!G317,SUBSTITUTE(MID(Ausstellungen!G317,1,SEARCH(",",Ausstellungen!G317,1)-1),"vv","z"))</f>
        <v xml:space="preserve"> </v>
      </c>
      <c r="AA317" s="71">
        <f t="shared" ca="1" si="48"/>
        <v>0</v>
      </c>
      <c r="AB317" s="71">
        <f t="shared" ca="1" si="49"/>
        <v>0</v>
      </c>
      <c r="AC317" s="71">
        <f t="shared" ca="1" si="50"/>
        <v>0</v>
      </c>
      <c r="AD317" s="71">
        <f t="shared" ca="1" si="51"/>
        <v>0</v>
      </c>
      <c r="AE317" s="71">
        <f t="shared" ca="1" si="52"/>
        <v>0</v>
      </c>
      <c r="AF317" s="71">
        <f t="shared" ca="1" si="53"/>
        <v>0</v>
      </c>
      <c r="AG317" s="71">
        <f t="shared" ca="1" si="54"/>
        <v>0</v>
      </c>
    </row>
    <row r="318" spans="1:33" ht="18.600000000000001" customHeight="1" x14ac:dyDescent="0.2">
      <c r="A318" s="70" t="str">
        <f>IF(AND(Ausstellungen!C318&lt;"a",Ausstellungen!D318&lt;"a",Ausstellungen!F318&lt;"a",Ausstellungen!G318&lt;" "),"",SUBSTITUTE(SUBSTITUTE(SUBSTITUTE(SUBSTITUTE(IF(AND(ISERROR(SEARCH(",",Ausstellungen!G318,1)),ISERROR(SEARCH(".",Ausstellungen!G318,1))),CONCATENATE(Ausstellungen!D318,Ausstellungen!E318,Ausstellungen!F318,Ausstellungen!G318),IF(ISERROR(SEARCH(",",Ausstellungen!G318,1)),CONCATENATE(Ausstellungen!D318,Ausstellungen!E318,Ausstellungen!F318,MID(Ausstellungen!G318,SEARCH(".",Ausstellungen!G318,1)-1,1)),CONCATENATE(Ausstellungen!D318,Ausstellungen!E318,Ausstellungen!F318,MID(Ausstellungen!G318,SEARCH(",",Ausstellungen!G318,1)-1,1)))),"vv",ROW()),"v",ROW()),"Sg",""),"V",""))</f>
        <v xml:space="preserve">   </v>
      </c>
      <c r="B318" s="70" t="str">
        <f>IF(OR(Ausstellungen!C318&lt;"a",Ausstellungen!D318&lt;"a",Ausstellungen!F318&lt;"a"),"",IF(AND(Ausstellungen!D318=Tabelle2!$C$19,Ausstellungen!F318=Tabelle2!$E$19),Ausstellungen!C318&amp;Ausstellungen!D318&amp;"yy",IF(AND(Ausstellungen!D318=Tabelle2!$C$19,Ausstellungen!F318&lt;&gt;Tabelle2!$E$19),Ausstellungen!C318&amp;Ausstellungen!D318&amp;"zz",Ausstellungen!C318&amp;Ausstellungen!D318)))</f>
        <v/>
      </c>
      <c r="C318" s="70" t="str">
        <f>IF(Ausstellungen!H318&lt;"a","",IF(Ausstellungen!F318=Tabelle2!$E$4,Ausstellungen!D318&amp;Ausstellungen!E318&amp;Ausstellungen!F318&amp;Ausstellungen!H318,IF(Ausstellungen!F318=Tabelle2!$E$3,Ausstellungen!D318&amp;Ausstellungen!F318&amp;Ausstellungen!H318,Ausstellungen!D318&amp;Ausstellungen!E318&amp;Ausstellungen!H318)))</f>
        <v/>
      </c>
      <c r="D318" s="70" t="str">
        <f>IF(AND(Ausstellungen!C318&gt;"a",Ausstellungen!D318&gt;"a",Ausstellungen!F318&gt;"a",Ausstellungen!I318&gt;"a"),Ausstellungen!D318&amp;Ausstellungen!E318&amp;MID(Ausstellungen!I318,1,2),"")</f>
        <v/>
      </c>
      <c r="E318" s="70" t="str">
        <f>IF(AND(Ausstellungen!C318&gt;"a",Ausstellungen!D318&gt;"a",Ausstellungen!F318&gt;"a",Ausstellungen!I318&gt;"a"),Ausstellungen!D318&amp;MID(Ausstellungen!I318,1,3),"")</f>
        <v/>
      </c>
      <c r="F318" s="70" t="str">
        <f>IF(Ausstellungen!T318&lt;&gt;"leer",CONCATENATE(Ausstellungen!T318,"P"),"")</f>
        <v/>
      </c>
      <c r="G318" s="71">
        <f ca="1">IF(Ausstellungen!G318&gt;" ",VLOOKUP(Ausstellungen!G318,INDIRECT(F318),2,0),0)</f>
        <v>0</v>
      </c>
      <c r="H318" s="71">
        <f>IF(ISERROR(VLOOKUP(Ausstellungen!H318,Tabelle2!$AG$3:$AH$29,2,0)),0,VLOOKUP(Ausstellungen!H318,Tabelle2!$AG$3:$AH$29,2,0))</f>
        <v>0</v>
      </c>
      <c r="I318" s="71">
        <f>IF(ISERROR(VLOOKUP(Ausstellungen!I318,Tabelle2!$X$3:$Y$8,2,0)),0,VLOOKUP(Ausstellungen!I318,Tabelle2!$X$3:$Y$8,2,0))</f>
        <v>0</v>
      </c>
      <c r="J318" s="71">
        <f t="shared" ca="1" si="44"/>
        <v>0</v>
      </c>
      <c r="N318" s="69" t="str">
        <f>IF(AND(Ausstellungen!$C318&gt;"a",ISERROR(VLOOKUP(Ausstellungen!$C318,Tabelle3!$A$6:$B$300,2,0))),"??",IF(ISERROR(VLOOKUP(Ausstellungen!$C318,Tabelle3!$A$6:$B$300,2,0)),"",VLOOKUP(Ausstellungen!$C318,Tabelle3!$A$6:$B$300,2,0)))</f>
        <v/>
      </c>
      <c r="O318" s="125">
        <f ca="1">IF(AND(Ausstellungen!G318&gt;"a",ISERROR(MATCH(Ausstellungen!G318,INDIRECT(Ausstellungen!T318),0))),0,1)</f>
        <v>1</v>
      </c>
      <c r="P318" s="71" t="str">
        <f>IF(Ausstellungen!$C318="","",IF(ISERROR(MATCH(Ausstellungen!$I318,Tabelle2!$X$4:$X$8,0)),"",MATCH(Ausstellungen!$I318,Tabelle2!$X$4:$X$8,0)))</f>
        <v/>
      </c>
      <c r="Q318" s="71" t="str">
        <f>IF(Ausstellungen!$C318="","",IF(OR(P318="",ISERROR(INDEX(Tabelle2!$X$14:$Y$18,P318,2))),"",INDEX(Tabelle2!$X$14:$Y$18,P318,2)))</f>
        <v/>
      </c>
      <c r="R318" s="71" t="str">
        <f t="shared" si="45"/>
        <v/>
      </c>
      <c r="S318" s="84" t="str">
        <f>IF(Ausstellungen!H318&lt;"a","",IF(AND(Ausstellungen!H318&gt;"a",ISERROR(MATCH(Ausstellungen!D318&amp;Ausstellungen!G318,Tabelle2!$T$2:$T$17,0))),1,IF(AND(Ausstellungen!H318&gt;"a",INDEX(Tabelle2!$V$2:$V$17,MATCH(Ausstellungen!D318&amp;Ausstellungen!G318,Tabelle2!$T$2:$T$17,0))&lt;&gt;Ausstellungen!H318),1,"")))</f>
        <v/>
      </c>
      <c r="T318" s="71" t="str">
        <f>IF(AND(Ausstellungen!I318&gt;"a",ISERROR(MATCH(Ausstellungen!G318,Tabelle2!$Z$2:$Z$7,0))),1,"")</f>
        <v/>
      </c>
      <c r="U318" s="71" t="str">
        <f>IF(AND(A318&gt;"a",Ausstellungen!G318&gt;" "),COUNTIF(A$5:A$500,A318),"")</f>
        <v/>
      </c>
      <c r="V318" s="71" t="str">
        <f t="shared" si="46"/>
        <v/>
      </c>
      <c r="W318" s="71" t="str">
        <f t="shared" si="47"/>
        <v/>
      </c>
      <c r="X318" s="71" t="str">
        <f>IF(AND(Ausstellungen!D318&lt;&gt;Tabelle2!$C$19,Ausstellungen!F318=Tabelle2!$E$19),1,"")</f>
        <v/>
      </c>
      <c r="Y318" s="71" t="str">
        <f ca="1">IF(AND(Ausstellungen!G318&gt;"a",ISERROR(MATCH(Ausstellungen!G318,INDIRECT(Ausstellungen!T318),0))),0,"")</f>
        <v/>
      </c>
      <c r="Z318" s="71" t="str">
        <f>IF(ISERROR(SEARCH(",",Ausstellungen!G318,1)),Ausstellungen!G318,SUBSTITUTE(MID(Ausstellungen!G318,1,SEARCH(",",Ausstellungen!G318,1)-1),"vv","z"))</f>
        <v xml:space="preserve"> </v>
      </c>
      <c r="AA318" s="71">
        <f t="shared" ca="1" si="48"/>
        <v>0</v>
      </c>
      <c r="AB318" s="71">
        <f t="shared" ca="1" si="49"/>
        <v>0</v>
      </c>
      <c r="AC318" s="71">
        <f t="shared" ca="1" si="50"/>
        <v>0</v>
      </c>
      <c r="AD318" s="71">
        <f t="shared" ca="1" si="51"/>
        <v>0</v>
      </c>
      <c r="AE318" s="71">
        <f t="shared" ca="1" si="52"/>
        <v>0</v>
      </c>
      <c r="AF318" s="71">
        <f t="shared" ca="1" si="53"/>
        <v>0</v>
      </c>
      <c r="AG318" s="71">
        <f t="shared" ca="1" si="54"/>
        <v>0</v>
      </c>
    </row>
    <row r="319" spans="1:33" ht="18.600000000000001" customHeight="1" x14ac:dyDescent="0.2">
      <c r="A319" s="70" t="str">
        <f>IF(AND(Ausstellungen!C319&lt;"a",Ausstellungen!D319&lt;"a",Ausstellungen!F319&lt;"a",Ausstellungen!G319&lt;" "),"",SUBSTITUTE(SUBSTITUTE(SUBSTITUTE(SUBSTITUTE(IF(AND(ISERROR(SEARCH(",",Ausstellungen!G319,1)),ISERROR(SEARCH(".",Ausstellungen!G319,1))),CONCATENATE(Ausstellungen!D319,Ausstellungen!E319,Ausstellungen!F319,Ausstellungen!G319),IF(ISERROR(SEARCH(",",Ausstellungen!G319,1)),CONCATENATE(Ausstellungen!D319,Ausstellungen!E319,Ausstellungen!F319,MID(Ausstellungen!G319,SEARCH(".",Ausstellungen!G319,1)-1,1)),CONCATENATE(Ausstellungen!D319,Ausstellungen!E319,Ausstellungen!F319,MID(Ausstellungen!G319,SEARCH(",",Ausstellungen!G319,1)-1,1)))),"vv",ROW()),"v",ROW()),"Sg",""),"V",""))</f>
        <v xml:space="preserve">   </v>
      </c>
      <c r="B319" s="70" t="str">
        <f>IF(OR(Ausstellungen!C319&lt;"a",Ausstellungen!D319&lt;"a",Ausstellungen!F319&lt;"a"),"",IF(AND(Ausstellungen!D319=Tabelle2!$C$19,Ausstellungen!F319=Tabelle2!$E$19),Ausstellungen!C319&amp;Ausstellungen!D319&amp;"yy",IF(AND(Ausstellungen!D319=Tabelle2!$C$19,Ausstellungen!F319&lt;&gt;Tabelle2!$E$19),Ausstellungen!C319&amp;Ausstellungen!D319&amp;"zz",Ausstellungen!C319&amp;Ausstellungen!D319)))</f>
        <v/>
      </c>
      <c r="C319" s="70" t="str">
        <f>IF(Ausstellungen!H319&lt;"a","",IF(Ausstellungen!F319=Tabelle2!$E$4,Ausstellungen!D319&amp;Ausstellungen!E319&amp;Ausstellungen!F319&amp;Ausstellungen!H319,IF(Ausstellungen!F319=Tabelle2!$E$3,Ausstellungen!D319&amp;Ausstellungen!F319&amp;Ausstellungen!H319,Ausstellungen!D319&amp;Ausstellungen!E319&amp;Ausstellungen!H319)))</f>
        <v/>
      </c>
      <c r="D319" s="70" t="str">
        <f>IF(AND(Ausstellungen!C319&gt;"a",Ausstellungen!D319&gt;"a",Ausstellungen!F319&gt;"a",Ausstellungen!I319&gt;"a"),Ausstellungen!D319&amp;Ausstellungen!E319&amp;MID(Ausstellungen!I319,1,2),"")</f>
        <v/>
      </c>
      <c r="E319" s="70" t="str">
        <f>IF(AND(Ausstellungen!C319&gt;"a",Ausstellungen!D319&gt;"a",Ausstellungen!F319&gt;"a",Ausstellungen!I319&gt;"a"),Ausstellungen!D319&amp;MID(Ausstellungen!I319,1,3),"")</f>
        <v/>
      </c>
      <c r="F319" s="70" t="str">
        <f>IF(Ausstellungen!T319&lt;&gt;"leer",CONCATENATE(Ausstellungen!T319,"P"),"")</f>
        <v/>
      </c>
      <c r="G319" s="71">
        <f ca="1">IF(Ausstellungen!G319&gt;" ",VLOOKUP(Ausstellungen!G319,INDIRECT(F319),2,0),0)</f>
        <v>0</v>
      </c>
      <c r="H319" s="71">
        <f>IF(ISERROR(VLOOKUP(Ausstellungen!H319,Tabelle2!$AG$3:$AH$29,2,0)),0,VLOOKUP(Ausstellungen!H319,Tabelle2!$AG$3:$AH$29,2,0))</f>
        <v>0</v>
      </c>
      <c r="I319" s="71">
        <f>IF(ISERROR(VLOOKUP(Ausstellungen!I319,Tabelle2!$X$3:$Y$8,2,0)),0,VLOOKUP(Ausstellungen!I319,Tabelle2!$X$3:$Y$8,2,0))</f>
        <v>0</v>
      </c>
      <c r="J319" s="71">
        <f t="shared" ca="1" si="44"/>
        <v>0</v>
      </c>
      <c r="N319" s="69" t="str">
        <f>IF(AND(Ausstellungen!$C319&gt;"a",ISERROR(VLOOKUP(Ausstellungen!$C319,Tabelle3!$A$6:$B$300,2,0))),"??",IF(ISERROR(VLOOKUP(Ausstellungen!$C319,Tabelle3!$A$6:$B$300,2,0)),"",VLOOKUP(Ausstellungen!$C319,Tabelle3!$A$6:$B$300,2,0)))</f>
        <v/>
      </c>
      <c r="O319" s="125">
        <f ca="1">IF(AND(Ausstellungen!G319&gt;"a",ISERROR(MATCH(Ausstellungen!G319,INDIRECT(Ausstellungen!T319),0))),0,1)</f>
        <v>1</v>
      </c>
      <c r="P319" s="71" t="str">
        <f>IF(Ausstellungen!$C319="","",IF(ISERROR(MATCH(Ausstellungen!$I319,Tabelle2!$X$4:$X$8,0)),"",MATCH(Ausstellungen!$I319,Tabelle2!$X$4:$X$8,0)))</f>
        <v/>
      </c>
      <c r="Q319" s="71" t="str">
        <f>IF(Ausstellungen!$C319="","",IF(OR(P319="",ISERROR(INDEX(Tabelle2!$X$14:$Y$18,P319,2))),"",INDEX(Tabelle2!$X$14:$Y$18,P319,2)))</f>
        <v/>
      </c>
      <c r="R319" s="71" t="str">
        <f t="shared" si="45"/>
        <v/>
      </c>
      <c r="S319" s="84" t="str">
        <f>IF(Ausstellungen!H319&lt;"a","",IF(AND(Ausstellungen!H319&gt;"a",ISERROR(MATCH(Ausstellungen!D319&amp;Ausstellungen!G319,Tabelle2!$T$2:$T$17,0))),1,IF(AND(Ausstellungen!H319&gt;"a",INDEX(Tabelle2!$V$2:$V$17,MATCH(Ausstellungen!D319&amp;Ausstellungen!G319,Tabelle2!$T$2:$T$17,0))&lt;&gt;Ausstellungen!H319),1,"")))</f>
        <v/>
      </c>
      <c r="T319" s="71" t="str">
        <f>IF(AND(Ausstellungen!I319&gt;"a",ISERROR(MATCH(Ausstellungen!G319,Tabelle2!$Z$2:$Z$7,0))),1,"")</f>
        <v/>
      </c>
      <c r="U319" s="71" t="str">
        <f>IF(AND(A319&gt;"a",Ausstellungen!G319&gt;" "),COUNTIF(A$5:A$500,A319),"")</f>
        <v/>
      </c>
      <c r="V319" s="71" t="str">
        <f t="shared" si="46"/>
        <v/>
      </c>
      <c r="W319" s="71" t="str">
        <f t="shared" si="47"/>
        <v/>
      </c>
      <c r="X319" s="71" t="str">
        <f>IF(AND(Ausstellungen!D319&lt;&gt;Tabelle2!$C$19,Ausstellungen!F319=Tabelle2!$E$19),1,"")</f>
        <v/>
      </c>
      <c r="Y319" s="71" t="str">
        <f ca="1">IF(AND(Ausstellungen!G319&gt;"a",ISERROR(MATCH(Ausstellungen!G319,INDIRECT(Ausstellungen!T319),0))),0,"")</f>
        <v/>
      </c>
      <c r="Z319" s="71" t="str">
        <f>IF(ISERROR(SEARCH(",",Ausstellungen!G319,1)),Ausstellungen!G319,SUBSTITUTE(MID(Ausstellungen!G319,1,SEARCH(",",Ausstellungen!G319,1)-1),"vv","z"))</f>
        <v xml:space="preserve"> </v>
      </c>
      <c r="AA319" s="71">
        <f t="shared" ca="1" si="48"/>
        <v>0</v>
      </c>
      <c r="AB319" s="71">
        <f t="shared" ca="1" si="49"/>
        <v>0</v>
      </c>
      <c r="AC319" s="71">
        <f t="shared" ca="1" si="50"/>
        <v>0</v>
      </c>
      <c r="AD319" s="71">
        <f t="shared" ca="1" si="51"/>
        <v>0</v>
      </c>
      <c r="AE319" s="71">
        <f t="shared" ca="1" si="52"/>
        <v>0</v>
      </c>
      <c r="AF319" s="71">
        <f t="shared" ca="1" si="53"/>
        <v>0</v>
      </c>
      <c r="AG319" s="71">
        <f t="shared" ca="1" si="54"/>
        <v>0</v>
      </c>
    </row>
    <row r="320" spans="1:33" ht="18.600000000000001" customHeight="1" x14ac:dyDescent="0.2">
      <c r="A320" s="70" t="str">
        <f>IF(AND(Ausstellungen!C320&lt;"a",Ausstellungen!D320&lt;"a",Ausstellungen!F320&lt;"a",Ausstellungen!G320&lt;" "),"",SUBSTITUTE(SUBSTITUTE(SUBSTITUTE(SUBSTITUTE(IF(AND(ISERROR(SEARCH(",",Ausstellungen!G320,1)),ISERROR(SEARCH(".",Ausstellungen!G320,1))),CONCATENATE(Ausstellungen!D320,Ausstellungen!E320,Ausstellungen!F320,Ausstellungen!G320),IF(ISERROR(SEARCH(",",Ausstellungen!G320,1)),CONCATENATE(Ausstellungen!D320,Ausstellungen!E320,Ausstellungen!F320,MID(Ausstellungen!G320,SEARCH(".",Ausstellungen!G320,1)-1,1)),CONCATENATE(Ausstellungen!D320,Ausstellungen!E320,Ausstellungen!F320,MID(Ausstellungen!G320,SEARCH(",",Ausstellungen!G320,1)-1,1)))),"vv",ROW()),"v",ROW()),"Sg",""),"V",""))</f>
        <v xml:space="preserve">   </v>
      </c>
      <c r="B320" s="70" t="str">
        <f>IF(OR(Ausstellungen!C320&lt;"a",Ausstellungen!D320&lt;"a",Ausstellungen!F320&lt;"a"),"",IF(AND(Ausstellungen!D320=Tabelle2!$C$19,Ausstellungen!F320=Tabelle2!$E$19),Ausstellungen!C320&amp;Ausstellungen!D320&amp;"yy",IF(AND(Ausstellungen!D320=Tabelle2!$C$19,Ausstellungen!F320&lt;&gt;Tabelle2!$E$19),Ausstellungen!C320&amp;Ausstellungen!D320&amp;"zz",Ausstellungen!C320&amp;Ausstellungen!D320)))</f>
        <v/>
      </c>
      <c r="C320" s="70" t="str">
        <f>IF(Ausstellungen!H320&lt;"a","",IF(Ausstellungen!F320=Tabelle2!$E$4,Ausstellungen!D320&amp;Ausstellungen!E320&amp;Ausstellungen!F320&amp;Ausstellungen!H320,IF(Ausstellungen!F320=Tabelle2!$E$3,Ausstellungen!D320&amp;Ausstellungen!F320&amp;Ausstellungen!H320,Ausstellungen!D320&amp;Ausstellungen!E320&amp;Ausstellungen!H320)))</f>
        <v/>
      </c>
      <c r="D320" s="70" t="str">
        <f>IF(AND(Ausstellungen!C320&gt;"a",Ausstellungen!D320&gt;"a",Ausstellungen!F320&gt;"a",Ausstellungen!I320&gt;"a"),Ausstellungen!D320&amp;Ausstellungen!E320&amp;MID(Ausstellungen!I320,1,2),"")</f>
        <v/>
      </c>
      <c r="E320" s="70" t="str">
        <f>IF(AND(Ausstellungen!C320&gt;"a",Ausstellungen!D320&gt;"a",Ausstellungen!F320&gt;"a",Ausstellungen!I320&gt;"a"),Ausstellungen!D320&amp;MID(Ausstellungen!I320,1,3),"")</f>
        <v/>
      </c>
      <c r="F320" s="70" t="str">
        <f>IF(Ausstellungen!T320&lt;&gt;"leer",CONCATENATE(Ausstellungen!T320,"P"),"")</f>
        <v/>
      </c>
      <c r="G320" s="71">
        <f ca="1">IF(Ausstellungen!G320&gt;" ",VLOOKUP(Ausstellungen!G320,INDIRECT(F320),2,0),0)</f>
        <v>0</v>
      </c>
      <c r="H320" s="71">
        <f>IF(ISERROR(VLOOKUP(Ausstellungen!H320,Tabelle2!$AG$3:$AH$29,2,0)),0,VLOOKUP(Ausstellungen!H320,Tabelle2!$AG$3:$AH$29,2,0))</f>
        <v>0</v>
      </c>
      <c r="I320" s="71">
        <f>IF(ISERROR(VLOOKUP(Ausstellungen!I320,Tabelle2!$X$3:$Y$8,2,0)),0,VLOOKUP(Ausstellungen!I320,Tabelle2!$X$3:$Y$8,2,0))</f>
        <v>0</v>
      </c>
      <c r="J320" s="71">
        <f t="shared" ca="1" si="44"/>
        <v>0</v>
      </c>
      <c r="N320" s="69" t="str">
        <f>IF(AND(Ausstellungen!$C320&gt;"a",ISERROR(VLOOKUP(Ausstellungen!$C320,Tabelle3!$A$6:$B$300,2,0))),"??",IF(ISERROR(VLOOKUP(Ausstellungen!$C320,Tabelle3!$A$6:$B$300,2,0)),"",VLOOKUP(Ausstellungen!$C320,Tabelle3!$A$6:$B$300,2,0)))</f>
        <v/>
      </c>
      <c r="O320" s="125">
        <f ca="1">IF(AND(Ausstellungen!G320&gt;"a",ISERROR(MATCH(Ausstellungen!G320,INDIRECT(Ausstellungen!T320),0))),0,1)</f>
        <v>1</v>
      </c>
      <c r="P320" s="71" t="str">
        <f>IF(Ausstellungen!$C320="","",IF(ISERROR(MATCH(Ausstellungen!$I320,Tabelle2!$X$4:$X$8,0)),"",MATCH(Ausstellungen!$I320,Tabelle2!$X$4:$X$8,0)))</f>
        <v/>
      </c>
      <c r="Q320" s="71" t="str">
        <f>IF(Ausstellungen!$C320="","",IF(OR(P320="",ISERROR(INDEX(Tabelle2!$X$14:$Y$18,P320,2))),"",INDEX(Tabelle2!$X$14:$Y$18,P320,2)))</f>
        <v/>
      </c>
      <c r="R320" s="71" t="str">
        <f t="shared" si="45"/>
        <v/>
      </c>
      <c r="S320" s="84" t="str">
        <f>IF(Ausstellungen!H320&lt;"a","",IF(AND(Ausstellungen!H320&gt;"a",ISERROR(MATCH(Ausstellungen!D320&amp;Ausstellungen!G320,Tabelle2!$T$2:$T$17,0))),1,IF(AND(Ausstellungen!H320&gt;"a",INDEX(Tabelle2!$V$2:$V$17,MATCH(Ausstellungen!D320&amp;Ausstellungen!G320,Tabelle2!$T$2:$T$17,0))&lt;&gt;Ausstellungen!H320),1,"")))</f>
        <v/>
      </c>
      <c r="T320" s="71" t="str">
        <f>IF(AND(Ausstellungen!I320&gt;"a",ISERROR(MATCH(Ausstellungen!G320,Tabelle2!$Z$2:$Z$7,0))),1,"")</f>
        <v/>
      </c>
      <c r="U320" s="71" t="str">
        <f>IF(AND(A320&gt;"a",Ausstellungen!G320&gt;" "),COUNTIF(A$5:A$500,A320),"")</f>
        <v/>
      </c>
      <c r="V320" s="71" t="str">
        <f t="shared" si="46"/>
        <v/>
      </c>
      <c r="W320" s="71" t="str">
        <f t="shared" si="47"/>
        <v/>
      </c>
      <c r="X320" s="71" t="str">
        <f>IF(AND(Ausstellungen!D320&lt;&gt;Tabelle2!$C$19,Ausstellungen!F320=Tabelle2!$E$19),1,"")</f>
        <v/>
      </c>
      <c r="Y320" s="71" t="str">
        <f ca="1">IF(AND(Ausstellungen!G320&gt;"a",ISERROR(MATCH(Ausstellungen!G320,INDIRECT(Ausstellungen!T320),0))),0,"")</f>
        <v/>
      </c>
      <c r="Z320" s="71" t="str">
        <f>IF(ISERROR(SEARCH(",",Ausstellungen!G320,1)),Ausstellungen!G320,SUBSTITUTE(MID(Ausstellungen!G320,1,SEARCH(",",Ausstellungen!G320,1)-1),"vv","z"))</f>
        <v xml:space="preserve"> </v>
      </c>
      <c r="AA320" s="71">
        <f t="shared" ca="1" si="48"/>
        <v>0</v>
      </c>
      <c r="AB320" s="71">
        <f t="shared" ca="1" si="49"/>
        <v>0</v>
      </c>
      <c r="AC320" s="71">
        <f t="shared" ca="1" si="50"/>
        <v>0</v>
      </c>
      <c r="AD320" s="71">
        <f t="shared" ca="1" si="51"/>
        <v>0</v>
      </c>
      <c r="AE320" s="71">
        <f t="shared" ca="1" si="52"/>
        <v>0</v>
      </c>
      <c r="AF320" s="71">
        <f t="shared" ca="1" si="53"/>
        <v>0</v>
      </c>
      <c r="AG320" s="71">
        <f t="shared" ca="1" si="54"/>
        <v>0</v>
      </c>
    </row>
    <row r="321" spans="1:33" ht="18.600000000000001" customHeight="1" x14ac:dyDescent="0.2">
      <c r="A321" s="70" t="str">
        <f>IF(AND(Ausstellungen!C321&lt;"a",Ausstellungen!D321&lt;"a",Ausstellungen!F321&lt;"a",Ausstellungen!G321&lt;" "),"",SUBSTITUTE(SUBSTITUTE(SUBSTITUTE(SUBSTITUTE(IF(AND(ISERROR(SEARCH(",",Ausstellungen!G321,1)),ISERROR(SEARCH(".",Ausstellungen!G321,1))),CONCATENATE(Ausstellungen!D321,Ausstellungen!E321,Ausstellungen!F321,Ausstellungen!G321),IF(ISERROR(SEARCH(",",Ausstellungen!G321,1)),CONCATENATE(Ausstellungen!D321,Ausstellungen!E321,Ausstellungen!F321,MID(Ausstellungen!G321,SEARCH(".",Ausstellungen!G321,1)-1,1)),CONCATENATE(Ausstellungen!D321,Ausstellungen!E321,Ausstellungen!F321,MID(Ausstellungen!G321,SEARCH(",",Ausstellungen!G321,1)-1,1)))),"vv",ROW()),"v",ROW()),"Sg",""),"V",""))</f>
        <v xml:space="preserve">   </v>
      </c>
      <c r="B321" s="70" t="str">
        <f>IF(OR(Ausstellungen!C321&lt;"a",Ausstellungen!D321&lt;"a",Ausstellungen!F321&lt;"a"),"",IF(AND(Ausstellungen!D321=Tabelle2!$C$19,Ausstellungen!F321=Tabelle2!$E$19),Ausstellungen!C321&amp;Ausstellungen!D321&amp;"yy",IF(AND(Ausstellungen!D321=Tabelle2!$C$19,Ausstellungen!F321&lt;&gt;Tabelle2!$E$19),Ausstellungen!C321&amp;Ausstellungen!D321&amp;"zz",Ausstellungen!C321&amp;Ausstellungen!D321)))</f>
        <v/>
      </c>
      <c r="C321" s="70" t="str">
        <f>IF(Ausstellungen!H321&lt;"a","",IF(Ausstellungen!F321=Tabelle2!$E$4,Ausstellungen!D321&amp;Ausstellungen!E321&amp;Ausstellungen!F321&amp;Ausstellungen!H321,IF(Ausstellungen!F321=Tabelle2!$E$3,Ausstellungen!D321&amp;Ausstellungen!F321&amp;Ausstellungen!H321,Ausstellungen!D321&amp;Ausstellungen!E321&amp;Ausstellungen!H321)))</f>
        <v/>
      </c>
      <c r="D321" s="70" t="str">
        <f>IF(AND(Ausstellungen!C321&gt;"a",Ausstellungen!D321&gt;"a",Ausstellungen!F321&gt;"a",Ausstellungen!I321&gt;"a"),Ausstellungen!D321&amp;Ausstellungen!E321&amp;MID(Ausstellungen!I321,1,2),"")</f>
        <v/>
      </c>
      <c r="E321" s="70" t="str">
        <f>IF(AND(Ausstellungen!C321&gt;"a",Ausstellungen!D321&gt;"a",Ausstellungen!F321&gt;"a",Ausstellungen!I321&gt;"a"),Ausstellungen!D321&amp;MID(Ausstellungen!I321,1,3),"")</f>
        <v/>
      </c>
      <c r="F321" s="70" t="str">
        <f>IF(Ausstellungen!T321&lt;&gt;"leer",CONCATENATE(Ausstellungen!T321,"P"),"")</f>
        <v/>
      </c>
      <c r="G321" s="71">
        <f ca="1">IF(Ausstellungen!G321&gt;" ",VLOOKUP(Ausstellungen!G321,INDIRECT(F321),2,0),0)</f>
        <v>0</v>
      </c>
      <c r="H321" s="71">
        <f>IF(ISERROR(VLOOKUP(Ausstellungen!H321,Tabelle2!$AG$3:$AH$29,2,0)),0,VLOOKUP(Ausstellungen!H321,Tabelle2!$AG$3:$AH$29,2,0))</f>
        <v>0</v>
      </c>
      <c r="I321" s="71">
        <f>IF(ISERROR(VLOOKUP(Ausstellungen!I321,Tabelle2!$X$3:$Y$8,2,0)),0,VLOOKUP(Ausstellungen!I321,Tabelle2!$X$3:$Y$8,2,0))</f>
        <v>0</v>
      </c>
      <c r="J321" s="71">
        <f t="shared" ca="1" si="44"/>
        <v>0</v>
      </c>
      <c r="N321" s="69" t="str">
        <f>IF(AND(Ausstellungen!$C321&gt;"a",ISERROR(VLOOKUP(Ausstellungen!$C321,Tabelle3!$A$6:$B$300,2,0))),"??",IF(ISERROR(VLOOKUP(Ausstellungen!$C321,Tabelle3!$A$6:$B$300,2,0)),"",VLOOKUP(Ausstellungen!$C321,Tabelle3!$A$6:$B$300,2,0)))</f>
        <v/>
      </c>
      <c r="O321" s="125">
        <f ca="1">IF(AND(Ausstellungen!G321&gt;"a",ISERROR(MATCH(Ausstellungen!G321,INDIRECT(Ausstellungen!T321),0))),0,1)</f>
        <v>1</v>
      </c>
      <c r="P321" s="71" t="str">
        <f>IF(Ausstellungen!$C321="","",IF(ISERROR(MATCH(Ausstellungen!$I321,Tabelle2!$X$4:$X$8,0)),"",MATCH(Ausstellungen!$I321,Tabelle2!$X$4:$X$8,0)))</f>
        <v/>
      </c>
      <c r="Q321" s="71" t="str">
        <f>IF(Ausstellungen!$C321="","",IF(OR(P321="",ISERROR(INDEX(Tabelle2!$X$14:$Y$18,P321,2))),"",INDEX(Tabelle2!$X$14:$Y$18,P321,2)))</f>
        <v/>
      </c>
      <c r="R321" s="71" t="str">
        <f t="shared" si="45"/>
        <v/>
      </c>
      <c r="S321" s="84" t="str">
        <f>IF(Ausstellungen!H321&lt;"a","",IF(AND(Ausstellungen!H321&gt;"a",ISERROR(MATCH(Ausstellungen!D321&amp;Ausstellungen!G321,Tabelle2!$T$2:$T$17,0))),1,IF(AND(Ausstellungen!H321&gt;"a",INDEX(Tabelle2!$V$2:$V$17,MATCH(Ausstellungen!D321&amp;Ausstellungen!G321,Tabelle2!$T$2:$T$17,0))&lt;&gt;Ausstellungen!H321),1,"")))</f>
        <v/>
      </c>
      <c r="T321" s="71" t="str">
        <f>IF(AND(Ausstellungen!I321&gt;"a",ISERROR(MATCH(Ausstellungen!G321,Tabelle2!$Z$2:$Z$7,0))),1,"")</f>
        <v/>
      </c>
      <c r="U321" s="71" t="str">
        <f>IF(AND(A321&gt;"a",Ausstellungen!G321&gt;" "),COUNTIF(A$5:A$500,A321),"")</f>
        <v/>
      </c>
      <c r="V321" s="71" t="str">
        <f t="shared" si="46"/>
        <v/>
      </c>
      <c r="W321" s="71" t="str">
        <f t="shared" si="47"/>
        <v/>
      </c>
      <c r="X321" s="71" t="str">
        <f>IF(AND(Ausstellungen!D321&lt;&gt;Tabelle2!$C$19,Ausstellungen!F321=Tabelle2!$E$19),1,"")</f>
        <v/>
      </c>
      <c r="Y321" s="71" t="str">
        <f ca="1">IF(AND(Ausstellungen!G321&gt;"a",ISERROR(MATCH(Ausstellungen!G321,INDIRECT(Ausstellungen!T321),0))),0,"")</f>
        <v/>
      </c>
      <c r="Z321" s="71" t="str">
        <f>IF(ISERROR(SEARCH(",",Ausstellungen!G321,1)),Ausstellungen!G321,SUBSTITUTE(MID(Ausstellungen!G321,1,SEARCH(",",Ausstellungen!G321,1)-1),"vv","z"))</f>
        <v xml:space="preserve"> </v>
      </c>
      <c r="AA321" s="71">
        <f t="shared" ca="1" si="48"/>
        <v>0</v>
      </c>
      <c r="AB321" s="71">
        <f t="shared" ca="1" si="49"/>
        <v>0</v>
      </c>
      <c r="AC321" s="71">
        <f t="shared" ca="1" si="50"/>
        <v>0</v>
      </c>
      <c r="AD321" s="71">
        <f t="shared" ca="1" si="51"/>
        <v>0</v>
      </c>
      <c r="AE321" s="71">
        <f t="shared" ca="1" si="52"/>
        <v>0</v>
      </c>
      <c r="AF321" s="71">
        <f t="shared" ca="1" si="53"/>
        <v>0</v>
      </c>
      <c r="AG321" s="71">
        <f t="shared" ca="1" si="54"/>
        <v>0</v>
      </c>
    </row>
    <row r="322" spans="1:33" ht="18.600000000000001" customHeight="1" x14ac:dyDescent="0.2">
      <c r="A322" s="70" t="str">
        <f>IF(AND(Ausstellungen!C322&lt;"a",Ausstellungen!D322&lt;"a",Ausstellungen!F322&lt;"a",Ausstellungen!G322&lt;" "),"",SUBSTITUTE(SUBSTITUTE(SUBSTITUTE(SUBSTITUTE(IF(AND(ISERROR(SEARCH(",",Ausstellungen!G322,1)),ISERROR(SEARCH(".",Ausstellungen!G322,1))),CONCATENATE(Ausstellungen!D322,Ausstellungen!E322,Ausstellungen!F322,Ausstellungen!G322),IF(ISERROR(SEARCH(",",Ausstellungen!G322,1)),CONCATENATE(Ausstellungen!D322,Ausstellungen!E322,Ausstellungen!F322,MID(Ausstellungen!G322,SEARCH(".",Ausstellungen!G322,1)-1,1)),CONCATENATE(Ausstellungen!D322,Ausstellungen!E322,Ausstellungen!F322,MID(Ausstellungen!G322,SEARCH(",",Ausstellungen!G322,1)-1,1)))),"vv",ROW()),"v",ROW()),"Sg",""),"V",""))</f>
        <v xml:space="preserve">   </v>
      </c>
      <c r="B322" s="70" t="str">
        <f>IF(OR(Ausstellungen!C322&lt;"a",Ausstellungen!D322&lt;"a",Ausstellungen!F322&lt;"a"),"",IF(AND(Ausstellungen!D322=Tabelle2!$C$19,Ausstellungen!F322=Tabelle2!$E$19),Ausstellungen!C322&amp;Ausstellungen!D322&amp;"yy",IF(AND(Ausstellungen!D322=Tabelle2!$C$19,Ausstellungen!F322&lt;&gt;Tabelle2!$E$19),Ausstellungen!C322&amp;Ausstellungen!D322&amp;"zz",Ausstellungen!C322&amp;Ausstellungen!D322)))</f>
        <v/>
      </c>
      <c r="C322" s="70" t="str">
        <f>IF(Ausstellungen!H322&lt;"a","",IF(Ausstellungen!F322=Tabelle2!$E$4,Ausstellungen!D322&amp;Ausstellungen!E322&amp;Ausstellungen!F322&amp;Ausstellungen!H322,IF(Ausstellungen!F322=Tabelle2!$E$3,Ausstellungen!D322&amp;Ausstellungen!F322&amp;Ausstellungen!H322,Ausstellungen!D322&amp;Ausstellungen!E322&amp;Ausstellungen!H322)))</f>
        <v/>
      </c>
      <c r="D322" s="70" t="str">
        <f>IF(AND(Ausstellungen!C322&gt;"a",Ausstellungen!D322&gt;"a",Ausstellungen!F322&gt;"a",Ausstellungen!I322&gt;"a"),Ausstellungen!D322&amp;Ausstellungen!E322&amp;MID(Ausstellungen!I322,1,2),"")</f>
        <v/>
      </c>
      <c r="E322" s="70" t="str">
        <f>IF(AND(Ausstellungen!C322&gt;"a",Ausstellungen!D322&gt;"a",Ausstellungen!F322&gt;"a",Ausstellungen!I322&gt;"a"),Ausstellungen!D322&amp;MID(Ausstellungen!I322,1,3),"")</f>
        <v/>
      </c>
      <c r="F322" s="70" t="str">
        <f>IF(Ausstellungen!T322&lt;&gt;"leer",CONCATENATE(Ausstellungen!T322,"P"),"")</f>
        <v/>
      </c>
      <c r="G322" s="71">
        <f ca="1">IF(Ausstellungen!G322&gt;" ",VLOOKUP(Ausstellungen!G322,INDIRECT(F322),2,0),0)</f>
        <v>0</v>
      </c>
      <c r="H322" s="71">
        <f>IF(ISERROR(VLOOKUP(Ausstellungen!H322,Tabelle2!$AG$3:$AH$29,2,0)),0,VLOOKUP(Ausstellungen!H322,Tabelle2!$AG$3:$AH$29,2,0))</f>
        <v>0</v>
      </c>
      <c r="I322" s="71">
        <f>IF(ISERROR(VLOOKUP(Ausstellungen!I322,Tabelle2!$X$3:$Y$8,2,0)),0,VLOOKUP(Ausstellungen!I322,Tabelle2!$X$3:$Y$8,2,0))</f>
        <v>0</v>
      </c>
      <c r="J322" s="71">
        <f t="shared" ca="1" si="44"/>
        <v>0</v>
      </c>
      <c r="N322" s="69" t="str">
        <f>IF(AND(Ausstellungen!$C322&gt;"a",ISERROR(VLOOKUP(Ausstellungen!$C322,Tabelle3!$A$6:$B$300,2,0))),"??",IF(ISERROR(VLOOKUP(Ausstellungen!$C322,Tabelle3!$A$6:$B$300,2,0)),"",VLOOKUP(Ausstellungen!$C322,Tabelle3!$A$6:$B$300,2,0)))</f>
        <v/>
      </c>
      <c r="O322" s="125">
        <f ca="1">IF(AND(Ausstellungen!G322&gt;"a",ISERROR(MATCH(Ausstellungen!G322,INDIRECT(Ausstellungen!T322),0))),0,1)</f>
        <v>1</v>
      </c>
      <c r="P322" s="71" t="str">
        <f>IF(Ausstellungen!$C322="","",IF(ISERROR(MATCH(Ausstellungen!$I322,Tabelle2!$X$4:$X$8,0)),"",MATCH(Ausstellungen!$I322,Tabelle2!$X$4:$X$8,0)))</f>
        <v/>
      </c>
      <c r="Q322" s="71" t="str">
        <f>IF(Ausstellungen!$C322="","",IF(OR(P322="",ISERROR(INDEX(Tabelle2!$X$14:$Y$18,P322,2))),"",INDEX(Tabelle2!$X$14:$Y$18,P322,2)))</f>
        <v/>
      </c>
      <c r="R322" s="71" t="str">
        <f t="shared" si="45"/>
        <v/>
      </c>
      <c r="S322" s="84" t="str">
        <f>IF(Ausstellungen!H322&lt;"a","",IF(AND(Ausstellungen!H322&gt;"a",ISERROR(MATCH(Ausstellungen!D322&amp;Ausstellungen!G322,Tabelle2!$T$2:$T$17,0))),1,IF(AND(Ausstellungen!H322&gt;"a",INDEX(Tabelle2!$V$2:$V$17,MATCH(Ausstellungen!D322&amp;Ausstellungen!G322,Tabelle2!$T$2:$T$17,0))&lt;&gt;Ausstellungen!H322),1,"")))</f>
        <v/>
      </c>
      <c r="T322" s="71" t="str">
        <f>IF(AND(Ausstellungen!I322&gt;"a",ISERROR(MATCH(Ausstellungen!G322,Tabelle2!$Z$2:$Z$7,0))),1,"")</f>
        <v/>
      </c>
      <c r="U322" s="71" t="str">
        <f>IF(AND(A322&gt;"a",Ausstellungen!G322&gt;" "),COUNTIF(A$5:A$500,A322),"")</f>
        <v/>
      </c>
      <c r="V322" s="71" t="str">
        <f t="shared" si="46"/>
        <v/>
      </c>
      <c r="W322" s="71" t="str">
        <f t="shared" si="47"/>
        <v/>
      </c>
      <c r="X322" s="71" t="str">
        <f>IF(AND(Ausstellungen!D322&lt;&gt;Tabelle2!$C$19,Ausstellungen!F322=Tabelle2!$E$19),1,"")</f>
        <v/>
      </c>
      <c r="Y322" s="71" t="str">
        <f ca="1">IF(AND(Ausstellungen!G322&gt;"a",ISERROR(MATCH(Ausstellungen!G322,INDIRECT(Ausstellungen!T322),0))),0,"")</f>
        <v/>
      </c>
      <c r="Z322" s="71" t="str">
        <f>IF(ISERROR(SEARCH(",",Ausstellungen!G322,1)),Ausstellungen!G322,SUBSTITUTE(MID(Ausstellungen!G322,1,SEARCH(",",Ausstellungen!G322,1)-1),"vv","z"))</f>
        <v xml:space="preserve"> </v>
      </c>
      <c r="AA322" s="71">
        <f t="shared" ca="1" si="48"/>
        <v>0</v>
      </c>
      <c r="AB322" s="71">
        <f t="shared" ca="1" si="49"/>
        <v>0</v>
      </c>
      <c r="AC322" s="71">
        <f t="shared" ca="1" si="50"/>
        <v>0</v>
      </c>
      <c r="AD322" s="71">
        <f t="shared" ca="1" si="51"/>
        <v>0</v>
      </c>
      <c r="AE322" s="71">
        <f t="shared" ca="1" si="52"/>
        <v>0</v>
      </c>
      <c r="AF322" s="71">
        <f t="shared" ca="1" si="53"/>
        <v>0</v>
      </c>
      <c r="AG322" s="71">
        <f t="shared" ca="1" si="54"/>
        <v>0</v>
      </c>
    </row>
    <row r="323" spans="1:33" ht="18.600000000000001" customHeight="1" x14ac:dyDescent="0.2">
      <c r="A323" s="70" t="str">
        <f>IF(AND(Ausstellungen!C323&lt;"a",Ausstellungen!D323&lt;"a",Ausstellungen!F323&lt;"a",Ausstellungen!G323&lt;" "),"",SUBSTITUTE(SUBSTITUTE(SUBSTITUTE(SUBSTITUTE(IF(AND(ISERROR(SEARCH(",",Ausstellungen!G323,1)),ISERROR(SEARCH(".",Ausstellungen!G323,1))),CONCATENATE(Ausstellungen!D323,Ausstellungen!E323,Ausstellungen!F323,Ausstellungen!G323),IF(ISERROR(SEARCH(",",Ausstellungen!G323,1)),CONCATENATE(Ausstellungen!D323,Ausstellungen!E323,Ausstellungen!F323,MID(Ausstellungen!G323,SEARCH(".",Ausstellungen!G323,1)-1,1)),CONCATENATE(Ausstellungen!D323,Ausstellungen!E323,Ausstellungen!F323,MID(Ausstellungen!G323,SEARCH(",",Ausstellungen!G323,1)-1,1)))),"vv",ROW()),"v",ROW()),"Sg",""),"V",""))</f>
        <v xml:space="preserve">   </v>
      </c>
      <c r="B323" s="70" t="str">
        <f>IF(OR(Ausstellungen!C323&lt;"a",Ausstellungen!D323&lt;"a",Ausstellungen!F323&lt;"a"),"",IF(AND(Ausstellungen!D323=Tabelle2!$C$19,Ausstellungen!F323=Tabelle2!$E$19),Ausstellungen!C323&amp;Ausstellungen!D323&amp;"yy",IF(AND(Ausstellungen!D323=Tabelle2!$C$19,Ausstellungen!F323&lt;&gt;Tabelle2!$E$19),Ausstellungen!C323&amp;Ausstellungen!D323&amp;"zz",Ausstellungen!C323&amp;Ausstellungen!D323)))</f>
        <v/>
      </c>
      <c r="C323" s="70" t="str">
        <f>IF(Ausstellungen!H323&lt;"a","",IF(Ausstellungen!F323=Tabelle2!$E$4,Ausstellungen!D323&amp;Ausstellungen!E323&amp;Ausstellungen!F323&amp;Ausstellungen!H323,IF(Ausstellungen!F323=Tabelle2!$E$3,Ausstellungen!D323&amp;Ausstellungen!F323&amp;Ausstellungen!H323,Ausstellungen!D323&amp;Ausstellungen!E323&amp;Ausstellungen!H323)))</f>
        <v/>
      </c>
      <c r="D323" s="70" t="str">
        <f>IF(AND(Ausstellungen!C323&gt;"a",Ausstellungen!D323&gt;"a",Ausstellungen!F323&gt;"a",Ausstellungen!I323&gt;"a"),Ausstellungen!D323&amp;Ausstellungen!E323&amp;MID(Ausstellungen!I323,1,2),"")</f>
        <v/>
      </c>
      <c r="E323" s="70" t="str">
        <f>IF(AND(Ausstellungen!C323&gt;"a",Ausstellungen!D323&gt;"a",Ausstellungen!F323&gt;"a",Ausstellungen!I323&gt;"a"),Ausstellungen!D323&amp;MID(Ausstellungen!I323,1,3),"")</f>
        <v/>
      </c>
      <c r="F323" s="70" t="str">
        <f>IF(Ausstellungen!T323&lt;&gt;"leer",CONCATENATE(Ausstellungen!T323,"P"),"")</f>
        <v/>
      </c>
      <c r="G323" s="71">
        <f ca="1">IF(Ausstellungen!G323&gt;" ",VLOOKUP(Ausstellungen!G323,INDIRECT(F323),2,0),0)</f>
        <v>0</v>
      </c>
      <c r="H323" s="71">
        <f>IF(ISERROR(VLOOKUP(Ausstellungen!H323,Tabelle2!$AG$3:$AH$29,2,0)),0,VLOOKUP(Ausstellungen!H323,Tabelle2!$AG$3:$AH$29,2,0))</f>
        <v>0</v>
      </c>
      <c r="I323" s="71">
        <f>IF(ISERROR(VLOOKUP(Ausstellungen!I323,Tabelle2!$X$3:$Y$8,2,0)),0,VLOOKUP(Ausstellungen!I323,Tabelle2!$X$3:$Y$8,2,0))</f>
        <v>0</v>
      </c>
      <c r="J323" s="71">
        <f t="shared" ca="1" si="44"/>
        <v>0</v>
      </c>
      <c r="N323" s="69" t="str">
        <f>IF(AND(Ausstellungen!$C323&gt;"a",ISERROR(VLOOKUP(Ausstellungen!$C323,Tabelle3!$A$6:$B$300,2,0))),"??",IF(ISERROR(VLOOKUP(Ausstellungen!$C323,Tabelle3!$A$6:$B$300,2,0)),"",VLOOKUP(Ausstellungen!$C323,Tabelle3!$A$6:$B$300,2,0)))</f>
        <v/>
      </c>
      <c r="O323" s="125">
        <f ca="1">IF(AND(Ausstellungen!G323&gt;"a",ISERROR(MATCH(Ausstellungen!G323,INDIRECT(Ausstellungen!T323),0))),0,1)</f>
        <v>1</v>
      </c>
      <c r="P323" s="71" t="str">
        <f>IF(Ausstellungen!$C323="","",IF(ISERROR(MATCH(Ausstellungen!$I323,Tabelle2!$X$4:$X$8,0)),"",MATCH(Ausstellungen!$I323,Tabelle2!$X$4:$X$8,0)))</f>
        <v/>
      </c>
      <c r="Q323" s="71" t="str">
        <f>IF(Ausstellungen!$C323="","",IF(OR(P323="",ISERROR(INDEX(Tabelle2!$X$14:$Y$18,P323,2))),"",INDEX(Tabelle2!$X$14:$Y$18,P323,2)))</f>
        <v/>
      </c>
      <c r="R323" s="71" t="str">
        <f t="shared" si="45"/>
        <v/>
      </c>
      <c r="S323" s="84" t="str">
        <f>IF(Ausstellungen!H323&lt;"a","",IF(AND(Ausstellungen!H323&gt;"a",ISERROR(MATCH(Ausstellungen!D323&amp;Ausstellungen!G323,Tabelle2!$T$2:$T$17,0))),1,IF(AND(Ausstellungen!H323&gt;"a",INDEX(Tabelle2!$V$2:$V$17,MATCH(Ausstellungen!D323&amp;Ausstellungen!G323,Tabelle2!$T$2:$T$17,0))&lt;&gt;Ausstellungen!H323),1,"")))</f>
        <v/>
      </c>
      <c r="T323" s="71" t="str">
        <f>IF(AND(Ausstellungen!I323&gt;"a",ISERROR(MATCH(Ausstellungen!G323,Tabelle2!$Z$2:$Z$7,0))),1,"")</f>
        <v/>
      </c>
      <c r="U323" s="71" t="str">
        <f>IF(AND(A323&gt;"a",Ausstellungen!G323&gt;" "),COUNTIF(A$5:A$500,A323),"")</f>
        <v/>
      </c>
      <c r="V323" s="71" t="str">
        <f t="shared" si="46"/>
        <v/>
      </c>
      <c r="W323" s="71" t="str">
        <f t="shared" si="47"/>
        <v/>
      </c>
      <c r="X323" s="71" t="str">
        <f>IF(AND(Ausstellungen!D323&lt;&gt;Tabelle2!$C$19,Ausstellungen!F323=Tabelle2!$E$19),1,"")</f>
        <v/>
      </c>
      <c r="Y323" s="71" t="str">
        <f ca="1">IF(AND(Ausstellungen!G323&gt;"a",ISERROR(MATCH(Ausstellungen!G323,INDIRECT(Ausstellungen!T323),0))),0,"")</f>
        <v/>
      </c>
      <c r="Z323" s="71" t="str">
        <f>IF(ISERROR(SEARCH(",",Ausstellungen!G323,1)),Ausstellungen!G323,SUBSTITUTE(MID(Ausstellungen!G323,1,SEARCH(",",Ausstellungen!G323,1)-1),"vv","z"))</f>
        <v xml:space="preserve"> </v>
      </c>
      <c r="AA323" s="71">
        <f t="shared" ca="1" si="48"/>
        <v>0</v>
      </c>
      <c r="AB323" s="71">
        <f t="shared" ca="1" si="49"/>
        <v>0</v>
      </c>
      <c r="AC323" s="71">
        <f t="shared" ca="1" si="50"/>
        <v>0</v>
      </c>
      <c r="AD323" s="71">
        <f t="shared" ca="1" si="51"/>
        <v>0</v>
      </c>
      <c r="AE323" s="71">
        <f t="shared" ca="1" si="52"/>
        <v>0</v>
      </c>
      <c r="AF323" s="71">
        <f t="shared" ca="1" si="53"/>
        <v>0</v>
      </c>
      <c r="AG323" s="71">
        <f t="shared" ca="1" si="54"/>
        <v>0</v>
      </c>
    </row>
    <row r="324" spans="1:33" ht="18.600000000000001" customHeight="1" x14ac:dyDescent="0.2">
      <c r="A324" s="70" t="str">
        <f>IF(AND(Ausstellungen!C324&lt;"a",Ausstellungen!D324&lt;"a",Ausstellungen!F324&lt;"a",Ausstellungen!G324&lt;" "),"",SUBSTITUTE(SUBSTITUTE(SUBSTITUTE(SUBSTITUTE(IF(AND(ISERROR(SEARCH(",",Ausstellungen!G324,1)),ISERROR(SEARCH(".",Ausstellungen!G324,1))),CONCATENATE(Ausstellungen!D324,Ausstellungen!E324,Ausstellungen!F324,Ausstellungen!G324),IF(ISERROR(SEARCH(",",Ausstellungen!G324,1)),CONCATENATE(Ausstellungen!D324,Ausstellungen!E324,Ausstellungen!F324,MID(Ausstellungen!G324,SEARCH(".",Ausstellungen!G324,1)-1,1)),CONCATENATE(Ausstellungen!D324,Ausstellungen!E324,Ausstellungen!F324,MID(Ausstellungen!G324,SEARCH(",",Ausstellungen!G324,1)-1,1)))),"vv",ROW()),"v",ROW()),"Sg",""),"V",""))</f>
        <v xml:space="preserve">   </v>
      </c>
      <c r="B324" s="70" t="str">
        <f>IF(OR(Ausstellungen!C324&lt;"a",Ausstellungen!D324&lt;"a",Ausstellungen!F324&lt;"a"),"",IF(AND(Ausstellungen!D324=Tabelle2!$C$19,Ausstellungen!F324=Tabelle2!$E$19),Ausstellungen!C324&amp;Ausstellungen!D324&amp;"yy",IF(AND(Ausstellungen!D324=Tabelle2!$C$19,Ausstellungen!F324&lt;&gt;Tabelle2!$E$19),Ausstellungen!C324&amp;Ausstellungen!D324&amp;"zz",Ausstellungen!C324&amp;Ausstellungen!D324)))</f>
        <v/>
      </c>
      <c r="C324" s="70" t="str">
        <f>IF(Ausstellungen!H324&lt;"a","",IF(Ausstellungen!F324=Tabelle2!$E$4,Ausstellungen!D324&amp;Ausstellungen!E324&amp;Ausstellungen!F324&amp;Ausstellungen!H324,IF(Ausstellungen!F324=Tabelle2!$E$3,Ausstellungen!D324&amp;Ausstellungen!F324&amp;Ausstellungen!H324,Ausstellungen!D324&amp;Ausstellungen!E324&amp;Ausstellungen!H324)))</f>
        <v/>
      </c>
      <c r="D324" s="70" t="str">
        <f>IF(AND(Ausstellungen!C324&gt;"a",Ausstellungen!D324&gt;"a",Ausstellungen!F324&gt;"a",Ausstellungen!I324&gt;"a"),Ausstellungen!D324&amp;Ausstellungen!E324&amp;MID(Ausstellungen!I324,1,2),"")</f>
        <v/>
      </c>
      <c r="E324" s="70" t="str">
        <f>IF(AND(Ausstellungen!C324&gt;"a",Ausstellungen!D324&gt;"a",Ausstellungen!F324&gt;"a",Ausstellungen!I324&gt;"a"),Ausstellungen!D324&amp;MID(Ausstellungen!I324,1,3),"")</f>
        <v/>
      </c>
      <c r="F324" s="70" t="str">
        <f>IF(Ausstellungen!T324&lt;&gt;"leer",CONCATENATE(Ausstellungen!T324,"P"),"")</f>
        <v/>
      </c>
      <c r="G324" s="71">
        <f ca="1">IF(Ausstellungen!G324&gt;" ",VLOOKUP(Ausstellungen!G324,INDIRECT(F324),2,0),0)</f>
        <v>0</v>
      </c>
      <c r="H324" s="71">
        <f>IF(ISERROR(VLOOKUP(Ausstellungen!H324,Tabelle2!$AG$3:$AH$29,2,0)),0,VLOOKUP(Ausstellungen!H324,Tabelle2!$AG$3:$AH$29,2,0))</f>
        <v>0</v>
      </c>
      <c r="I324" s="71">
        <f>IF(ISERROR(VLOOKUP(Ausstellungen!I324,Tabelle2!$X$3:$Y$8,2,0)),0,VLOOKUP(Ausstellungen!I324,Tabelle2!$X$3:$Y$8,2,0))</f>
        <v>0</v>
      </c>
      <c r="J324" s="71">
        <f t="shared" ca="1" si="44"/>
        <v>0</v>
      </c>
      <c r="N324" s="69" t="str">
        <f>IF(AND(Ausstellungen!$C324&gt;"a",ISERROR(VLOOKUP(Ausstellungen!$C324,Tabelle3!$A$6:$B$300,2,0))),"??",IF(ISERROR(VLOOKUP(Ausstellungen!$C324,Tabelle3!$A$6:$B$300,2,0)),"",VLOOKUP(Ausstellungen!$C324,Tabelle3!$A$6:$B$300,2,0)))</f>
        <v/>
      </c>
      <c r="O324" s="125">
        <f ca="1">IF(AND(Ausstellungen!G324&gt;"a",ISERROR(MATCH(Ausstellungen!G324,INDIRECT(Ausstellungen!T324),0))),0,1)</f>
        <v>1</v>
      </c>
      <c r="P324" s="71" t="str">
        <f>IF(Ausstellungen!$C324="","",IF(ISERROR(MATCH(Ausstellungen!$I324,Tabelle2!$X$4:$X$8,0)),"",MATCH(Ausstellungen!$I324,Tabelle2!$X$4:$X$8,0)))</f>
        <v/>
      </c>
      <c r="Q324" s="71" t="str">
        <f>IF(Ausstellungen!$C324="","",IF(OR(P324="",ISERROR(INDEX(Tabelle2!$X$14:$Y$18,P324,2))),"",INDEX(Tabelle2!$X$14:$Y$18,P324,2)))</f>
        <v/>
      </c>
      <c r="R324" s="71" t="str">
        <f t="shared" si="45"/>
        <v/>
      </c>
      <c r="S324" s="84" t="str">
        <f>IF(Ausstellungen!H324&lt;"a","",IF(AND(Ausstellungen!H324&gt;"a",ISERROR(MATCH(Ausstellungen!D324&amp;Ausstellungen!G324,Tabelle2!$T$2:$T$17,0))),1,IF(AND(Ausstellungen!H324&gt;"a",INDEX(Tabelle2!$V$2:$V$17,MATCH(Ausstellungen!D324&amp;Ausstellungen!G324,Tabelle2!$T$2:$T$17,0))&lt;&gt;Ausstellungen!H324),1,"")))</f>
        <v/>
      </c>
      <c r="T324" s="71" t="str">
        <f>IF(AND(Ausstellungen!I324&gt;"a",ISERROR(MATCH(Ausstellungen!G324,Tabelle2!$Z$2:$Z$7,0))),1,"")</f>
        <v/>
      </c>
      <c r="U324" s="71" t="str">
        <f>IF(AND(A324&gt;"a",Ausstellungen!G324&gt;" "),COUNTIF(A$5:A$500,A324),"")</f>
        <v/>
      </c>
      <c r="V324" s="71" t="str">
        <f t="shared" si="46"/>
        <v/>
      </c>
      <c r="W324" s="71" t="str">
        <f t="shared" si="47"/>
        <v/>
      </c>
      <c r="X324" s="71" t="str">
        <f>IF(AND(Ausstellungen!D324&lt;&gt;Tabelle2!$C$19,Ausstellungen!F324=Tabelle2!$E$19),1,"")</f>
        <v/>
      </c>
      <c r="Y324" s="71" t="str">
        <f ca="1">IF(AND(Ausstellungen!G324&gt;"a",ISERROR(MATCH(Ausstellungen!G324,INDIRECT(Ausstellungen!T324),0))),0,"")</f>
        <v/>
      </c>
      <c r="Z324" s="71" t="str">
        <f>IF(ISERROR(SEARCH(",",Ausstellungen!G324,1)),Ausstellungen!G324,SUBSTITUTE(MID(Ausstellungen!G324,1,SEARCH(",",Ausstellungen!G324,1)-1),"vv","z"))</f>
        <v xml:space="preserve"> </v>
      </c>
      <c r="AA324" s="71">
        <f t="shared" ca="1" si="48"/>
        <v>0</v>
      </c>
      <c r="AB324" s="71">
        <f t="shared" ca="1" si="49"/>
        <v>0</v>
      </c>
      <c r="AC324" s="71">
        <f t="shared" ca="1" si="50"/>
        <v>0</v>
      </c>
      <c r="AD324" s="71">
        <f t="shared" ca="1" si="51"/>
        <v>0</v>
      </c>
      <c r="AE324" s="71">
        <f t="shared" ca="1" si="52"/>
        <v>0</v>
      </c>
      <c r="AF324" s="71">
        <f t="shared" ca="1" si="53"/>
        <v>0</v>
      </c>
      <c r="AG324" s="71">
        <f t="shared" ca="1" si="54"/>
        <v>0</v>
      </c>
    </row>
    <row r="325" spans="1:33" ht="18.600000000000001" customHeight="1" x14ac:dyDescent="0.2">
      <c r="A325" s="70" t="str">
        <f>IF(AND(Ausstellungen!C325&lt;"a",Ausstellungen!D325&lt;"a",Ausstellungen!F325&lt;"a",Ausstellungen!G325&lt;" "),"",SUBSTITUTE(SUBSTITUTE(SUBSTITUTE(SUBSTITUTE(IF(AND(ISERROR(SEARCH(",",Ausstellungen!G325,1)),ISERROR(SEARCH(".",Ausstellungen!G325,1))),CONCATENATE(Ausstellungen!D325,Ausstellungen!E325,Ausstellungen!F325,Ausstellungen!G325),IF(ISERROR(SEARCH(",",Ausstellungen!G325,1)),CONCATENATE(Ausstellungen!D325,Ausstellungen!E325,Ausstellungen!F325,MID(Ausstellungen!G325,SEARCH(".",Ausstellungen!G325,1)-1,1)),CONCATENATE(Ausstellungen!D325,Ausstellungen!E325,Ausstellungen!F325,MID(Ausstellungen!G325,SEARCH(",",Ausstellungen!G325,1)-1,1)))),"vv",ROW()),"v",ROW()),"Sg",""),"V",""))</f>
        <v xml:space="preserve">   </v>
      </c>
      <c r="B325" s="70" t="str">
        <f>IF(OR(Ausstellungen!C325&lt;"a",Ausstellungen!D325&lt;"a",Ausstellungen!F325&lt;"a"),"",IF(AND(Ausstellungen!D325=Tabelle2!$C$19,Ausstellungen!F325=Tabelle2!$E$19),Ausstellungen!C325&amp;Ausstellungen!D325&amp;"yy",IF(AND(Ausstellungen!D325=Tabelle2!$C$19,Ausstellungen!F325&lt;&gt;Tabelle2!$E$19),Ausstellungen!C325&amp;Ausstellungen!D325&amp;"zz",Ausstellungen!C325&amp;Ausstellungen!D325)))</f>
        <v/>
      </c>
      <c r="C325" s="70" t="str">
        <f>IF(Ausstellungen!H325&lt;"a","",IF(Ausstellungen!F325=Tabelle2!$E$4,Ausstellungen!D325&amp;Ausstellungen!E325&amp;Ausstellungen!F325&amp;Ausstellungen!H325,IF(Ausstellungen!F325=Tabelle2!$E$3,Ausstellungen!D325&amp;Ausstellungen!F325&amp;Ausstellungen!H325,Ausstellungen!D325&amp;Ausstellungen!E325&amp;Ausstellungen!H325)))</f>
        <v/>
      </c>
      <c r="D325" s="70" t="str">
        <f>IF(AND(Ausstellungen!C325&gt;"a",Ausstellungen!D325&gt;"a",Ausstellungen!F325&gt;"a",Ausstellungen!I325&gt;"a"),Ausstellungen!D325&amp;Ausstellungen!E325&amp;MID(Ausstellungen!I325,1,2),"")</f>
        <v/>
      </c>
      <c r="E325" s="70" t="str">
        <f>IF(AND(Ausstellungen!C325&gt;"a",Ausstellungen!D325&gt;"a",Ausstellungen!F325&gt;"a",Ausstellungen!I325&gt;"a"),Ausstellungen!D325&amp;MID(Ausstellungen!I325,1,3),"")</f>
        <v/>
      </c>
      <c r="F325" s="70" t="str">
        <f>IF(Ausstellungen!T325&lt;&gt;"leer",CONCATENATE(Ausstellungen!T325,"P"),"")</f>
        <v/>
      </c>
      <c r="G325" s="71">
        <f ca="1">IF(Ausstellungen!G325&gt;" ",VLOOKUP(Ausstellungen!G325,INDIRECT(F325),2,0),0)</f>
        <v>0</v>
      </c>
      <c r="H325" s="71">
        <f>IF(ISERROR(VLOOKUP(Ausstellungen!H325,Tabelle2!$AG$3:$AH$29,2,0)),0,VLOOKUP(Ausstellungen!H325,Tabelle2!$AG$3:$AH$29,2,0))</f>
        <v>0</v>
      </c>
      <c r="I325" s="71">
        <f>IF(ISERROR(VLOOKUP(Ausstellungen!I325,Tabelle2!$X$3:$Y$8,2,0)),0,VLOOKUP(Ausstellungen!I325,Tabelle2!$X$3:$Y$8,2,0))</f>
        <v>0</v>
      </c>
      <c r="J325" s="71">
        <f t="shared" ca="1" si="44"/>
        <v>0</v>
      </c>
      <c r="N325" s="69" t="str">
        <f>IF(AND(Ausstellungen!$C325&gt;"a",ISERROR(VLOOKUP(Ausstellungen!$C325,Tabelle3!$A$6:$B$300,2,0))),"??",IF(ISERROR(VLOOKUP(Ausstellungen!$C325,Tabelle3!$A$6:$B$300,2,0)),"",VLOOKUP(Ausstellungen!$C325,Tabelle3!$A$6:$B$300,2,0)))</f>
        <v/>
      </c>
      <c r="O325" s="125">
        <f ca="1">IF(AND(Ausstellungen!G325&gt;"a",ISERROR(MATCH(Ausstellungen!G325,INDIRECT(Ausstellungen!T325),0))),0,1)</f>
        <v>1</v>
      </c>
      <c r="P325" s="71" t="str">
        <f>IF(Ausstellungen!$C325="","",IF(ISERROR(MATCH(Ausstellungen!$I325,Tabelle2!$X$4:$X$8,0)),"",MATCH(Ausstellungen!$I325,Tabelle2!$X$4:$X$8,0)))</f>
        <v/>
      </c>
      <c r="Q325" s="71" t="str">
        <f>IF(Ausstellungen!$C325="","",IF(OR(P325="",ISERROR(INDEX(Tabelle2!$X$14:$Y$18,P325,2))),"",INDEX(Tabelle2!$X$14:$Y$18,P325,2)))</f>
        <v/>
      </c>
      <c r="R325" s="71" t="str">
        <f t="shared" si="45"/>
        <v/>
      </c>
      <c r="S325" s="84" t="str">
        <f>IF(Ausstellungen!H325&lt;"a","",IF(AND(Ausstellungen!H325&gt;"a",ISERROR(MATCH(Ausstellungen!D325&amp;Ausstellungen!G325,Tabelle2!$T$2:$T$17,0))),1,IF(AND(Ausstellungen!H325&gt;"a",INDEX(Tabelle2!$V$2:$V$17,MATCH(Ausstellungen!D325&amp;Ausstellungen!G325,Tabelle2!$T$2:$T$17,0))&lt;&gt;Ausstellungen!H325),1,"")))</f>
        <v/>
      </c>
      <c r="T325" s="71" t="str">
        <f>IF(AND(Ausstellungen!I325&gt;"a",ISERROR(MATCH(Ausstellungen!G325,Tabelle2!$Z$2:$Z$7,0))),1,"")</f>
        <v/>
      </c>
      <c r="U325" s="71" t="str">
        <f>IF(AND(A325&gt;"a",Ausstellungen!G325&gt;" "),COUNTIF(A$5:A$500,A325),"")</f>
        <v/>
      </c>
      <c r="V325" s="71" t="str">
        <f t="shared" si="46"/>
        <v/>
      </c>
      <c r="W325" s="71" t="str">
        <f t="shared" si="47"/>
        <v/>
      </c>
      <c r="X325" s="71" t="str">
        <f>IF(AND(Ausstellungen!D325&lt;&gt;Tabelle2!$C$19,Ausstellungen!F325=Tabelle2!$E$19),1,"")</f>
        <v/>
      </c>
      <c r="Y325" s="71" t="str">
        <f ca="1">IF(AND(Ausstellungen!G325&gt;"a",ISERROR(MATCH(Ausstellungen!G325,INDIRECT(Ausstellungen!T325),0))),0,"")</f>
        <v/>
      </c>
      <c r="Z325" s="71" t="str">
        <f>IF(ISERROR(SEARCH(",",Ausstellungen!G325,1)),Ausstellungen!G325,SUBSTITUTE(MID(Ausstellungen!G325,1,SEARCH(",",Ausstellungen!G325,1)-1),"vv","z"))</f>
        <v xml:space="preserve"> </v>
      </c>
      <c r="AA325" s="71">
        <f t="shared" ca="1" si="48"/>
        <v>0</v>
      </c>
      <c r="AB325" s="71">
        <f t="shared" ca="1" si="49"/>
        <v>0</v>
      </c>
      <c r="AC325" s="71">
        <f t="shared" ca="1" si="50"/>
        <v>0</v>
      </c>
      <c r="AD325" s="71">
        <f t="shared" ca="1" si="51"/>
        <v>0</v>
      </c>
      <c r="AE325" s="71">
        <f t="shared" ca="1" si="52"/>
        <v>0</v>
      </c>
      <c r="AF325" s="71">
        <f t="shared" ca="1" si="53"/>
        <v>0</v>
      </c>
      <c r="AG325" s="71">
        <f t="shared" ca="1" si="54"/>
        <v>0</v>
      </c>
    </row>
    <row r="326" spans="1:33" ht="18.600000000000001" customHeight="1" x14ac:dyDescent="0.2">
      <c r="A326" s="70" t="str">
        <f>IF(AND(Ausstellungen!C326&lt;"a",Ausstellungen!D326&lt;"a",Ausstellungen!F326&lt;"a",Ausstellungen!G326&lt;" "),"",SUBSTITUTE(SUBSTITUTE(SUBSTITUTE(SUBSTITUTE(IF(AND(ISERROR(SEARCH(",",Ausstellungen!G326,1)),ISERROR(SEARCH(".",Ausstellungen!G326,1))),CONCATENATE(Ausstellungen!D326,Ausstellungen!E326,Ausstellungen!F326,Ausstellungen!G326),IF(ISERROR(SEARCH(",",Ausstellungen!G326,1)),CONCATENATE(Ausstellungen!D326,Ausstellungen!E326,Ausstellungen!F326,MID(Ausstellungen!G326,SEARCH(".",Ausstellungen!G326,1)-1,1)),CONCATENATE(Ausstellungen!D326,Ausstellungen!E326,Ausstellungen!F326,MID(Ausstellungen!G326,SEARCH(",",Ausstellungen!G326,1)-1,1)))),"vv",ROW()),"v",ROW()),"Sg",""),"V",""))</f>
        <v xml:space="preserve">   </v>
      </c>
      <c r="B326" s="70" t="str">
        <f>IF(OR(Ausstellungen!C326&lt;"a",Ausstellungen!D326&lt;"a",Ausstellungen!F326&lt;"a"),"",IF(AND(Ausstellungen!D326=Tabelle2!$C$19,Ausstellungen!F326=Tabelle2!$E$19),Ausstellungen!C326&amp;Ausstellungen!D326&amp;"yy",IF(AND(Ausstellungen!D326=Tabelle2!$C$19,Ausstellungen!F326&lt;&gt;Tabelle2!$E$19),Ausstellungen!C326&amp;Ausstellungen!D326&amp;"zz",Ausstellungen!C326&amp;Ausstellungen!D326)))</f>
        <v/>
      </c>
      <c r="C326" s="70" t="str">
        <f>IF(Ausstellungen!H326&lt;"a","",IF(Ausstellungen!F326=Tabelle2!$E$4,Ausstellungen!D326&amp;Ausstellungen!E326&amp;Ausstellungen!F326&amp;Ausstellungen!H326,IF(Ausstellungen!F326=Tabelle2!$E$3,Ausstellungen!D326&amp;Ausstellungen!F326&amp;Ausstellungen!H326,Ausstellungen!D326&amp;Ausstellungen!E326&amp;Ausstellungen!H326)))</f>
        <v/>
      </c>
      <c r="D326" s="70" t="str">
        <f>IF(AND(Ausstellungen!C326&gt;"a",Ausstellungen!D326&gt;"a",Ausstellungen!F326&gt;"a",Ausstellungen!I326&gt;"a"),Ausstellungen!D326&amp;Ausstellungen!E326&amp;MID(Ausstellungen!I326,1,2),"")</f>
        <v/>
      </c>
      <c r="E326" s="70" t="str">
        <f>IF(AND(Ausstellungen!C326&gt;"a",Ausstellungen!D326&gt;"a",Ausstellungen!F326&gt;"a",Ausstellungen!I326&gt;"a"),Ausstellungen!D326&amp;MID(Ausstellungen!I326,1,3),"")</f>
        <v/>
      </c>
      <c r="F326" s="70" t="str">
        <f>IF(Ausstellungen!T326&lt;&gt;"leer",CONCATENATE(Ausstellungen!T326,"P"),"")</f>
        <v/>
      </c>
      <c r="G326" s="71">
        <f ca="1">IF(Ausstellungen!G326&gt;" ",VLOOKUP(Ausstellungen!G326,INDIRECT(F326),2,0),0)</f>
        <v>0</v>
      </c>
      <c r="H326" s="71">
        <f>IF(ISERROR(VLOOKUP(Ausstellungen!H326,Tabelle2!$AG$3:$AH$29,2,0)),0,VLOOKUP(Ausstellungen!H326,Tabelle2!$AG$3:$AH$29,2,0))</f>
        <v>0</v>
      </c>
      <c r="I326" s="71">
        <f>IF(ISERROR(VLOOKUP(Ausstellungen!I326,Tabelle2!$X$3:$Y$8,2,0)),0,VLOOKUP(Ausstellungen!I326,Tabelle2!$X$3:$Y$8,2,0))</f>
        <v>0</v>
      </c>
      <c r="J326" s="71">
        <f t="shared" ref="J326:J389" ca="1" si="55">IF(OR(N326="?",O326=0,AND(R326&gt;1,R326&lt;500),S326=1,T326=1,AND(U326&gt;1,U326&lt;500),AND(V326&gt;1,V326&lt;500),AND(W326&gt;1,W326&lt;500),X326=1,Y326=1,AND(AG326&gt;0,AG326&lt;500)),0,G326+H326+I326)</f>
        <v>0</v>
      </c>
      <c r="N326" s="69" t="str">
        <f>IF(AND(Ausstellungen!$C326&gt;"a",ISERROR(VLOOKUP(Ausstellungen!$C326,Tabelle3!$A$6:$B$300,2,0))),"??",IF(ISERROR(VLOOKUP(Ausstellungen!$C326,Tabelle3!$A$6:$B$300,2,0)),"",VLOOKUP(Ausstellungen!$C326,Tabelle3!$A$6:$B$300,2,0)))</f>
        <v/>
      </c>
      <c r="O326" s="125">
        <f ca="1">IF(AND(Ausstellungen!G326&gt;"a",ISERROR(MATCH(Ausstellungen!G326,INDIRECT(Ausstellungen!T326),0))),0,1)</f>
        <v>1</v>
      </c>
      <c r="P326" s="71" t="str">
        <f>IF(Ausstellungen!$C326="","",IF(ISERROR(MATCH(Ausstellungen!$I326,Tabelle2!$X$4:$X$8,0)),"",MATCH(Ausstellungen!$I326,Tabelle2!$X$4:$X$8,0)))</f>
        <v/>
      </c>
      <c r="Q326" s="71" t="str">
        <f>IF(Ausstellungen!$C326="","",IF(OR(P326="",ISERROR(INDEX(Tabelle2!$X$14:$Y$18,P326,2))),"",INDEX(Tabelle2!$X$14:$Y$18,P326,2)))</f>
        <v/>
      </c>
      <c r="R326" s="71" t="str">
        <f t="shared" ref="R326:R389" si="56">IF(D326&gt;"a",COUNTIF(D$5:D$500,D326)+COUNTIF(E$5:E$500,E326)-1,"")</f>
        <v/>
      </c>
      <c r="S326" s="84" t="str">
        <f>IF(Ausstellungen!H326&lt;"a","",IF(AND(Ausstellungen!H326&gt;"a",ISERROR(MATCH(Ausstellungen!D326&amp;Ausstellungen!G326,Tabelle2!$T$2:$T$17,0))),1,IF(AND(Ausstellungen!H326&gt;"a",INDEX(Tabelle2!$V$2:$V$17,MATCH(Ausstellungen!D326&amp;Ausstellungen!G326,Tabelle2!$T$2:$T$17,0))&lt;&gt;Ausstellungen!H326),1,"")))</f>
        <v/>
      </c>
      <c r="T326" s="71" t="str">
        <f>IF(AND(Ausstellungen!I326&gt;"a",ISERROR(MATCH(Ausstellungen!G326,Tabelle2!$Z$2:$Z$7,0))),1,"")</f>
        <v/>
      </c>
      <c r="U326" s="71" t="str">
        <f>IF(AND(A326&gt;"a",Ausstellungen!G326&gt;" "),COUNTIF(A$5:A$500,A326),"")</f>
        <v/>
      </c>
      <c r="V326" s="71" t="str">
        <f t="shared" ref="V326:V389" si="57">IF(B326&gt;"a",COUNTIF(B$5:B$500,B326),"")</f>
        <v/>
      </c>
      <c r="W326" s="71" t="str">
        <f t="shared" ref="W326:W389" si="58">IF(C326&gt;"a",COUNTIF(C$5:C$500,C326),"")</f>
        <v/>
      </c>
      <c r="X326" s="71" t="str">
        <f>IF(AND(Ausstellungen!D326&lt;&gt;Tabelle2!$C$19,Ausstellungen!F326=Tabelle2!$E$19),1,"")</f>
        <v/>
      </c>
      <c r="Y326" s="71" t="str">
        <f ca="1">IF(AND(Ausstellungen!G326&gt;"a",ISERROR(MATCH(Ausstellungen!G326,INDIRECT(Ausstellungen!T326),0))),0,"")</f>
        <v/>
      </c>
      <c r="Z326" s="71" t="str">
        <f>IF(ISERROR(SEARCH(",",Ausstellungen!G326,1)),Ausstellungen!G326,SUBSTITUTE(MID(Ausstellungen!G326,1,SEARCH(",",Ausstellungen!G326,1)-1),"vv","z"))</f>
        <v xml:space="preserve"> </v>
      </c>
      <c r="AA326" s="71">
        <f t="shared" ref="AA326:AA389" ca="1" si="59">IF(ISERROR(MATCH(SUBSTITUTE(A326,RIGHT(A326,1),RIGHT(A326,1)-1),A$6:A$500,0)+5),0,IF(AND(RIGHT(A326,1)&gt;"1",RIGHT(A326,1)&lt;"5",LEFT(Z326,1)="z",LEFT(INDIRECT("Z"&amp;MATCH(SUBSTITUTE(A326,RIGHT(A326,1),RIGHT(A326,1)-1),A$6:A$500,0)+5),1)="v"),1,IF(AND(RIGHT(A326,1)&gt;"1",RIGHT(A326,1)&lt;"5",LEFT(Z326,1)="V",LEFT(INDIRECT("Z"&amp;MATCH(SUBSTITUTE(A326,RIGHT(A326,1),RIGHT(A326,1)-1),A$6:A$500,0)+5),2)="Sg"),1,0)))</f>
        <v>0</v>
      </c>
      <c r="AB326" s="71">
        <f t="shared" ref="AB326:AB389" ca="1" si="60">IF(ISERROR(MATCH(SUBSTITUTE(A326,RIGHT(A326,1),RIGHT(A326,1)+1),A$6:A$500,0)+5),0,IF(AND(RIGHT(A326,1)&gt;"0",RIGHT(A326,1)&lt;"4",LEFT(Z326,1)="v",LEFT(INDIRECT("Z"&amp;MATCH(SUBSTITUTE(A326,RIGHT(A326,1),RIGHT(A326,1)+1),A$6:A$500,0)+5),1)="z"),1,IF(AND(RIGHT(A326,1)&gt;"0",RIGHT(A326,1)&lt;"4",LEFT(Z326,2)="Sg",LEFT(INDIRECT("Z"&amp;MATCH(SUBSTITUTE(A326,RIGHT(A326,1),RIGHT(A326,1)+1),A$6:A$500,0)+5),1)="V"),1,0)))</f>
        <v>0</v>
      </c>
      <c r="AC326" s="71">
        <f t="shared" ref="AC326:AC389" ca="1" si="61">IF(ISERROR(MATCH(SUBSTITUTE(A326,RIGHT(A326,1),RIGHT(A326,1)-2),A$6:A$500,0)+5),0,IF(AND(RIGHT(A326,1)&gt;"2",RIGHT(A326,1)&lt;"5",LEFT(Z326,1)="z",LEFT(INDIRECT("Z"&amp;MATCH(SUBSTITUTE(A326,RIGHT(A326,1),RIGHT(A326,1)-2),A$6:A$500,0)+5),1)="v"),1,IF(AND(RIGHT(A326,1)&gt;"2",RIGHT(A326,1)&lt;"5",LEFT(Z326,1)="V",LEFT(INDIRECT("Z"&amp;MATCH(SUBSTITUTE(A326,RIGHT(A326,1),RIGHT(A326,1)-2),A$6:A$500,0)+5),2)="Sg"),1,0)))</f>
        <v>0</v>
      </c>
      <c r="AD326" s="71">
        <f t="shared" ref="AD326:AD389" ca="1" si="62">IF(ISERROR(MATCH(SUBSTITUTE(A326,RIGHT(A326,1),RIGHT(A326,1)+2),A$6:A$500,0)+5),0,IF(AND(RIGHT(A326,1)&gt;"0",RIGHT(A326,1)&lt;"3",LEFT(Z326,1)="v",LEFT(INDIRECT("Z"&amp;MATCH(SUBSTITUTE(A326,RIGHT(A326,1),RIGHT(A326,1)+2),A$6:A$500,0)+5),1)="z"),1,IF(AND(RIGHT(A326,1)&gt;"0",RIGHT(A326,1)&lt;"3",LEFT(Z326,2)="Sg",LEFT(INDIRECT("Z"&amp;MATCH(SUBSTITUTE(A326,RIGHT(A326,1),RIGHT(A326,1)+2),A$6:A$500,0)+5),1)="V"),1,0)))</f>
        <v>0</v>
      </c>
      <c r="AE326" s="71">
        <f t="shared" ref="AE326:AE389" ca="1" si="63">IF(ISERROR(MATCH(SUBSTITUTE(A326,RIGHT(A326,1),RIGHT(A326,1)-3),A$6:A$500,0)+5),0,IF(AND(RIGHT(A326,1)&gt;"3",RIGHT(A326,1)&lt;"5",LEFT(Z326,1)="z",LEFT(INDIRECT("Z"&amp;MATCH(SUBSTITUTE(A326,RIGHT(A326,1),RIGHT(A326,1)-3),A$6:A$500,0)+5),1)="v"),1,IF(AND(RIGHT(A326,1)&gt;"3",RIGHT(A326,1)&lt;"5",LEFT(Z326,1)="V",LEFT(INDIRECT("Z"&amp;MATCH(SUBSTITUTE(A326,RIGHT(A326,1),RIGHT(A326,1)-3),A$6:A$500,0)+5),2)="Sg"),1,0)))</f>
        <v>0</v>
      </c>
      <c r="AF326" s="71">
        <f t="shared" ref="AF326:AF389" ca="1" si="64">IF(ISERROR(MATCH(SUBSTITUTE(A326,RIGHT(A326,1),RIGHT(A326,1)+3),A$6:A$500,0)+5),0,IF(AND(RIGHT(A326,1)&gt;"0",RIGHT(A326,1)&lt;"2",LEFT(Z326,1)="v",LEFT(INDIRECT("Z"&amp;MATCH(SUBSTITUTE(A326,RIGHT(A326,1),RIGHT(A326,1)+3),A$6:A$500,0)+5),1)="z"),1,IF(AND(RIGHT(A326,1)&gt;"0",RIGHT(A326,1)&lt;"2",LEFT(Z326,2)="Sg",LEFT(INDIRECT("Z"&amp;MATCH(SUBSTITUTE(A326,RIGHT(A326,1),RIGHT(A326,1)+3),A$6:A$500,0)+5),1)="V"),1,0)))</f>
        <v>0</v>
      </c>
      <c r="AG326" s="71">
        <f t="shared" ref="AG326:AG389" ca="1" si="65">AA326+AB326+AC326+AD326+AE326+AF326</f>
        <v>0</v>
      </c>
    </row>
    <row r="327" spans="1:33" ht="18.600000000000001" customHeight="1" x14ac:dyDescent="0.2">
      <c r="A327" s="70" t="str">
        <f>IF(AND(Ausstellungen!C327&lt;"a",Ausstellungen!D327&lt;"a",Ausstellungen!F327&lt;"a",Ausstellungen!G327&lt;" "),"",SUBSTITUTE(SUBSTITUTE(SUBSTITUTE(SUBSTITUTE(IF(AND(ISERROR(SEARCH(",",Ausstellungen!G327,1)),ISERROR(SEARCH(".",Ausstellungen!G327,1))),CONCATENATE(Ausstellungen!D327,Ausstellungen!E327,Ausstellungen!F327,Ausstellungen!G327),IF(ISERROR(SEARCH(",",Ausstellungen!G327,1)),CONCATENATE(Ausstellungen!D327,Ausstellungen!E327,Ausstellungen!F327,MID(Ausstellungen!G327,SEARCH(".",Ausstellungen!G327,1)-1,1)),CONCATENATE(Ausstellungen!D327,Ausstellungen!E327,Ausstellungen!F327,MID(Ausstellungen!G327,SEARCH(",",Ausstellungen!G327,1)-1,1)))),"vv",ROW()),"v",ROW()),"Sg",""),"V",""))</f>
        <v xml:space="preserve">   </v>
      </c>
      <c r="B327" s="70" t="str">
        <f>IF(OR(Ausstellungen!C327&lt;"a",Ausstellungen!D327&lt;"a",Ausstellungen!F327&lt;"a"),"",IF(AND(Ausstellungen!D327=Tabelle2!$C$19,Ausstellungen!F327=Tabelle2!$E$19),Ausstellungen!C327&amp;Ausstellungen!D327&amp;"yy",IF(AND(Ausstellungen!D327=Tabelle2!$C$19,Ausstellungen!F327&lt;&gt;Tabelle2!$E$19),Ausstellungen!C327&amp;Ausstellungen!D327&amp;"zz",Ausstellungen!C327&amp;Ausstellungen!D327)))</f>
        <v/>
      </c>
      <c r="C327" s="70" t="str">
        <f>IF(Ausstellungen!H327&lt;"a","",IF(Ausstellungen!F327=Tabelle2!$E$4,Ausstellungen!D327&amp;Ausstellungen!E327&amp;Ausstellungen!F327&amp;Ausstellungen!H327,IF(Ausstellungen!F327=Tabelle2!$E$3,Ausstellungen!D327&amp;Ausstellungen!F327&amp;Ausstellungen!H327,Ausstellungen!D327&amp;Ausstellungen!E327&amp;Ausstellungen!H327)))</f>
        <v/>
      </c>
      <c r="D327" s="70" t="str">
        <f>IF(AND(Ausstellungen!C327&gt;"a",Ausstellungen!D327&gt;"a",Ausstellungen!F327&gt;"a",Ausstellungen!I327&gt;"a"),Ausstellungen!D327&amp;Ausstellungen!E327&amp;MID(Ausstellungen!I327,1,2),"")</f>
        <v/>
      </c>
      <c r="E327" s="70" t="str">
        <f>IF(AND(Ausstellungen!C327&gt;"a",Ausstellungen!D327&gt;"a",Ausstellungen!F327&gt;"a",Ausstellungen!I327&gt;"a"),Ausstellungen!D327&amp;MID(Ausstellungen!I327,1,3),"")</f>
        <v/>
      </c>
      <c r="F327" s="70" t="str">
        <f>IF(Ausstellungen!T327&lt;&gt;"leer",CONCATENATE(Ausstellungen!T327,"P"),"")</f>
        <v/>
      </c>
      <c r="G327" s="71">
        <f ca="1">IF(Ausstellungen!G327&gt;" ",VLOOKUP(Ausstellungen!G327,INDIRECT(F327),2,0),0)</f>
        <v>0</v>
      </c>
      <c r="H327" s="71">
        <f>IF(ISERROR(VLOOKUP(Ausstellungen!H327,Tabelle2!$AG$3:$AH$29,2,0)),0,VLOOKUP(Ausstellungen!H327,Tabelle2!$AG$3:$AH$29,2,0))</f>
        <v>0</v>
      </c>
      <c r="I327" s="71">
        <f>IF(ISERROR(VLOOKUP(Ausstellungen!I327,Tabelle2!$X$3:$Y$8,2,0)),0,VLOOKUP(Ausstellungen!I327,Tabelle2!$X$3:$Y$8,2,0))</f>
        <v>0</v>
      </c>
      <c r="J327" s="71">
        <f t="shared" ca="1" si="55"/>
        <v>0</v>
      </c>
      <c r="N327" s="69" t="str">
        <f>IF(AND(Ausstellungen!$C327&gt;"a",ISERROR(VLOOKUP(Ausstellungen!$C327,Tabelle3!$A$6:$B$300,2,0))),"??",IF(ISERROR(VLOOKUP(Ausstellungen!$C327,Tabelle3!$A$6:$B$300,2,0)),"",VLOOKUP(Ausstellungen!$C327,Tabelle3!$A$6:$B$300,2,0)))</f>
        <v/>
      </c>
      <c r="O327" s="125">
        <f ca="1">IF(AND(Ausstellungen!G327&gt;"a",ISERROR(MATCH(Ausstellungen!G327,INDIRECT(Ausstellungen!T327),0))),0,1)</f>
        <v>1</v>
      </c>
      <c r="P327" s="71" t="str">
        <f>IF(Ausstellungen!$C327="","",IF(ISERROR(MATCH(Ausstellungen!$I327,Tabelle2!$X$4:$X$8,0)),"",MATCH(Ausstellungen!$I327,Tabelle2!$X$4:$X$8,0)))</f>
        <v/>
      </c>
      <c r="Q327" s="71" t="str">
        <f>IF(Ausstellungen!$C327="","",IF(OR(P327="",ISERROR(INDEX(Tabelle2!$X$14:$Y$18,P327,2))),"",INDEX(Tabelle2!$X$14:$Y$18,P327,2)))</f>
        <v/>
      </c>
      <c r="R327" s="71" t="str">
        <f t="shared" si="56"/>
        <v/>
      </c>
      <c r="S327" s="84" t="str">
        <f>IF(Ausstellungen!H327&lt;"a","",IF(AND(Ausstellungen!H327&gt;"a",ISERROR(MATCH(Ausstellungen!D327&amp;Ausstellungen!G327,Tabelle2!$T$2:$T$17,0))),1,IF(AND(Ausstellungen!H327&gt;"a",INDEX(Tabelle2!$V$2:$V$17,MATCH(Ausstellungen!D327&amp;Ausstellungen!G327,Tabelle2!$T$2:$T$17,0))&lt;&gt;Ausstellungen!H327),1,"")))</f>
        <v/>
      </c>
      <c r="T327" s="71" t="str">
        <f>IF(AND(Ausstellungen!I327&gt;"a",ISERROR(MATCH(Ausstellungen!G327,Tabelle2!$Z$2:$Z$7,0))),1,"")</f>
        <v/>
      </c>
      <c r="U327" s="71" t="str">
        <f>IF(AND(A327&gt;"a",Ausstellungen!G327&gt;" "),COUNTIF(A$5:A$500,A327),"")</f>
        <v/>
      </c>
      <c r="V327" s="71" t="str">
        <f t="shared" si="57"/>
        <v/>
      </c>
      <c r="W327" s="71" t="str">
        <f t="shared" si="58"/>
        <v/>
      </c>
      <c r="X327" s="71" t="str">
        <f>IF(AND(Ausstellungen!D327&lt;&gt;Tabelle2!$C$19,Ausstellungen!F327=Tabelle2!$E$19),1,"")</f>
        <v/>
      </c>
      <c r="Y327" s="71" t="str">
        <f ca="1">IF(AND(Ausstellungen!G327&gt;"a",ISERROR(MATCH(Ausstellungen!G327,INDIRECT(Ausstellungen!T327),0))),0,"")</f>
        <v/>
      </c>
      <c r="Z327" s="71" t="str">
        <f>IF(ISERROR(SEARCH(",",Ausstellungen!G327,1)),Ausstellungen!G327,SUBSTITUTE(MID(Ausstellungen!G327,1,SEARCH(",",Ausstellungen!G327,1)-1),"vv","z"))</f>
        <v xml:space="preserve"> </v>
      </c>
      <c r="AA327" s="71">
        <f t="shared" ca="1" si="59"/>
        <v>0</v>
      </c>
      <c r="AB327" s="71">
        <f t="shared" ca="1" si="60"/>
        <v>0</v>
      </c>
      <c r="AC327" s="71">
        <f t="shared" ca="1" si="61"/>
        <v>0</v>
      </c>
      <c r="AD327" s="71">
        <f t="shared" ca="1" si="62"/>
        <v>0</v>
      </c>
      <c r="AE327" s="71">
        <f t="shared" ca="1" si="63"/>
        <v>0</v>
      </c>
      <c r="AF327" s="71">
        <f t="shared" ca="1" si="64"/>
        <v>0</v>
      </c>
      <c r="AG327" s="71">
        <f t="shared" ca="1" si="65"/>
        <v>0</v>
      </c>
    </row>
    <row r="328" spans="1:33" ht="18.600000000000001" customHeight="1" x14ac:dyDescent="0.2">
      <c r="A328" s="70" t="str">
        <f>IF(AND(Ausstellungen!C328&lt;"a",Ausstellungen!D328&lt;"a",Ausstellungen!F328&lt;"a",Ausstellungen!G328&lt;" "),"",SUBSTITUTE(SUBSTITUTE(SUBSTITUTE(SUBSTITUTE(IF(AND(ISERROR(SEARCH(",",Ausstellungen!G328,1)),ISERROR(SEARCH(".",Ausstellungen!G328,1))),CONCATENATE(Ausstellungen!D328,Ausstellungen!E328,Ausstellungen!F328,Ausstellungen!G328),IF(ISERROR(SEARCH(",",Ausstellungen!G328,1)),CONCATENATE(Ausstellungen!D328,Ausstellungen!E328,Ausstellungen!F328,MID(Ausstellungen!G328,SEARCH(".",Ausstellungen!G328,1)-1,1)),CONCATENATE(Ausstellungen!D328,Ausstellungen!E328,Ausstellungen!F328,MID(Ausstellungen!G328,SEARCH(",",Ausstellungen!G328,1)-1,1)))),"vv",ROW()),"v",ROW()),"Sg",""),"V",""))</f>
        <v xml:space="preserve">   </v>
      </c>
      <c r="B328" s="70" t="str">
        <f>IF(OR(Ausstellungen!C328&lt;"a",Ausstellungen!D328&lt;"a",Ausstellungen!F328&lt;"a"),"",IF(AND(Ausstellungen!D328=Tabelle2!$C$19,Ausstellungen!F328=Tabelle2!$E$19),Ausstellungen!C328&amp;Ausstellungen!D328&amp;"yy",IF(AND(Ausstellungen!D328=Tabelle2!$C$19,Ausstellungen!F328&lt;&gt;Tabelle2!$E$19),Ausstellungen!C328&amp;Ausstellungen!D328&amp;"zz",Ausstellungen!C328&amp;Ausstellungen!D328)))</f>
        <v/>
      </c>
      <c r="C328" s="70" t="str">
        <f>IF(Ausstellungen!H328&lt;"a","",IF(Ausstellungen!F328=Tabelle2!$E$4,Ausstellungen!D328&amp;Ausstellungen!E328&amp;Ausstellungen!F328&amp;Ausstellungen!H328,IF(Ausstellungen!F328=Tabelle2!$E$3,Ausstellungen!D328&amp;Ausstellungen!F328&amp;Ausstellungen!H328,Ausstellungen!D328&amp;Ausstellungen!E328&amp;Ausstellungen!H328)))</f>
        <v/>
      </c>
      <c r="D328" s="70" t="str">
        <f>IF(AND(Ausstellungen!C328&gt;"a",Ausstellungen!D328&gt;"a",Ausstellungen!F328&gt;"a",Ausstellungen!I328&gt;"a"),Ausstellungen!D328&amp;Ausstellungen!E328&amp;MID(Ausstellungen!I328,1,2),"")</f>
        <v/>
      </c>
      <c r="E328" s="70" t="str">
        <f>IF(AND(Ausstellungen!C328&gt;"a",Ausstellungen!D328&gt;"a",Ausstellungen!F328&gt;"a",Ausstellungen!I328&gt;"a"),Ausstellungen!D328&amp;MID(Ausstellungen!I328,1,3),"")</f>
        <v/>
      </c>
      <c r="F328" s="70" t="str">
        <f>IF(Ausstellungen!T328&lt;&gt;"leer",CONCATENATE(Ausstellungen!T328,"P"),"")</f>
        <v/>
      </c>
      <c r="G328" s="71">
        <f ca="1">IF(Ausstellungen!G328&gt;" ",VLOOKUP(Ausstellungen!G328,INDIRECT(F328),2,0),0)</f>
        <v>0</v>
      </c>
      <c r="H328" s="71">
        <f>IF(ISERROR(VLOOKUP(Ausstellungen!H328,Tabelle2!$AG$3:$AH$29,2,0)),0,VLOOKUP(Ausstellungen!H328,Tabelle2!$AG$3:$AH$29,2,0))</f>
        <v>0</v>
      </c>
      <c r="I328" s="71">
        <f>IF(ISERROR(VLOOKUP(Ausstellungen!I328,Tabelle2!$X$3:$Y$8,2,0)),0,VLOOKUP(Ausstellungen!I328,Tabelle2!$X$3:$Y$8,2,0))</f>
        <v>0</v>
      </c>
      <c r="J328" s="71">
        <f t="shared" ca="1" si="55"/>
        <v>0</v>
      </c>
      <c r="N328" s="69" t="str">
        <f>IF(AND(Ausstellungen!$C328&gt;"a",ISERROR(VLOOKUP(Ausstellungen!$C328,Tabelle3!$A$6:$B$300,2,0))),"??",IF(ISERROR(VLOOKUP(Ausstellungen!$C328,Tabelle3!$A$6:$B$300,2,0)),"",VLOOKUP(Ausstellungen!$C328,Tabelle3!$A$6:$B$300,2,0)))</f>
        <v/>
      </c>
      <c r="O328" s="125">
        <f ca="1">IF(AND(Ausstellungen!G328&gt;"a",ISERROR(MATCH(Ausstellungen!G328,INDIRECT(Ausstellungen!T328),0))),0,1)</f>
        <v>1</v>
      </c>
      <c r="P328" s="71" t="str">
        <f>IF(Ausstellungen!$C328="","",IF(ISERROR(MATCH(Ausstellungen!$I328,Tabelle2!$X$4:$X$8,0)),"",MATCH(Ausstellungen!$I328,Tabelle2!$X$4:$X$8,0)))</f>
        <v/>
      </c>
      <c r="Q328" s="71" t="str">
        <f>IF(Ausstellungen!$C328="","",IF(OR(P328="",ISERROR(INDEX(Tabelle2!$X$14:$Y$18,P328,2))),"",INDEX(Tabelle2!$X$14:$Y$18,P328,2)))</f>
        <v/>
      </c>
      <c r="R328" s="71" t="str">
        <f t="shared" si="56"/>
        <v/>
      </c>
      <c r="S328" s="84" t="str">
        <f>IF(Ausstellungen!H328&lt;"a","",IF(AND(Ausstellungen!H328&gt;"a",ISERROR(MATCH(Ausstellungen!D328&amp;Ausstellungen!G328,Tabelle2!$T$2:$T$17,0))),1,IF(AND(Ausstellungen!H328&gt;"a",INDEX(Tabelle2!$V$2:$V$17,MATCH(Ausstellungen!D328&amp;Ausstellungen!G328,Tabelle2!$T$2:$T$17,0))&lt;&gt;Ausstellungen!H328),1,"")))</f>
        <v/>
      </c>
      <c r="T328" s="71" t="str">
        <f>IF(AND(Ausstellungen!I328&gt;"a",ISERROR(MATCH(Ausstellungen!G328,Tabelle2!$Z$2:$Z$7,0))),1,"")</f>
        <v/>
      </c>
      <c r="U328" s="71" t="str">
        <f>IF(AND(A328&gt;"a",Ausstellungen!G328&gt;" "),COUNTIF(A$5:A$500,A328),"")</f>
        <v/>
      </c>
      <c r="V328" s="71" t="str">
        <f t="shared" si="57"/>
        <v/>
      </c>
      <c r="W328" s="71" t="str">
        <f t="shared" si="58"/>
        <v/>
      </c>
      <c r="X328" s="71" t="str">
        <f>IF(AND(Ausstellungen!D328&lt;&gt;Tabelle2!$C$19,Ausstellungen!F328=Tabelle2!$E$19),1,"")</f>
        <v/>
      </c>
      <c r="Y328" s="71" t="str">
        <f ca="1">IF(AND(Ausstellungen!G328&gt;"a",ISERROR(MATCH(Ausstellungen!G328,INDIRECT(Ausstellungen!T328),0))),0,"")</f>
        <v/>
      </c>
      <c r="Z328" s="71" t="str">
        <f>IF(ISERROR(SEARCH(",",Ausstellungen!G328,1)),Ausstellungen!G328,SUBSTITUTE(MID(Ausstellungen!G328,1,SEARCH(",",Ausstellungen!G328,1)-1),"vv","z"))</f>
        <v xml:space="preserve"> </v>
      </c>
      <c r="AA328" s="71">
        <f t="shared" ca="1" si="59"/>
        <v>0</v>
      </c>
      <c r="AB328" s="71">
        <f t="shared" ca="1" si="60"/>
        <v>0</v>
      </c>
      <c r="AC328" s="71">
        <f t="shared" ca="1" si="61"/>
        <v>0</v>
      </c>
      <c r="AD328" s="71">
        <f t="shared" ca="1" si="62"/>
        <v>0</v>
      </c>
      <c r="AE328" s="71">
        <f t="shared" ca="1" si="63"/>
        <v>0</v>
      </c>
      <c r="AF328" s="71">
        <f t="shared" ca="1" si="64"/>
        <v>0</v>
      </c>
      <c r="AG328" s="71">
        <f t="shared" ca="1" si="65"/>
        <v>0</v>
      </c>
    </row>
    <row r="329" spans="1:33" ht="18.600000000000001" customHeight="1" x14ac:dyDescent="0.2">
      <c r="A329" s="70" t="str">
        <f>IF(AND(Ausstellungen!C329&lt;"a",Ausstellungen!D329&lt;"a",Ausstellungen!F329&lt;"a",Ausstellungen!G329&lt;" "),"",SUBSTITUTE(SUBSTITUTE(SUBSTITUTE(SUBSTITUTE(IF(AND(ISERROR(SEARCH(",",Ausstellungen!G329,1)),ISERROR(SEARCH(".",Ausstellungen!G329,1))),CONCATENATE(Ausstellungen!D329,Ausstellungen!E329,Ausstellungen!F329,Ausstellungen!G329),IF(ISERROR(SEARCH(",",Ausstellungen!G329,1)),CONCATENATE(Ausstellungen!D329,Ausstellungen!E329,Ausstellungen!F329,MID(Ausstellungen!G329,SEARCH(".",Ausstellungen!G329,1)-1,1)),CONCATENATE(Ausstellungen!D329,Ausstellungen!E329,Ausstellungen!F329,MID(Ausstellungen!G329,SEARCH(",",Ausstellungen!G329,1)-1,1)))),"vv",ROW()),"v",ROW()),"Sg",""),"V",""))</f>
        <v xml:space="preserve">   </v>
      </c>
      <c r="B329" s="70" t="str">
        <f>IF(OR(Ausstellungen!C329&lt;"a",Ausstellungen!D329&lt;"a",Ausstellungen!F329&lt;"a"),"",IF(AND(Ausstellungen!D329=Tabelle2!$C$19,Ausstellungen!F329=Tabelle2!$E$19),Ausstellungen!C329&amp;Ausstellungen!D329&amp;"yy",IF(AND(Ausstellungen!D329=Tabelle2!$C$19,Ausstellungen!F329&lt;&gt;Tabelle2!$E$19),Ausstellungen!C329&amp;Ausstellungen!D329&amp;"zz",Ausstellungen!C329&amp;Ausstellungen!D329)))</f>
        <v/>
      </c>
      <c r="C329" s="70" t="str">
        <f>IF(Ausstellungen!H329&lt;"a","",IF(Ausstellungen!F329=Tabelle2!$E$4,Ausstellungen!D329&amp;Ausstellungen!E329&amp;Ausstellungen!F329&amp;Ausstellungen!H329,IF(Ausstellungen!F329=Tabelle2!$E$3,Ausstellungen!D329&amp;Ausstellungen!F329&amp;Ausstellungen!H329,Ausstellungen!D329&amp;Ausstellungen!E329&amp;Ausstellungen!H329)))</f>
        <v/>
      </c>
      <c r="D329" s="70" t="str">
        <f>IF(AND(Ausstellungen!C329&gt;"a",Ausstellungen!D329&gt;"a",Ausstellungen!F329&gt;"a",Ausstellungen!I329&gt;"a"),Ausstellungen!D329&amp;Ausstellungen!E329&amp;MID(Ausstellungen!I329,1,2),"")</f>
        <v/>
      </c>
      <c r="E329" s="70" t="str">
        <f>IF(AND(Ausstellungen!C329&gt;"a",Ausstellungen!D329&gt;"a",Ausstellungen!F329&gt;"a",Ausstellungen!I329&gt;"a"),Ausstellungen!D329&amp;MID(Ausstellungen!I329,1,3),"")</f>
        <v/>
      </c>
      <c r="F329" s="70" t="str">
        <f>IF(Ausstellungen!T329&lt;&gt;"leer",CONCATENATE(Ausstellungen!T329,"P"),"")</f>
        <v/>
      </c>
      <c r="G329" s="71">
        <f ca="1">IF(Ausstellungen!G329&gt;" ",VLOOKUP(Ausstellungen!G329,INDIRECT(F329),2,0),0)</f>
        <v>0</v>
      </c>
      <c r="H329" s="71">
        <f>IF(ISERROR(VLOOKUP(Ausstellungen!H329,Tabelle2!$AG$3:$AH$29,2,0)),0,VLOOKUP(Ausstellungen!H329,Tabelle2!$AG$3:$AH$29,2,0))</f>
        <v>0</v>
      </c>
      <c r="I329" s="71">
        <f>IF(ISERROR(VLOOKUP(Ausstellungen!I329,Tabelle2!$X$3:$Y$8,2,0)),0,VLOOKUP(Ausstellungen!I329,Tabelle2!$X$3:$Y$8,2,0))</f>
        <v>0</v>
      </c>
      <c r="J329" s="71">
        <f t="shared" ca="1" si="55"/>
        <v>0</v>
      </c>
      <c r="N329" s="69" t="str">
        <f>IF(AND(Ausstellungen!$C329&gt;"a",ISERROR(VLOOKUP(Ausstellungen!$C329,Tabelle3!$A$6:$B$300,2,0))),"??",IF(ISERROR(VLOOKUP(Ausstellungen!$C329,Tabelle3!$A$6:$B$300,2,0)),"",VLOOKUP(Ausstellungen!$C329,Tabelle3!$A$6:$B$300,2,0)))</f>
        <v/>
      </c>
      <c r="O329" s="125">
        <f ca="1">IF(AND(Ausstellungen!G329&gt;"a",ISERROR(MATCH(Ausstellungen!G329,INDIRECT(Ausstellungen!T329),0))),0,1)</f>
        <v>1</v>
      </c>
      <c r="P329" s="71" t="str">
        <f>IF(Ausstellungen!$C329="","",IF(ISERROR(MATCH(Ausstellungen!$I329,Tabelle2!$X$4:$X$8,0)),"",MATCH(Ausstellungen!$I329,Tabelle2!$X$4:$X$8,0)))</f>
        <v/>
      </c>
      <c r="Q329" s="71" t="str">
        <f>IF(Ausstellungen!$C329="","",IF(OR(P329="",ISERROR(INDEX(Tabelle2!$X$14:$Y$18,P329,2))),"",INDEX(Tabelle2!$X$14:$Y$18,P329,2)))</f>
        <v/>
      </c>
      <c r="R329" s="71" t="str">
        <f t="shared" si="56"/>
        <v/>
      </c>
      <c r="S329" s="84" t="str">
        <f>IF(Ausstellungen!H329&lt;"a","",IF(AND(Ausstellungen!H329&gt;"a",ISERROR(MATCH(Ausstellungen!D329&amp;Ausstellungen!G329,Tabelle2!$T$2:$T$17,0))),1,IF(AND(Ausstellungen!H329&gt;"a",INDEX(Tabelle2!$V$2:$V$17,MATCH(Ausstellungen!D329&amp;Ausstellungen!G329,Tabelle2!$T$2:$T$17,0))&lt;&gt;Ausstellungen!H329),1,"")))</f>
        <v/>
      </c>
      <c r="T329" s="71" t="str">
        <f>IF(AND(Ausstellungen!I329&gt;"a",ISERROR(MATCH(Ausstellungen!G329,Tabelle2!$Z$2:$Z$7,0))),1,"")</f>
        <v/>
      </c>
      <c r="U329" s="71" t="str">
        <f>IF(AND(A329&gt;"a",Ausstellungen!G329&gt;" "),COUNTIF(A$5:A$500,A329),"")</f>
        <v/>
      </c>
      <c r="V329" s="71" t="str">
        <f t="shared" si="57"/>
        <v/>
      </c>
      <c r="W329" s="71" t="str">
        <f t="shared" si="58"/>
        <v/>
      </c>
      <c r="X329" s="71" t="str">
        <f>IF(AND(Ausstellungen!D329&lt;&gt;Tabelle2!$C$19,Ausstellungen!F329=Tabelle2!$E$19),1,"")</f>
        <v/>
      </c>
      <c r="Y329" s="71" t="str">
        <f ca="1">IF(AND(Ausstellungen!G329&gt;"a",ISERROR(MATCH(Ausstellungen!G329,INDIRECT(Ausstellungen!T329),0))),0,"")</f>
        <v/>
      </c>
      <c r="Z329" s="71" t="str">
        <f>IF(ISERROR(SEARCH(",",Ausstellungen!G329,1)),Ausstellungen!G329,SUBSTITUTE(MID(Ausstellungen!G329,1,SEARCH(",",Ausstellungen!G329,1)-1),"vv","z"))</f>
        <v xml:space="preserve"> </v>
      </c>
      <c r="AA329" s="71">
        <f t="shared" ca="1" si="59"/>
        <v>0</v>
      </c>
      <c r="AB329" s="71">
        <f t="shared" ca="1" si="60"/>
        <v>0</v>
      </c>
      <c r="AC329" s="71">
        <f t="shared" ca="1" si="61"/>
        <v>0</v>
      </c>
      <c r="AD329" s="71">
        <f t="shared" ca="1" si="62"/>
        <v>0</v>
      </c>
      <c r="AE329" s="71">
        <f t="shared" ca="1" si="63"/>
        <v>0</v>
      </c>
      <c r="AF329" s="71">
        <f t="shared" ca="1" si="64"/>
        <v>0</v>
      </c>
      <c r="AG329" s="71">
        <f t="shared" ca="1" si="65"/>
        <v>0</v>
      </c>
    </row>
    <row r="330" spans="1:33" ht="18.600000000000001" customHeight="1" x14ac:dyDescent="0.2">
      <c r="A330" s="70" t="str">
        <f>IF(AND(Ausstellungen!C330&lt;"a",Ausstellungen!D330&lt;"a",Ausstellungen!F330&lt;"a",Ausstellungen!G330&lt;" "),"",SUBSTITUTE(SUBSTITUTE(SUBSTITUTE(SUBSTITUTE(IF(AND(ISERROR(SEARCH(",",Ausstellungen!G330,1)),ISERROR(SEARCH(".",Ausstellungen!G330,1))),CONCATENATE(Ausstellungen!D330,Ausstellungen!E330,Ausstellungen!F330,Ausstellungen!G330),IF(ISERROR(SEARCH(",",Ausstellungen!G330,1)),CONCATENATE(Ausstellungen!D330,Ausstellungen!E330,Ausstellungen!F330,MID(Ausstellungen!G330,SEARCH(".",Ausstellungen!G330,1)-1,1)),CONCATENATE(Ausstellungen!D330,Ausstellungen!E330,Ausstellungen!F330,MID(Ausstellungen!G330,SEARCH(",",Ausstellungen!G330,1)-1,1)))),"vv",ROW()),"v",ROW()),"Sg",""),"V",""))</f>
        <v xml:space="preserve">   </v>
      </c>
      <c r="B330" s="70" t="str">
        <f>IF(OR(Ausstellungen!C330&lt;"a",Ausstellungen!D330&lt;"a",Ausstellungen!F330&lt;"a"),"",IF(AND(Ausstellungen!D330=Tabelle2!$C$19,Ausstellungen!F330=Tabelle2!$E$19),Ausstellungen!C330&amp;Ausstellungen!D330&amp;"yy",IF(AND(Ausstellungen!D330=Tabelle2!$C$19,Ausstellungen!F330&lt;&gt;Tabelle2!$E$19),Ausstellungen!C330&amp;Ausstellungen!D330&amp;"zz",Ausstellungen!C330&amp;Ausstellungen!D330)))</f>
        <v/>
      </c>
      <c r="C330" s="70" t="str">
        <f>IF(Ausstellungen!H330&lt;"a","",IF(Ausstellungen!F330=Tabelle2!$E$4,Ausstellungen!D330&amp;Ausstellungen!E330&amp;Ausstellungen!F330&amp;Ausstellungen!H330,IF(Ausstellungen!F330=Tabelle2!$E$3,Ausstellungen!D330&amp;Ausstellungen!F330&amp;Ausstellungen!H330,Ausstellungen!D330&amp;Ausstellungen!E330&amp;Ausstellungen!H330)))</f>
        <v/>
      </c>
      <c r="D330" s="70" t="str">
        <f>IF(AND(Ausstellungen!C330&gt;"a",Ausstellungen!D330&gt;"a",Ausstellungen!F330&gt;"a",Ausstellungen!I330&gt;"a"),Ausstellungen!D330&amp;Ausstellungen!E330&amp;MID(Ausstellungen!I330,1,2),"")</f>
        <v/>
      </c>
      <c r="E330" s="70" t="str">
        <f>IF(AND(Ausstellungen!C330&gt;"a",Ausstellungen!D330&gt;"a",Ausstellungen!F330&gt;"a",Ausstellungen!I330&gt;"a"),Ausstellungen!D330&amp;MID(Ausstellungen!I330,1,3),"")</f>
        <v/>
      </c>
      <c r="F330" s="70" t="str">
        <f>IF(Ausstellungen!T330&lt;&gt;"leer",CONCATENATE(Ausstellungen!T330,"P"),"")</f>
        <v/>
      </c>
      <c r="G330" s="71">
        <f ca="1">IF(Ausstellungen!G330&gt;" ",VLOOKUP(Ausstellungen!G330,INDIRECT(F330),2,0),0)</f>
        <v>0</v>
      </c>
      <c r="H330" s="71">
        <f>IF(ISERROR(VLOOKUP(Ausstellungen!H330,Tabelle2!$AG$3:$AH$29,2,0)),0,VLOOKUP(Ausstellungen!H330,Tabelle2!$AG$3:$AH$29,2,0))</f>
        <v>0</v>
      </c>
      <c r="I330" s="71">
        <f>IF(ISERROR(VLOOKUP(Ausstellungen!I330,Tabelle2!$X$3:$Y$8,2,0)),0,VLOOKUP(Ausstellungen!I330,Tabelle2!$X$3:$Y$8,2,0))</f>
        <v>0</v>
      </c>
      <c r="J330" s="71">
        <f t="shared" ca="1" si="55"/>
        <v>0</v>
      </c>
      <c r="N330" s="69" t="str">
        <f>IF(AND(Ausstellungen!$C330&gt;"a",ISERROR(VLOOKUP(Ausstellungen!$C330,Tabelle3!$A$6:$B$300,2,0))),"??",IF(ISERROR(VLOOKUP(Ausstellungen!$C330,Tabelle3!$A$6:$B$300,2,0)),"",VLOOKUP(Ausstellungen!$C330,Tabelle3!$A$6:$B$300,2,0)))</f>
        <v/>
      </c>
      <c r="O330" s="125">
        <f ca="1">IF(AND(Ausstellungen!G330&gt;"a",ISERROR(MATCH(Ausstellungen!G330,INDIRECT(Ausstellungen!T330),0))),0,1)</f>
        <v>1</v>
      </c>
      <c r="P330" s="71" t="str">
        <f>IF(Ausstellungen!$C330="","",IF(ISERROR(MATCH(Ausstellungen!$I330,Tabelle2!$X$4:$X$8,0)),"",MATCH(Ausstellungen!$I330,Tabelle2!$X$4:$X$8,0)))</f>
        <v/>
      </c>
      <c r="Q330" s="71" t="str">
        <f>IF(Ausstellungen!$C330="","",IF(OR(P330="",ISERROR(INDEX(Tabelle2!$X$14:$Y$18,P330,2))),"",INDEX(Tabelle2!$X$14:$Y$18,P330,2)))</f>
        <v/>
      </c>
      <c r="R330" s="71" t="str">
        <f t="shared" si="56"/>
        <v/>
      </c>
      <c r="S330" s="84" t="str">
        <f>IF(Ausstellungen!H330&lt;"a","",IF(AND(Ausstellungen!H330&gt;"a",ISERROR(MATCH(Ausstellungen!D330&amp;Ausstellungen!G330,Tabelle2!$T$2:$T$17,0))),1,IF(AND(Ausstellungen!H330&gt;"a",INDEX(Tabelle2!$V$2:$V$17,MATCH(Ausstellungen!D330&amp;Ausstellungen!G330,Tabelle2!$T$2:$T$17,0))&lt;&gt;Ausstellungen!H330),1,"")))</f>
        <v/>
      </c>
      <c r="T330" s="71" t="str">
        <f>IF(AND(Ausstellungen!I330&gt;"a",ISERROR(MATCH(Ausstellungen!G330,Tabelle2!$Z$2:$Z$7,0))),1,"")</f>
        <v/>
      </c>
      <c r="U330" s="71" t="str">
        <f>IF(AND(A330&gt;"a",Ausstellungen!G330&gt;" "),COUNTIF(A$5:A$500,A330),"")</f>
        <v/>
      </c>
      <c r="V330" s="71" t="str">
        <f t="shared" si="57"/>
        <v/>
      </c>
      <c r="W330" s="71" t="str">
        <f t="shared" si="58"/>
        <v/>
      </c>
      <c r="X330" s="71" t="str">
        <f>IF(AND(Ausstellungen!D330&lt;&gt;Tabelle2!$C$19,Ausstellungen!F330=Tabelle2!$E$19),1,"")</f>
        <v/>
      </c>
      <c r="Y330" s="71" t="str">
        <f ca="1">IF(AND(Ausstellungen!G330&gt;"a",ISERROR(MATCH(Ausstellungen!G330,INDIRECT(Ausstellungen!T330),0))),0,"")</f>
        <v/>
      </c>
      <c r="Z330" s="71" t="str">
        <f>IF(ISERROR(SEARCH(",",Ausstellungen!G330,1)),Ausstellungen!G330,SUBSTITUTE(MID(Ausstellungen!G330,1,SEARCH(",",Ausstellungen!G330,1)-1),"vv","z"))</f>
        <v xml:space="preserve"> </v>
      </c>
      <c r="AA330" s="71">
        <f t="shared" ca="1" si="59"/>
        <v>0</v>
      </c>
      <c r="AB330" s="71">
        <f t="shared" ca="1" si="60"/>
        <v>0</v>
      </c>
      <c r="AC330" s="71">
        <f t="shared" ca="1" si="61"/>
        <v>0</v>
      </c>
      <c r="AD330" s="71">
        <f t="shared" ca="1" si="62"/>
        <v>0</v>
      </c>
      <c r="AE330" s="71">
        <f t="shared" ca="1" si="63"/>
        <v>0</v>
      </c>
      <c r="AF330" s="71">
        <f t="shared" ca="1" si="64"/>
        <v>0</v>
      </c>
      <c r="AG330" s="71">
        <f t="shared" ca="1" si="65"/>
        <v>0</v>
      </c>
    </row>
    <row r="331" spans="1:33" ht="18.600000000000001" customHeight="1" x14ac:dyDescent="0.2">
      <c r="A331" s="70" t="str">
        <f>IF(AND(Ausstellungen!C331&lt;"a",Ausstellungen!D331&lt;"a",Ausstellungen!F331&lt;"a",Ausstellungen!G331&lt;" "),"",SUBSTITUTE(SUBSTITUTE(SUBSTITUTE(SUBSTITUTE(IF(AND(ISERROR(SEARCH(",",Ausstellungen!G331,1)),ISERROR(SEARCH(".",Ausstellungen!G331,1))),CONCATENATE(Ausstellungen!D331,Ausstellungen!E331,Ausstellungen!F331,Ausstellungen!G331),IF(ISERROR(SEARCH(",",Ausstellungen!G331,1)),CONCATENATE(Ausstellungen!D331,Ausstellungen!E331,Ausstellungen!F331,MID(Ausstellungen!G331,SEARCH(".",Ausstellungen!G331,1)-1,1)),CONCATENATE(Ausstellungen!D331,Ausstellungen!E331,Ausstellungen!F331,MID(Ausstellungen!G331,SEARCH(",",Ausstellungen!G331,1)-1,1)))),"vv",ROW()),"v",ROW()),"Sg",""),"V",""))</f>
        <v xml:space="preserve">   </v>
      </c>
      <c r="B331" s="70" t="str">
        <f>IF(OR(Ausstellungen!C331&lt;"a",Ausstellungen!D331&lt;"a",Ausstellungen!F331&lt;"a"),"",IF(AND(Ausstellungen!D331=Tabelle2!$C$19,Ausstellungen!F331=Tabelle2!$E$19),Ausstellungen!C331&amp;Ausstellungen!D331&amp;"yy",IF(AND(Ausstellungen!D331=Tabelle2!$C$19,Ausstellungen!F331&lt;&gt;Tabelle2!$E$19),Ausstellungen!C331&amp;Ausstellungen!D331&amp;"zz",Ausstellungen!C331&amp;Ausstellungen!D331)))</f>
        <v/>
      </c>
      <c r="C331" s="70" t="str">
        <f>IF(Ausstellungen!H331&lt;"a","",IF(Ausstellungen!F331=Tabelle2!$E$4,Ausstellungen!D331&amp;Ausstellungen!E331&amp;Ausstellungen!F331&amp;Ausstellungen!H331,IF(Ausstellungen!F331=Tabelle2!$E$3,Ausstellungen!D331&amp;Ausstellungen!F331&amp;Ausstellungen!H331,Ausstellungen!D331&amp;Ausstellungen!E331&amp;Ausstellungen!H331)))</f>
        <v/>
      </c>
      <c r="D331" s="70" t="str">
        <f>IF(AND(Ausstellungen!C331&gt;"a",Ausstellungen!D331&gt;"a",Ausstellungen!F331&gt;"a",Ausstellungen!I331&gt;"a"),Ausstellungen!D331&amp;Ausstellungen!E331&amp;MID(Ausstellungen!I331,1,2),"")</f>
        <v/>
      </c>
      <c r="E331" s="70" t="str">
        <f>IF(AND(Ausstellungen!C331&gt;"a",Ausstellungen!D331&gt;"a",Ausstellungen!F331&gt;"a",Ausstellungen!I331&gt;"a"),Ausstellungen!D331&amp;MID(Ausstellungen!I331,1,3),"")</f>
        <v/>
      </c>
      <c r="F331" s="70" t="str">
        <f>IF(Ausstellungen!T331&lt;&gt;"leer",CONCATENATE(Ausstellungen!T331,"P"),"")</f>
        <v/>
      </c>
      <c r="G331" s="71">
        <f ca="1">IF(Ausstellungen!G331&gt;" ",VLOOKUP(Ausstellungen!G331,INDIRECT(F331),2,0),0)</f>
        <v>0</v>
      </c>
      <c r="H331" s="71">
        <f>IF(ISERROR(VLOOKUP(Ausstellungen!H331,Tabelle2!$AG$3:$AH$29,2,0)),0,VLOOKUP(Ausstellungen!H331,Tabelle2!$AG$3:$AH$29,2,0))</f>
        <v>0</v>
      </c>
      <c r="I331" s="71">
        <f>IF(ISERROR(VLOOKUP(Ausstellungen!I331,Tabelle2!$X$3:$Y$8,2,0)),0,VLOOKUP(Ausstellungen!I331,Tabelle2!$X$3:$Y$8,2,0))</f>
        <v>0</v>
      </c>
      <c r="J331" s="71">
        <f t="shared" ca="1" si="55"/>
        <v>0</v>
      </c>
      <c r="N331" s="69" t="str">
        <f>IF(AND(Ausstellungen!$C331&gt;"a",ISERROR(VLOOKUP(Ausstellungen!$C331,Tabelle3!$A$6:$B$300,2,0))),"??",IF(ISERROR(VLOOKUP(Ausstellungen!$C331,Tabelle3!$A$6:$B$300,2,0)),"",VLOOKUP(Ausstellungen!$C331,Tabelle3!$A$6:$B$300,2,0)))</f>
        <v/>
      </c>
      <c r="O331" s="125">
        <f ca="1">IF(AND(Ausstellungen!G331&gt;"a",ISERROR(MATCH(Ausstellungen!G331,INDIRECT(Ausstellungen!T331),0))),0,1)</f>
        <v>1</v>
      </c>
      <c r="P331" s="71" t="str">
        <f>IF(Ausstellungen!$C331="","",IF(ISERROR(MATCH(Ausstellungen!$I331,Tabelle2!$X$4:$X$8,0)),"",MATCH(Ausstellungen!$I331,Tabelle2!$X$4:$X$8,0)))</f>
        <v/>
      </c>
      <c r="Q331" s="71" t="str">
        <f>IF(Ausstellungen!$C331="","",IF(OR(P331="",ISERROR(INDEX(Tabelle2!$X$14:$Y$18,P331,2))),"",INDEX(Tabelle2!$X$14:$Y$18,P331,2)))</f>
        <v/>
      </c>
      <c r="R331" s="71" t="str">
        <f t="shared" si="56"/>
        <v/>
      </c>
      <c r="S331" s="84" t="str">
        <f>IF(Ausstellungen!H331&lt;"a","",IF(AND(Ausstellungen!H331&gt;"a",ISERROR(MATCH(Ausstellungen!D331&amp;Ausstellungen!G331,Tabelle2!$T$2:$T$17,0))),1,IF(AND(Ausstellungen!H331&gt;"a",INDEX(Tabelle2!$V$2:$V$17,MATCH(Ausstellungen!D331&amp;Ausstellungen!G331,Tabelle2!$T$2:$T$17,0))&lt;&gt;Ausstellungen!H331),1,"")))</f>
        <v/>
      </c>
      <c r="T331" s="71" t="str">
        <f>IF(AND(Ausstellungen!I331&gt;"a",ISERROR(MATCH(Ausstellungen!G331,Tabelle2!$Z$2:$Z$7,0))),1,"")</f>
        <v/>
      </c>
      <c r="U331" s="71" t="str">
        <f>IF(AND(A331&gt;"a",Ausstellungen!G331&gt;" "),COUNTIF(A$5:A$500,A331),"")</f>
        <v/>
      </c>
      <c r="V331" s="71" t="str">
        <f t="shared" si="57"/>
        <v/>
      </c>
      <c r="W331" s="71" t="str">
        <f t="shared" si="58"/>
        <v/>
      </c>
      <c r="X331" s="71" t="str">
        <f>IF(AND(Ausstellungen!D331&lt;&gt;Tabelle2!$C$19,Ausstellungen!F331=Tabelle2!$E$19),1,"")</f>
        <v/>
      </c>
      <c r="Y331" s="71" t="str">
        <f ca="1">IF(AND(Ausstellungen!G331&gt;"a",ISERROR(MATCH(Ausstellungen!G331,INDIRECT(Ausstellungen!T331),0))),0,"")</f>
        <v/>
      </c>
      <c r="Z331" s="71" t="str">
        <f>IF(ISERROR(SEARCH(",",Ausstellungen!G331,1)),Ausstellungen!G331,SUBSTITUTE(MID(Ausstellungen!G331,1,SEARCH(",",Ausstellungen!G331,1)-1),"vv","z"))</f>
        <v xml:space="preserve"> </v>
      </c>
      <c r="AA331" s="71">
        <f t="shared" ca="1" si="59"/>
        <v>0</v>
      </c>
      <c r="AB331" s="71">
        <f t="shared" ca="1" si="60"/>
        <v>0</v>
      </c>
      <c r="AC331" s="71">
        <f t="shared" ca="1" si="61"/>
        <v>0</v>
      </c>
      <c r="AD331" s="71">
        <f t="shared" ca="1" si="62"/>
        <v>0</v>
      </c>
      <c r="AE331" s="71">
        <f t="shared" ca="1" si="63"/>
        <v>0</v>
      </c>
      <c r="AF331" s="71">
        <f t="shared" ca="1" si="64"/>
        <v>0</v>
      </c>
      <c r="AG331" s="71">
        <f t="shared" ca="1" si="65"/>
        <v>0</v>
      </c>
    </row>
    <row r="332" spans="1:33" ht="18.600000000000001" customHeight="1" x14ac:dyDescent="0.2">
      <c r="A332" s="70" t="str">
        <f>IF(AND(Ausstellungen!C332&lt;"a",Ausstellungen!D332&lt;"a",Ausstellungen!F332&lt;"a",Ausstellungen!G332&lt;" "),"",SUBSTITUTE(SUBSTITUTE(SUBSTITUTE(SUBSTITUTE(IF(AND(ISERROR(SEARCH(",",Ausstellungen!G332,1)),ISERROR(SEARCH(".",Ausstellungen!G332,1))),CONCATENATE(Ausstellungen!D332,Ausstellungen!E332,Ausstellungen!F332,Ausstellungen!G332),IF(ISERROR(SEARCH(",",Ausstellungen!G332,1)),CONCATENATE(Ausstellungen!D332,Ausstellungen!E332,Ausstellungen!F332,MID(Ausstellungen!G332,SEARCH(".",Ausstellungen!G332,1)-1,1)),CONCATENATE(Ausstellungen!D332,Ausstellungen!E332,Ausstellungen!F332,MID(Ausstellungen!G332,SEARCH(",",Ausstellungen!G332,1)-1,1)))),"vv",ROW()),"v",ROW()),"Sg",""),"V",""))</f>
        <v xml:space="preserve">   </v>
      </c>
      <c r="B332" s="70" t="str">
        <f>IF(OR(Ausstellungen!C332&lt;"a",Ausstellungen!D332&lt;"a",Ausstellungen!F332&lt;"a"),"",IF(AND(Ausstellungen!D332=Tabelle2!$C$19,Ausstellungen!F332=Tabelle2!$E$19),Ausstellungen!C332&amp;Ausstellungen!D332&amp;"yy",IF(AND(Ausstellungen!D332=Tabelle2!$C$19,Ausstellungen!F332&lt;&gt;Tabelle2!$E$19),Ausstellungen!C332&amp;Ausstellungen!D332&amp;"zz",Ausstellungen!C332&amp;Ausstellungen!D332)))</f>
        <v/>
      </c>
      <c r="C332" s="70" t="str">
        <f>IF(Ausstellungen!H332&lt;"a","",IF(Ausstellungen!F332=Tabelle2!$E$4,Ausstellungen!D332&amp;Ausstellungen!E332&amp;Ausstellungen!F332&amp;Ausstellungen!H332,IF(Ausstellungen!F332=Tabelle2!$E$3,Ausstellungen!D332&amp;Ausstellungen!F332&amp;Ausstellungen!H332,Ausstellungen!D332&amp;Ausstellungen!E332&amp;Ausstellungen!H332)))</f>
        <v/>
      </c>
      <c r="D332" s="70" t="str">
        <f>IF(AND(Ausstellungen!C332&gt;"a",Ausstellungen!D332&gt;"a",Ausstellungen!F332&gt;"a",Ausstellungen!I332&gt;"a"),Ausstellungen!D332&amp;Ausstellungen!E332&amp;MID(Ausstellungen!I332,1,2),"")</f>
        <v/>
      </c>
      <c r="E332" s="70" t="str">
        <f>IF(AND(Ausstellungen!C332&gt;"a",Ausstellungen!D332&gt;"a",Ausstellungen!F332&gt;"a",Ausstellungen!I332&gt;"a"),Ausstellungen!D332&amp;MID(Ausstellungen!I332,1,3),"")</f>
        <v/>
      </c>
      <c r="F332" s="70" t="str">
        <f>IF(Ausstellungen!T332&lt;&gt;"leer",CONCATENATE(Ausstellungen!T332,"P"),"")</f>
        <v/>
      </c>
      <c r="G332" s="71">
        <f ca="1">IF(Ausstellungen!G332&gt;" ",VLOOKUP(Ausstellungen!G332,INDIRECT(F332),2,0),0)</f>
        <v>0</v>
      </c>
      <c r="H332" s="71">
        <f>IF(ISERROR(VLOOKUP(Ausstellungen!H332,Tabelle2!$AG$3:$AH$29,2,0)),0,VLOOKUP(Ausstellungen!H332,Tabelle2!$AG$3:$AH$29,2,0))</f>
        <v>0</v>
      </c>
      <c r="I332" s="71">
        <f>IF(ISERROR(VLOOKUP(Ausstellungen!I332,Tabelle2!$X$3:$Y$8,2,0)),0,VLOOKUP(Ausstellungen!I332,Tabelle2!$X$3:$Y$8,2,0))</f>
        <v>0</v>
      </c>
      <c r="J332" s="71">
        <f t="shared" ca="1" si="55"/>
        <v>0</v>
      </c>
      <c r="N332" s="69" t="str">
        <f>IF(AND(Ausstellungen!$C332&gt;"a",ISERROR(VLOOKUP(Ausstellungen!$C332,Tabelle3!$A$6:$B$300,2,0))),"??",IF(ISERROR(VLOOKUP(Ausstellungen!$C332,Tabelle3!$A$6:$B$300,2,0)),"",VLOOKUP(Ausstellungen!$C332,Tabelle3!$A$6:$B$300,2,0)))</f>
        <v/>
      </c>
      <c r="O332" s="125">
        <f ca="1">IF(AND(Ausstellungen!G332&gt;"a",ISERROR(MATCH(Ausstellungen!G332,INDIRECT(Ausstellungen!T332),0))),0,1)</f>
        <v>1</v>
      </c>
      <c r="P332" s="71" t="str">
        <f>IF(Ausstellungen!$C332="","",IF(ISERROR(MATCH(Ausstellungen!$I332,Tabelle2!$X$4:$X$8,0)),"",MATCH(Ausstellungen!$I332,Tabelle2!$X$4:$X$8,0)))</f>
        <v/>
      </c>
      <c r="Q332" s="71" t="str">
        <f>IF(Ausstellungen!$C332="","",IF(OR(P332="",ISERROR(INDEX(Tabelle2!$X$14:$Y$18,P332,2))),"",INDEX(Tabelle2!$X$14:$Y$18,P332,2)))</f>
        <v/>
      </c>
      <c r="R332" s="71" t="str">
        <f t="shared" si="56"/>
        <v/>
      </c>
      <c r="S332" s="84" t="str">
        <f>IF(Ausstellungen!H332&lt;"a","",IF(AND(Ausstellungen!H332&gt;"a",ISERROR(MATCH(Ausstellungen!D332&amp;Ausstellungen!G332,Tabelle2!$T$2:$T$17,0))),1,IF(AND(Ausstellungen!H332&gt;"a",INDEX(Tabelle2!$V$2:$V$17,MATCH(Ausstellungen!D332&amp;Ausstellungen!G332,Tabelle2!$T$2:$T$17,0))&lt;&gt;Ausstellungen!H332),1,"")))</f>
        <v/>
      </c>
      <c r="T332" s="71" t="str">
        <f>IF(AND(Ausstellungen!I332&gt;"a",ISERROR(MATCH(Ausstellungen!G332,Tabelle2!$Z$2:$Z$7,0))),1,"")</f>
        <v/>
      </c>
      <c r="U332" s="71" t="str">
        <f>IF(AND(A332&gt;"a",Ausstellungen!G332&gt;" "),COUNTIF(A$5:A$500,A332),"")</f>
        <v/>
      </c>
      <c r="V332" s="71" t="str">
        <f t="shared" si="57"/>
        <v/>
      </c>
      <c r="W332" s="71" t="str">
        <f t="shared" si="58"/>
        <v/>
      </c>
      <c r="X332" s="71" t="str">
        <f>IF(AND(Ausstellungen!D332&lt;&gt;Tabelle2!$C$19,Ausstellungen!F332=Tabelle2!$E$19),1,"")</f>
        <v/>
      </c>
      <c r="Y332" s="71" t="str">
        <f ca="1">IF(AND(Ausstellungen!G332&gt;"a",ISERROR(MATCH(Ausstellungen!G332,INDIRECT(Ausstellungen!T332),0))),0,"")</f>
        <v/>
      </c>
      <c r="Z332" s="71" t="str">
        <f>IF(ISERROR(SEARCH(",",Ausstellungen!G332,1)),Ausstellungen!G332,SUBSTITUTE(MID(Ausstellungen!G332,1,SEARCH(",",Ausstellungen!G332,1)-1),"vv","z"))</f>
        <v xml:space="preserve"> </v>
      </c>
      <c r="AA332" s="71">
        <f t="shared" ca="1" si="59"/>
        <v>0</v>
      </c>
      <c r="AB332" s="71">
        <f t="shared" ca="1" si="60"/>
        <v>0</v>
      </c>
      <c r="AC332" s="71">
        <f t="shared" ca="1" si="61"/>
        <v>0</v>
      </c>
      <c r="AD332" s="71">
        <f t="shared" ca="1" si="62"/>
        <v>0</v>
      </c>
      <c r="AE332" s="71">
        <f t="shared" ca="1" si="63"/>
        <v>0</v>
      </c>
      <c r="AF332" s="71">
        <f t="shared" ca="1" si="64"/>
        <v>0</v>
      </c>
      <c r="AG332" s="71">
        <f t="shared" ca="1" si="65"/>
        <v>0</v>
      </c>
    </row>
    <row r="333" spans="1:33" ht="18.600000000000001" customHeight="1" x14ac:dyDescent="0.2">
      <c r="A333" s="70" t="str">
        <f>IF(AND(Ausstellungen!C333&lt;"a",Ausstellungen!D333&lt;"a",Ausstellungen!F333&lt;"a",Ausstellungen!G333&lt;" "),"",SUBSTITUTE(SUBSTITUTE(SUBSTITUTE(SUBSTITUTE(IF(AND(ISERROR(SEARCH(",",Ausstellungen!G333,1)),ISERROR(SEARCH(".",Ausstellungen!G333,1))),CONCATENATE(Ausstellungen!D333,Ausstellungen!E333,Ausstellungen!F333,Ausstellungen!G333),IF(ISERROR(SEARCH(",",Ausstellungen!G333,1)),CONCATENATE(Ausstellungen!D333,Ausstellungen!E333,Ausstellungen!F333,MID(Ausstellungen!G333,SEARCH(".",Ausstellungen!G333,1)-1,1)),CONCATENATE(Ausstellungen!D333,Ausstellungen!E333,Ausstellungen!F333,MID(Ausstellungen!G333,SEARCH(",",Ausstellungen!G333,1)-1,1)))),"vv",ROW()),"v",ROW()),"Sg",""),"V",""))</f>
        <v xml:space="preserve">   </v>
      </c>
      <c r="B333" s="70" t="str">
        <f>IF(OR(Ausstellungen!C333&lt;"a",Ausstellungen!D333&lt;"a",Ausstellungen!F333&lt;"a"),"",IF(AND(Ausstellungen!D333=Tabelle2!$C$19,Ausstellungen!F333=Tabelle2!$E$19),Ausstellungen!C333&amp;Ausstellungen!D333&amp;"yy",IF(AND(Ausstellungen!D333=Tabelle2!$C$19,Ausstellungen!F333&lt;&gt;Tabelle2!$E$19),Ausstellungen!C333&amp;Ausstellungen!D333&amp;"zz",Ausstellungen!C333&amp;Ausstellungen!D333)))</f>
        <v/>
      </c>
      <c r="C333" s="70" t="str">
        <f>IF(Ausstellungen!H333&lt;"a","",IF(Ausstellungen!F333=Tabelle2!$E$4,Ausstellungen!D333&amp;Ausstellungen!E333&amp;Ausstellungen!F333&amp;Ausstellungen!H333,IF(Ausstellungen!F333=Tabelle2!$E$3,Ausstellungen!D333&amp;Ausstellungen!F333&amp;Ausstellungen!H333,Ausstellungen!D333&amp;Ausstellungen!E333&amp;Ausstellungen!H333)))</f>
        <v/>
      </c>
      <c r="D333" s="70" t="str">
        <f>IF(AND(Ausstellungen!C333&gt;"a",Ausstellungen!D333&gt;"a",Ausstellungen!F333&gt;"a",Ausstellungen!I333&gt;"a"),Ausstellungen!D333&amp;Ausstellungen!E333&amp;MID(Ausstellungen!I333,1,2),"")</f>
        <v/>
      </c>
      <c r="E333" s="70" t="str">
        <f>IF(AND(Ausstellungen!C333&gt;"a",Ausstellungen!D333&gt;"a",Ausstellungen!F333&gt;"a",Ausstellungen!I333&gt;"a"),Ausstellungen!D333&amp;MID(Ausstellungen!I333,1,3),"")</f>
        <v/>
      </c>
      <c r="F333" s="70" t="str">
        <f>IF(Ausstellungen!T333&lt;&gt;"leer",CONCATENATE(Ausstellungen!T333,"P"),"")</f>
        <v/>
      </c>
      <c r="G333" s="71">
        <f ca="1">IF(Ausstellungen!G333&gt;" ",VLOOKUP(Ausstellungen!G333,INDIRECT(F333),2,0),0)</f>
        <v>0</v>
      </c>
      <c r="H333" s="71">
        <f>IF(ISERROR(VLOOKUP(Ausstellungen!H333,Tabelle2!$AG$3:$AH$29,2,0)),0,VLOOKUP(Ausstellungen!H333,Tabelle2!$AG$3:$AH$29,2,0))</f>
        <v>0</v>
      </c>
      <c r="I333" s="71">
        <f>IF(ISERROR(VLOOKUP(Ausstellungen!I333,Tabelle2!$X$3:$Y$8,2,0)),0,VLOOKUP(Ausstellungen!I333,Tabelle2!$X$3:$Y$8,2,0))</f>
        <v>0</v>
      </c>
      <c r="J333" s="71">
        <f t="shared" ca="1" si="55"/>
        <v>0</v>
      </c>
      <c r="N333" s="69" t="str">
        <f>IF(AND(Ausstellungen!$C333&gt;"a",ISERROR(VLOOKUP(Ausstellungen!$C333,Tabelle3!$A$6:$B$300,2,0))),"??",IF(ISERROR(VLOOKUP(Ausstellungen!$C333,Tabelle3!$A$6:$B$300,2,0)),"",VLOOKUP(Ausstellungen!$C333,Tabelle3!$A$6:$B$300,2,0)))</f>
        <v/>
      </c>
      <c r="O333" s="125">
        <f ca="1">IF(AND(Ausstellungen!G333&gt;"a",ISERROR(MATCH(Ausstellungen!G333,INDIRECT(Ausstellungen!T333),0))),0,1)</f>
        <v>1</v>
      </c>
      <c r="P333" s="71" t="str">
        <f>IF(Ausstellungen!$C333="","",IF(ISERROR(MATCH(Ausstellungen!$I333,Tabelle2!$X$4:$X$8,0)),"",MATCH(Ausstellungen!$I333,Tabelle2!$X$4:$X$8,0)))</f>
        <v/>
      </c>
      <c r="Q333" s="71" t="str">
        <f>IF(Ausstellungen!$C333="","",IF(OR(P333="",ISERROR(INDEX(Tabelle2!$X$14:$Y$18,P333,2))),"",INDEX(Tabelle2!$X$14:$Y$18,P333,2)))</f>
        <v/>
      </c>
      <c r="R333" s="71" t="str">
        <f t="shared" si="56"/>
        <v/>
      </c>
      <c r="S333" s="84" t="str">
        <f>IF(Ausstellungen!H333&lt;"a","",IF(AND(Ausstellungen!H333&gt;"a",ISERROR(MATCH(Ausstellungen!D333&amp;Ausstellungen!G333,Tabelle2!$T$2:$T$17,0))),1,IF(AND(Ausstellungen!H333&gt;"a",INDEX(Tabelle2!$V$2:$V$17,MATCH(Ausstellungen!D333&amp;Ausstellungen!G333,Tabelle2!$T$2:$T$17,0))&lt;&gt;Ausstellungen!H333),1,"")))</f>
        <v/>
      </c>
      <c r="T333" s="71" t="str">
        <f>IF(AND(Ausstellungen!I333&gt;"a",ISERROR(MATCH(Ausstellungen!G333,Tabelle2!$Z$2:$Z$7,0))),1,"")</f>
        <v/>
      </c>
      <c r="U333" s="71" t="str">
        <f>IF(AND(A333&gt;"a",Ausstellungen!G333&gt;" "),COUNTIF(A$5:A$500,A333),"")</f>
        <v/>
      </c>
      <c r="V333" s="71" t="str">
        <f t="shared" si="57"/>
        <v/>
      </c>
      <c r="W333" s="71" t="str">
        <f t="shared" si="58"/>
        <v/>
      </c>
      <c r="X333" s="71" t="str">
        <f>IF(AND(Ausstellungen!D333&lt;&gt;Tabelle2!$C$19,Ausstellungen!F333=Tabelle2!$E$19),1,"")</f>
        <v/>
      </c>
      <c r="Y333" s="71" t="str">
        <f ca="1">IF(AND(Ausstellungen!G333&gt;"a",ISERROR(MATCH(Ausstellungen!G333,INDIRECT(Ausstellungen!T333),0))),0,"")</f>
        <v/>
      </c>
      <c r="Z333" s="71" t="str">
        <f>IF(ISERROR(SEARCH(",",Ausstellungen!G333,1)),Ausstellungen!G333,SUBSTITUTE(MID(Ausstellungen!G333,1,SEARCH(",",Ausstellungen!G333,1)-1),"vv","z"))</f>
        <v xml:space="preserve"> </v>
      </c>
      <c r="AA333" s="71">
        <f t="shared" ca="1" si="59"/>
        <v>0</v>
      </c>
      <c r="AB333" s="71">
        <f t="shared" ca="1" si="60"/>
        <v>0</v>
      </c>
      <c r="AC333" s="71">
        <f t="shared" ca="1" si="61"/>
        <v>0</v>
      </c>
      <c r="AD333" s="71">
        <f t="shared" ca="1" si="62"/>
        <v>0</v>
      </c>
      <c r="AE333" s="71">
        <f t="shared" ca="1" si="63"/>
        <v>0</v>
      </c>
      <c r="AF333" s="71">
        <f t="shared" ca="1" si="64"/>
        <v>0</v>
      </c>
      <c r="AG333" s="71">
        <f t="shared" ca="1" si="65"/>
        <v>0</v>
      </c>
    </row>
    <row r="334" spans="1:33" ht="18.600000000000001" customHeight="1" x14ac:dyDescent="0.2">
      <c r="A334" s="70" t="str">
        <f>IF(AND(Ausstellungen!C334&lt;"a",Ausstellungen!D334&lt;"a",Ausstellungen!F334&lt;"a",Ausstellungen!G334&lt;" "),"",SUBSTITUTE(SUBSTITUTE(SUBSTITUTE(SUBSTITUTE(IF(AND(ISERROR(SEARCH(",",Ausstellungen!G334,1)),ISERROR(SEARCH(".",Ausstellungen!G334,1))),CONCATENATE(Ausstellungen!D334,Ausstellungen!E334,Ausstellungen!F334,Ausstellungen!G334),IF(ISERROR(SEARCH(",",Ausstellungen!G334,1)),CONCATENATE(Ausstellungen!D334,Ausstellungen!E334,Ausstellungen!F334,MID(Ausstellungen!G334,SEARCH(".",Ausstellungen!G334,1)-1,1)),CONCATENATE(Ausstellungen!D334,Ausstellungen!E334,Ausstellungen!F334,MID(Ausstellungen!G334,SEARCH(",",Ausstellungen!G334,1)-1,1)))),"vv",ROW()),"v",ROW()),"Sg",""),"V",""))</f>
        <v xml:space="preserve">   </v>
      </c>
      <c r="B334" s="70" t="str">
        <f>IF(OR(Ausstellungen!C334&lt;"a",Ausstellungen!D334&lt;"a",Ausstellungen!F334&lt;"a"),"",IF(AND(Ausstellungen!D334=Tabelle2!$C$19,Ausstellungen!F334=Tabelle2!$E$19),Ausstellungen!C334&amp;Ausstellungen!D334&amp;"yy",IF(AND(Ausstellungen!D334=Tabelle2!$C$19,Ausstellungen!F334&lt;&gt;Tabelle2!$E$19),Ausstellungen!C334&amp;Ausstellungen!D334&amp;"zz",Ausstellungen!C334&amp;Ausstellungen!D334)))</f>
        <v/>
      </c>
      <c r="C334" s="70" t="str">
        <f>IF(Ausstellungen!H334&lt;"a","",IF(Ausstellungen!F334=Tabelle2!$E$4,Ausstellungen!D334&amp;Ausstellungen!E334&amp;Ausstellungen!F334&amp;Ausstellungen!H334,IF(Ausstellungen!F334=Tabelle2!$E$3,Ausstellungen!D334&amp;Ausstellungen!F334&amp;Ausstellungen!H334,Ausstellungen!D334&amp;Ausstellungen!E334&amp;Ausstellungen!H334)))</f>
        <v/>
      </c>
      <c r="D334" s="70" t="str">
        <f>IF(AND(Ausstellungen!C334&gt;"a",Ausstellungen!D334&gt;"a",Ausstellungen!F334&gt;"a",Ausstellungen!I334&gt;"a"),Ausstellungen!D334&amp;Ausstellungen!E334&amp;MID(Ausstellungen!I334,1,2),"")</f>
        <v/>
      </c>
      <c r="E334" s="70" t="str">
        <f>IF(AND(Ausstellungen!C334&gt;"a",Ausstellungen!D334&gt;"a",Ausstellungen!F334&gt;"a",Ausstellungen!I334&gt;"a"),Ausstellungen!D334&amp;MID(Ausstellungen!I334,1,3),"")</f>
        <v/>
      </c>
      <c r="F334" s="70" t="str">
        <f>IF(Ausstellungen!T334&lt;&gt;"leer",CONCATENATE(Ausstellungen!T334,"P"),"")</f>
        <v/>
      </c>
      <c r="G334" s="71">
        <f ca="1">IF(Ausstellungen!G334&gt;" ",VLOOKUP(Ausstellungen!G334,INDIRECT(F334),2,0),0)</f>
        <v>0</v>
      </c>
      <c r="H334" s="71">
        <f>IF(ISERROR(VLOOKUP(Ausstellungen!H334,Tabelle2!$AG$3:$AH$29,2,0)),0,VLOOKUP(Ausstellungen!H334,Tabelle2!$AG$3:$AH$29,2,0))</f>
        <v>0</v>
      </c>
      <c r="I334" s="71">
        <f>IF(ISERROR(VLOOKUP(Ausstellungen!I334,Tabelle2!$X$3:$Y$8,2,0)),0,VLOOKUP(Ausstellungen!I334,Tabelle2!$X$3:$Y$8,2,0))</f>
        <v>0</v>
      </c>
      <c r="J334" s="71">
        <f t="shared" ca="1" si="55"/>
        <v>0</v>
      </c>
      <c r="N334" s="69" t="str">
        <f>IF(AND(Ausstellungen!$C334&gt;"a",ISERROR(VLOOKUP(Ausstellungen!$C334,Tabelle3!$A$6:$B$300,2,0))),"??",IF(ISERROR(VLOOKUP(Ausstellungen!$C334,Tabelle3!$A$6:$B$300,2,0)),"",VLOOKUP(Ausstellungen!$C334,Tabelle3!$A$6:$B$300,2,0)))</f>
        <v/>
      </c>
      <c r="O334" s="125">
        <f ca="1">IF(AND(Ausstellungen!G334&gt;"a",ISERROR(MATCH(Ausstellungen!G334,INDIRECT(Ausstellungen!T334),0))),0,1)</f>
        <v>1</v>
      </c>
      <c r="P334" s="71" t="str">
        <f>IF(Ausstellungen!$C334="","",IF(ISERROR(MATCH(Ausstellungen!$I334,Tabelle2!$X$4:$X$8,0)),"",MATCH(Ausstellungen!$I334,Tabelle2!$X$4:$X$8,0)))</f>
        <v/>
      </c>
      <c r="Q334" s="71" t="str">
        <f>IF(Ausstellungen!$C334="","",IF(OR(P334="",ISERROR(INDEX(Tabelle2!$X$14:$Y$18,P334,2))),"",INDEX(Tabelle2!$X$14:$Y$18,P334,2)))</f>
        <v/>
      </c>
      <c r="R334" s="71" t="str">
        <f t="shared" si="56"/>
        <v/>
      </c>
      <c r="S334" s="84" t="str">
        <f>IF(Ausstellungen!H334&lt;"a","",IF(AND(Ausstellungen!H334&gt;"a",ISERROR(MATCH(Ausstellungen!D334&amp;Ausstellungen!G334,Tabelle2!$T$2:$T$17,0))),1,IF(AND(Ausstellungen!H334&gt;"a",INDEX(Tabelle2!$V$2:$V$17,MATCH(Ausstellungen!D334&amp;Ausstellungen!G334,Tabelle2!$T$2:$T$17,0))&lt;&gt;Ausstellungen!H334),1,"")))</f>
        <v/>
      </c>
      <c r="T334" s="71" t="str">
        <f>IF(AND(Ausstellungen!I334&gt;"a",ISERROR(MATCH(Ausstellungen!G334,Tabelle2!$Z$2:$Z$7,0))),1,"")</f>
        <v/>
      </c>
      <c r="U334" s="71" t="str">
        <f>IF(AND(A334&gt;"a",Ausstellungen!G334&gt;" "),COUNTIF(A$5:A$500,A334),"")</f>
        <v/>
      </c>
      <c r="V334" s="71" t="str">
        <f t="shared" si="57"/>
        <v/>
      </c>
      <c r="W334" s="71" t="str">
        <f t="shared" si="58"/>
        <v/>
      </c>
      <c r="X334" s="71" t="str">
        <f>IF(AND(Ausstellungen!D334&lt;&gt;Tabelle2!$C$19,Ausstellungen!F334=Tabelle2!$E$19),1,"")</f>
        <v/>
      </c>
      <c r="Y334" s="71" t="str">
        <f ca="1">IF(AND(Ausstellungen!G334&gt;"a",ISERROR(MATCH(Ausstellungen!G334,INDIRECT(Ausstellungen!T334),0))),0,"")</f>
        <v/>
      </c>
      <c r="Z334" s="71" t="str">
        <f>IF(ISERROR(SEARCH(",",Ausstellungen!G334,1)),Ausstellungen!G334,SUBSTITUTE(MID(Ausstellungen!G334,1,SEARCH(",",Ausstellungen!G334,1)-1),"vv","z"))</f>
        <v xml:space="preserve"> </v>
      </c>
      <c r="AA334" s="71">
        <f t="shared" ca="1" si="59"/>
        <v>0</v>
      </c>
      <c r="AB334" s="71">
        <f t="shared" ca="1" si="60"/>
        <v>0</v>
      </c>
      <c r="AC334" s="71">
        <f t="shared" ca="1" si="61"/>
        <v>0</v>
      </c>
      <c r="AD334" s="71">
        <f t="shared" ca="1" si="62"/>
        <v>0</v>
      </c>
      <c r="AE334" s="71">
        <f t="shared" ca="1" si="63"/>
        <v>0</v>
      </c>
      <c r="AF334" s="71">
        <f t="shared" ca="1" si="64"/>
        <v>0</v>
      </c>
      <c r="AG334" s="71">
        <f t="shared" ca="1" si="65"/>
        <v>0</v>
      </c>
    </row>
    <row r="335" spans="1:33" ht="18.600000000000001" customHeight="1" x14ac:dyDescent="0.2">
      <c r="A335" s="70" t="str">
        <f>IF(AND(Ausstellungen!C335&lt;"a",Ausstellungen!D335&lt;"a",Ausstellungen!F335&lt;"a",Ausstellungen!G335&lt;" "),"",SUBSTITUTE(SUBSTITUTE(SUBSTITUTE(SUBSTITUTE(IF(AND(ISERROR(SEARCH(",",Ausstellungen!G335,1)),ISERROR(SEARCH(".",Ausstellungen!G335,1))),CONCATENATE(Ausstellungen!D335,Ausstellungen!E335,Ausstellungen!F335,Ausstellungen!G335),IF(ISERROR(SEARCH(",",Ausstellungen!G335,1)),CONCATENATE(Ausstellungen!D335,Ausstellungen!E335,Ausstellungen!F335,MID(Ausstellungen!G335,SEARCH(".",Ausstellungen!G335,1)-1,1)),CONCATENATE(Ausstellungen!D335,Ausstellungen!E335,Ausstellungen!F335,MID(Ausstellungen!G335,SEARCH(",",Ausstellungen!G335,1)-1,1)))),"vv",ROW()),"v",ROW()),"Sg",""),"V",""))</f>
        <v xml:space="preserve">   </v>
      </c>
      <c r="B335" s="70" t="str">
        <f>IF(OR(Ausstellungen!C335&lt;"a",Ausstellungen!D335&lt;"a",Ausstellungen!F335&lt;"a"),"",IF(AND(Ausstellungen!D335=Tabelle2!$C$19,Ausstellungen!F335=Tabelle2!$E$19),Ausstellungen!C335&amp;Ausstellungen!D335&amp;"yy",IF(AND(Ausstellungen!D335=Tabelle2!$C$19,Ausstellungen!F335&lt;&gt;Tabelle2!$E$19),Ausstellungen!C335&amp;Ausstellungen!D335&amp;"zz",Ausstellungen!C335&amp;Ausstellungen!D335)))</f>
        <v/>
      </c>
      <c r="C335" s="70" t="str">
        <f>IF(Ausstellungen!H335&lt;"a","",IF(Ausstellungen!F335=Tabelle2!$E$4,Ausstellungen!D335&amp;Ausstellungen!E335&amp;Ausstellungen!F335&amp;Ausstellungen!H335,IF(Ausstellungen!F335=Tabelle2!$E$3,Ausstellungen!D335&amp;Ausstellungen!F335&amp;Ausstellungen!H335,Ausstellungen!D335&amp;Ausstellungen!E335&amp;Ausstellungen!H335)))</f>
        <v/>
      </c>
      <c r="D335" s="70" t="str">
        <f>IF(AND(Ausstellungen!C335&gt;"a",Ausstellungen!D335&gt;"a",Ausstellungen!F335&gt;"a",Ausstellungen!I335&gt;"a"),Ausstellungen!D335&amp;Ausstellungen!E335&amp;MID(Ausstellungen!I335,1,2),"")</f>
        <v/>
      </c>
      <c r="E335" s="70" t="str">
        <f>IF(AND(Ausstellungen!C335&gt;"a",Ausstellungen!D335&gt;"a",Ausstellungen!F335&gt;"a",Ausstellungen!I335&gt;"a"),Ausstellungen!D335&amp;MID(Ausstellungen!I335,1,3),"")</f>
        <v/>
      </c>
      <c r="F335" s="70" t="str">
        <f>IF(Ausstellungen!T335&lt;&gt;"leer",CONCATENATE(Ausstellungen!T335,"P"),"")</f>
        <v/>
      </c>
      <c r="G335" s="71">
        <f ca="1">IF(Ausstellungen!G335&gt;" ",VLOOKUP(Ausstellungen!G335,INDIRECT(F335),2,0),0)</f>
        <v>0</v>
      </c>
      <c r="H335" s="71">
        <f>IF(ISERROR(VLOOKUP(Ausstellungen!H335,Tabelle2!$AG$3:$AH$29,2,0)),0,VLOOKUP(Ausstellungen!H335,Tabelle2!$AG$3:$AH$29,2,0))</f>
        <v>0</v>
      </c>
      <c r="I335" s="71">
        <f>IF(ISERROR(VLOOKUP(Ausstellungen!I335,Tabelle2!$X$3:$Y$8,2,0)),0,VLOOKUP(Ausstellungen!I335,Tabelle2!$X$3:$Y$8,2,0))</f>
        <v>0</v>
      </c>
      <c r="J335" s="71">
        <f t="shared" ca="1" si="55"/>
        <v>0</v>
      </c>
      <c r="N335" s="69" t="str">
        <f>IF(AND(Ausstellungen!$C335&gt;"a",ISERROR(VLOOKUP(Ausstellungen!$C335,Tabelle3!$A$6:$B$300,2,0))),"??",IF(ISERROR(VLOOKUP(Ausstellungen!$C335,Tabelle3!$A$6:$B$300,2,0)),"",VLOOKUP(Ausstellungen!$C335,Tabelle3!$A$6:$B$300,2,0)))</f>
        <v/>
      </c>
      <c r="O335" s="125">
        <f ca="1">IF(AND(Ausstellungen!G335&gt;"a",ISERROR(MATCH(Ausstellungen!G335,INDIRECT(Ausstellungen!T335),0))),0,1)</f>
        <v>1</v>
      </c>
      <c r="P335" s="71" t="str">
        <f>IF(Ausstellungen!$C335="","",IF(ISERROR(MATCH(Ausstellungen!$I335,Tabelle2!$X$4:$X$8,0)),"",MATCH(Ausstellungen!$I335,Tabelle2!$X$4:$X$8,0)))</f>
        <v/>
      </c>
      <c r="Q335" s="71" t="str">
        <f>IF(Ausstellungen!$C335="","",IF(OR(P335="",ISERROR(INDEX(Tabelle2!$X$14:$Y$18,P335,2))),"",INDEX(Tabelle2!$X$14:$Y$18,P335,2)))</f>
        <v/>
      </c>
      <c r="R335" s="71" t="str">
        <f t="shared" si="56"/>
        <v/>
      </c>
      <c r="S335" s="84" t="str">
        <f>IF(Ausstellungen!H335&lt;"a","",IF(AND(Ausstellungen!H335&gt;"a",ISERROR(MATCH(Ausstellungen!D335&amp;Ausstellungen!G335,Tabelle2!$T$2:$T$17,0))),1,IF(AND(Ausstellungen!H335&gt;"a",INDEX(Tabelle2!$V$2:$V$17,MATCH(Ausstellungen!D335&amp;Ausstellungen!G335,Tabelle2!$T$2:$T$17,0))&lt;&gt;Ausstellungen!H335),1,"")))</f>
        <v/>
      </c>
      <c r="T335" s="71" t="str">
        <f>IF(AND(Ausstellungen!I335&gt;"a",ISERROR(MATCH(Ausstellungen!G335,Tabelle2!$Z$2:$Z$7,0))),1,"")</f>
        <v/>
      </c>
      <c r="U335" s="71" t="str">
        <f>IF(AND(A335&gt;"a",Ausstellungen!G335&gt;" "),COUNTIF(A$5:A$500,A335),"")</f>
        <v/>
      </c>
      <c r="V335" s="71" t="str">
        <f t="shared" si="57"/>
        <v/>
      </c>
      <c r="W335" s="71" t="str">
        <f t="shared" si="58"/>
        <v/>
      </c>
      <c r="X335" s="71" t="str">
        <f>IF(AND(Ausstellungen!D335&lt;&gt;Tabelle2!$C$19,Ausstellungen!F335=Tabelle2!$E$19),1,"")</f>
        <v/>
      </c>
      <c r="Y335" s="71" t="str">
        <f ca="1">IF(AND(Ausstellungen!G335&gt;"a",ISERROR(MATCH(Ausstellungen!G335,INDIRECT(Ausstellungen!T335),0))),0,"")</f>
        <v/>
      </c>
      <c r="Z335" s="71" t="str">
        <f>IF(ISERROR(SEARCH(",",Ausstellungen!G335,1)),Ausstellungen!G335,SUBSTITUTE(MID(Ausstellungen!G335,1,SEARCH(",",Ausstellungen!G335,1)-1),"vv","z"))</f>
        <v xml:space="preserve"> </v>
      </c>
      <c r="AA335" s="71">
        <f t="shared" ca="1" si="59"/>
        <v>0</v>
      </c>
      <c r="AB335" s="71">
        <f t="shared" ca="1" si="60"/>
        <v>0</v>
      </c>
      <c r="AC335" s="71">
        <f t="shared" ca="1" si="61"/>
        <v>0</v>
      </c>
      <c r="AD335" s="71">
        <f t="shared" ca="1" si="62"/>
        <v>0</v>
      </c>
      <c r="AE335" s="71">
        <f t="shared" ca="1" si="63"/>
        <v>0</v>
      </c>
      <c r="AF335" s="71">
        <f t="shared" ca="1" si="64"/>
        <v>0</v>
      </c>
      <c r="AG335" s="71">
        <f t="shared" ca="1" si="65"/>
        <v>0</v>
      </c>
    </row>
    <row r="336" spans="1:33" ht="18.600000000000001" customHeight="1" x14ac:dyDescent="0.2">
      <c r="A336" s="70" t="str">
        <f>IF(AND(Ausstellungen!C336&lt;"a",Ausstellungen!D336&lt;"a",Ausstellungen!F336&lt;"a",Ausstellungen!G336&lt;" "),"",SUBSTITUTE(SUBSTITUTE(SUBSTITUTE(SUBSTITUTE(IF(AND(ISERROR(SEARCH(",",Ausstellungen!G336,1)),ISERROR(SEARCH(".",Ausstellungen!G336,1))),CONCATENATE(Ausstellungen!D336,Ausstellungen!E336,Ausstellungen!F336,Ausstellungen!G336),IF(ISERROR(SEARCH(",",Ausstellungen!G336,1)),CONCATENATE(Ausstellungen!D336,Ausstellungen!E336,Ausstellungen!F336,MID(Ausstellungen!G336,SEARCH(".",Ausstellungen!G336,1)-1,1)),CONCATENATE(Ausstellungen!D336,Ausstellungen!E336,Ausstellungen!F336,MID(Ausstellungen!G336,SEARCH(",",Ausstellungen!G336,1)-1,1)))),"vv",ROW()),"v",ROW()),"Sg",""),"V",""))</f>
        <v xml:space="preserve">   </v>
      </c>
      <c r="B336" s="70" t="str">
        <f>IF(OR(Ausstellungen!C336&lt;"a",Ausstellungen!D336&lt;"a",Ausstellungen!F336&lt;"a"),"",IF(AND(Ausstellungen!D336=Tabelle2!$C$19,Ausstellungen!F336=Tabelle2!$E$19),Ausstellungen!C336&amp;Ausstellungen!D336&amp;"yy",IF(AND(Ausstellungen!D336=Tabelle2!$C$19,Ausstellungen!F336&lt;&gt;Tabelle2!$E$19),Ausstellungen!C336&amp;Ausstellungen!D336&amp;"zz",Ausstellungen!C336&amp;Ausstellungen!D336)))</f>
        <v/>
      </c>
      <c r="C336" s="70" t="str">
        <f>IF(Ausstellungen!H336&lt;"a","",IF(Ausstellungen!F336=Tabelle2!$E$4,Ausstellungen!D336&amp;Ausstellungen!E336&amp;Ausstellungen!F336&amp;Ausstellungen!H336,IF(Ausstellungen!F336=Tabelle2!$E$3,Ausstellungen!D336&amp;Ausstellungen!F336&amp;Ausstellungen!H336,Ausstellungen!D336&amp;Ausstellungen!E336&amp;Ausstellungen!H336)))</f>
        <v/>
      </c>
      <c r="D336" s="70" t="str">
        <f>IF(AND(Ausstellungen!C336&gt;"a",Ausstellungen!D336&gt;"a",Ausstellungen!F336&gt;"a",Ausstellungen!I336&gt;"a"),Ausstellungen!D336&amp;Ausstellungen!E336&amp;MID(Ausstellungen!I336,1,2),"")</f>
        <v/>
      </c>
      <c r="E336" s="70" t="str">
        <f>IF(AND(Ausstellungen!C336&gt;"a",Ausstellungen!D336&gt;"a",Ausstellungen!F336&gt;"a",Ausstellungen!I336&gt;"a"),Ausstellungen!D336&amp;MID(Ausstellungen!I336,1,3),"")</f>
        <v/>
      </c>
      <c r="F336" s="70" t="str">
        <f>IF(Ausstellungen!T336&lt;&gt;"leer",CONCATENATE(Ausstellungen!T336,"P"),"")</f>
        <v/>
      </c>
      <c r="G336" s="71">
        <f ca="1">IF(Ausstellungen!G336&gt;" ",VLOOKUP(Ausstellungen!G336,INDIRECT(F336),2,0),0)</f>
        <v>0</v>
      </c>
      <c r="H336" s="71">
        <f>IF(ISERROR(VLOOKUP(Ausstellungen!H336,Tabelle2!$AG$3:$AH$29,2,0)),0,VLOOKUP(Ausstellungen!H336,Tabelle2!$AG$3:$AH$29,2,0))</f>
        <v>0</v>
      </c>
      <c r="I336" s="71">
        <f>IF(ISERROR(VLOOKUP(Ausstellungen!I336,Tabelle2!$X$3:$Y$8,2,0)),0,VLOOKUP(Ausstellungen!I336,Tabelle2!$X$3:$Y$8,2,0))</f>
        <v>0</v>
      </c>
      <c r="J336" s="71">
        <f t="shared" ca="1" si="55"/>
        <v>0</v>
      </c>
      <c r="N336" s="69" t="str">
        <f>IF(AND(Ausstellungen!$C336&gt;"a",ISERROR(VLOOKUP(Ausstellungen!$C336,Tabelle3!$A$6:$B$300,2,0))),"??",IF(ISERROR(VLOOKUP(Ausstellungen!$C336,Tabelle3!$A$6:$B$300,2,0)),"",VLOOKUP(Ausstellungen!$C336,Tabelle3!$A$6:$B$300,2,0)))</f>
        <v/>
      </c>
      <c r="O336" s="125">
        <f ca="1">IF(AND(Ausstellungen!G336&gt;"a",ISERROR(MATCH(Ausstellungen!G336,INDIRECT(Ausstellungen!T336),0))),0,1)</f>
        <v>1</v>
      </c>
      <c r="P336" s="71" t="str">
        <f>IF(Ausstellungen!$C336="","",IF(ISERROR(MATCH(Ausstellungen!$I336,Tabelle2!$X$4:$X$8,0)),"",MATCH(Ausstellungen!$I336,Tabelle2!$X$4:$X$8,0)))</f>
        <v/>
      </c>
      <c r="Q336" s="71" t="str">
        <f>IF(Ausstellungen!$C336="","",IF(OR(P336="",ISERROR(INDEX(Tabelle2!$X$14:$Y$18,P336,2))),"",INDEX(Tabelle2!$X$14:$Y$18,P336,2)))</f>
        <v/>
      </c>
      <c r="R336" s="71" t="str">
        <f t="shared" si="56"/>
        <v/>
      </c>
      <c r="S336" s="84" t="str">
        <f>IF(Ausstellungen!H336&lt;"a","",IF(AND(Ausstellungen!H336&gt;"a",ISERROR(MATCH(Ausstellungen!D336&amp;Ausstellungen!G336,Tabelle2!$T$2:$T$17,0))),1,IF(AND(Ausstellungen!H336&gt;"a",INDEX(Tabelle2!$V$2:$V$17,MATCH(Ausstellungen!D336&amp;Ausstellungen!G336,Tabelle2!$T$2:$T$17,0))&lt;&gt;Ausstellungen!H336),1,"")))</f>
        <v/>
      </c>
      <c r="T336" s="71" t="str">
        <f>IF(AND(Ausstellungen!I336&gt;"a",ISERROR(MATCH(Ausstellungen!G336,Tabelle2!$Z$2:$Z$7,0))),1,"")</f>
        <v/>
      </c>
      <c r="U336" s="71" t="str">
        <f>IF(AND(A336&gt;"a",Ausstellungen!G336&gt;" "),COUNTIF(A$5:A$500,A336),"")</f>
        <v/>
      </c>
      <c r="V336" s="71" t="str">
        <f t="shared" si="57"/>
        <v/>
      </c>
      <c r="W336" s="71" t="str">
        <f t="shared" si="58"/>
        <v/>
      </c>
      <c r="X336" s="71" t="str">
        <f>IF(AND(Ausstellungen!D336&lt;&gt;Tabelle2!$C$19,Ausstellungen!F336=Tabelle2!$E$19),1,"")</f>
        <v/>
      </c>
      <c r="Y336" s="71" t="str">
        <f ca="1">IF(AND(Ausstellungen!G336&gt;"a",ISERROR(MATCH(Ausstellungen!G336,INDIRECT(Ausstellungen!T336),0))),0,"")</f>
        <v/>
      </c>
      <c r="Z336" s="71" t="str">
        <f>IF(ISERROR(SEARCH(",",Ausstellungen!G336,1)),Ausstellungen!G336,SUBSTITUTE(MID(Ausstellungen!G336,1,SEARCH(",",Ausstellungen!G336,1)-1),"vv","z"))</f>
        <v xml:space="preserve"> </v>
      </c>
      <c r="AA336" s="71">
        <f t="shared" ca="1" si="59"/>
        <v>0</v>
      </c>
      <c r="AB336" s="71">
        <f t="shared" ca="1" si="60"/>
        <v>0</v>
      </c>
      <c r="AC336" s="71">
        <f t="shared" ca="1" si="61"/>
        <v>0</v>
      </c>
      <c r="AD336" s="71">
        <f t="shared" ca="1" si="62"/>
        <v>0</v>
      </c>
      <c r="AE336" s="71">
        <f t="shared" ca="1" si="63"/>
        <v>0</v>
      </c>
      <c r="AF336" s="71">
        <f t="shared" ca="1" si="64"/>
        <v>0</v>
      </c>
      <c r="AG336" s="71">
        <f t="shared" ca="1" si="65"/>
        <v>0</v>
      </c>
    </row>
    <row r="337" spans="1:33" ht="18.600000000000001" customHeight="1" x14ac:dyDescent="0.2">
      <c r="A337" s="70" t="str">
        <f>IF(AND(Ausstellungen!C337&lt;"a",Ausstellungen!D337&lt;"a",Ausstellungen!F337&lt;"a",Ausstellungen!G337&lt;" "),"",SUBSTITUTE(SUBSTITUTE(SUBSTITUTE(SUBSTITUTE(IF(AND(ISERROR(SEARCH(",",Ausstellungen!G337,1)),ISERROR(SEARCH(".",Ausstellungen!G337,1))),CONCATENATE(Ausstellungen!D337,Ausstellungen!E337,Ausstellungen!F337,Ausstellungen!G337),IF(ISERROR(SEARCH(",",Ausstellungen!G337,1)),CONCATENATE(Ausstellungen!D337,Ausstellungen!E337,Ausstellungen!F337,MID(Ausstellungen!G337,SEARCH(".",Ausstellungen!G337,1)-1,1)),CONCATENATE(Ausstellungen!D337,Ausstellungen!E337,Ausstellungen!F337,MID(Ausstellungen!G337,SEARCH(",",Ausstellungen!G337,1)-1,1)))),"vv",ROW()),"v",ROW()),"Sg",""),"V",""))</f>
        <v xml:space="preserve">   </v>
      </c>
      <c r="B337" s="70" t="str">
        <f>IF(OR(Ausstellungen!C337&lt;"a",Ausstellungen!D337&lt;"a",Ausstellungen!F337&lt;"a"),"",IF(AND(Ausstellungen!D337=Tabelle2!$C$19,Ausstellungen!F337=Tabelle2!$E$19),Ausstellungen!C337&amp;Ausstellungen!D337&amp;"yy",IF(AND(Ausstellungen!D337=Tabelle2!$C$19,Ausstellungen!F337&lt;&gt;Tabelle2!$E$19),Ausstellungen!C337&amp;Ausstellungen!D337&amp;"zz",Ausstellungen!C337&amp;Ausstellungen!D337)))</f>
        <v/>
      </c>
      <c r="C337" s="70" t="str">
        <f>IF(Ausstellungen!H337&lt;"a","",IF(Ausstellungen!F337=Tabelle2!$E$4,Ausstellungen!D337&amp;Ausstellungen!E337&amp;Ausstellungen!F337&amp;Ausstellungen!H337,IF(Ausstellungen!F337=Tabelle2!$E$3,Ausstellungen!D337&amp;Ausstellungen!F337&amp;Ausstellungen!H337,Ausstellungen!D337&amp;Ausstellungen!E337&amp;Ausstellungen!H337)))</f>
        <v/>
      </c>
      <c r="D337" s="70" t="str">
        <f>IF(AND(Ausstellungen!C337&gt;"a",Ausstellungen!D337&gt;"a",Ausstellungen!F337&gt;"a",Ausstellungen!I337&gt;"a"),Ausstellungen!D337&amp;Ausstellungen!E337&amp;MID(Ausstellungen!I337,1,2),"")</f>
        <v/>
      </c>
      <c r="E337" s="70" t="str">
        <f>IF(AND(Ausstellungen!C337&gt;"a",Ausstellungen!D337&gt;"a",Ausstellungen!F337&gt;"a",Ausstellungen!I337&gt;"a"),Ausstellungen!D337&amp;MID(Ausstellungen!I337,1,3),"")</f>
        <v/>
      </c>
      <c r="F337" s="70" t="str">
        <f>IF(Ausstellungen!T337&lt;&gt;"leer",CONCATENATE(Ausstellungen!T337,"P"),"")</f>
        <v/>
      </c>
      <c r="G337" s="71">
        <f ca="1">IF(Ausstellungen!G337&gt;" ",VLOOKUP(Ausstellungen!G337,INDIRECT(F337),2,0),0)</f>
        <v>0</v>
      </c>
      <c r="H337" s="71">
        <f>IF(ISERROR(VLOOKUP(Ausstellungen!H337,Tabelle2!$AG$3:$AH$29,2,0)),0,VLOOKUP(Ausstellungen!H337,Tabelle2!$AG$3:$AH$29,2,0))</f>
        <v>0</v>
      </c>
      <c r="I337" s="71">
        <f>IF(ISERROR(VLOOKUP(Ausstellungen!I337,Tabelle2!$X$3:$Y$8,2,0)),0,VLOOKUP(Ausstellungen!I337,Tabelle2!$X$3:$Y$8,2,0))</f>
        <v>0</v>
      </c>
      <c r="J337" s="71">
        <f t="shared" ca="1" si="55"/>
        <v>0</v>
      </c>
      <c r="N337" s="69" t="str">
        <f>IF(AND(Ausstellungen!$C337&gt;"a",ISERROR(VLOOKUP(Ausstellungen!$C337,Tabelle3!$A$6:$B$300,2,0))),"??",IF(ISERROR(VLOOKUP(Ausstellungen!$C337,Tabelle3!$A$6:$B$300,2,0)),"",VLOOKUP(Ausstellungen!$C337,Tabelle3!$A$6:$B$300,2,0)))</f>
        <v/>
      </c>
      <c r="O337" s="125">
        <f ca="1">IF(AND(Ausstellungen!G337&gt;"a",ISERROR(MATCH(Ausstellungen!G337,INDIRECT(Ausstellungen!T337),0))),0,1)</f>
        <v>1</v>
      </c>
      <c r="P337" s="71" t="str">
        <f>IF(Ausstellungen!$C337="","",IF(ISERROR(MATCH(Ausstellungen!$I337,Tabelle2!$X$4:$X$8,0)),"",MATCH(Ausstellungen!$I337,Tabelle2!$X$4:$X$8,0)))</f>
        <v/>
      </c>
      <c r="Q337" s="71" t="str">
        <f>IF(Ausstellungen!$C337="","",IF(OR(P337="",ISERROR(INDEX(Tabelle2!$X$14:$Y$18,P337,2))),"",INDEX(Tabelle2!$X$14:$Y$18,P337,2)))</f>
        <v/>
      </c>
      <c r="R337" s="71" t="str">
        <f t="shared" si="56"/>
        <v/>
      </c>
      <c r="S337" s="84" t="str">
        <f>IF(Ausstellungen!H337&lt;"a","",IF(AND(Ausstellungen!H337&gt;"a",ISERROR(MATCH(Ausstellungen!D337&amp;Ausstellungen!G337,Tabelle2!$T$2:$T$17,0))),1,IF(AND(Ausstellungen!H337&gt;"a",INDEX(Tabelle2!$V$2:$V$17,MATCH(Ausstellungen!D337&amp;Ausstellungen!G337,Tabelle2!$T$2:$T$17,0))&lt;&gt;Ausstellungen!H337),1,"")))</f>
        <v/>
      </c>
      <c r="T337" s="71" t="str">
        <f>IF(AND(Ausstellungen!I337&gt;"a",ISERROR(MATCH(Ausstellungen!G337,Tabelle2!$Z$2:$Z$7,0))),1,"")</f>
        <v/>
      </c>
      <c r="U337" s="71" t="str">
        <f>IF(AND(A337&gt;"a",Ausstellungen!G337&gt;" "),COUNTIF(A$5:A$500,A337),"")</f>
        <v/>
      </c>
      <c r="V337" s="71" t="str">
        <f t="shared" si="57"/>
        <v/>
      </c>
      <c r="W337" s="71" t="str">
        <f t="shared" si="58"/>
        <v/>
      </c>
      <c r="X337" s="71" t="str">
        <f>IF(AND(Ausstellungen!D337&lt;&gt;Tabelle2!$C$19,Ausstellungen!F337=Tabelle2!$E$19),1,"")</f>
        <v/>
      </c>
      <c r="Y337" s="71" t="str">
        <f ca="1">IF(AND(Ausstellungen!G337&gt;"a",ISERROR(MATCH(Ausstellungen!G337,INDIRECT(Ausstellungen!T337),0))),0,"")</f>
        <v/>
      </c>
      <c r="Z337" s="71" t="str">
        <f>IF(ISERROR(SEARCH(",",Ausstellungen!G337,1)),Ausstellungen!G337,SUBSTITUTE(MID(Ausstellungen!G337,1,SEARCH(",",Ausstellungen!G337,1)-1),"vv","z"))</f>
        <v xml:space="preserve"> </v>
      </c>
      <c r="AA337" s="71">
        <f t="shared" ca="1" si="59"/>
        <v>0</v>
      </c>
      <c r="AB337" s="71">
        <f t="shared" ca="1" si="60"/>
        <v>0</v>
      </c>
      <c r="AC337" s="71">
        <f t="shared" ca="1" si="61"/>
        <v>0</v>
      </c>
      <c r="AD337" s="71">
        <f t="shared" ca="1" si="62"/>
        <v>0</v>
      </c>
      <c r="AE337" s="71">
        <f t="shared" ca="1" si="63"/>
        <v>0</v>
      </c>
      <c r="AF337" s="71">
        <f t="shared" ca="1" si="64"/>
        <v>0</v>
      </c>
      <c r="AG337" s="71">
        <f t="shared" ca="1" si="65"/>
        <v>0</v>
      </c>
    </row>
    <row r="338" spans="1:33" ht="18.600000000000001" customHeight="1" x14ac:dyDescent="0.2">
      <c r="A338" s="70" t="str">
        <f>IF(AND(Ausstellungen!C338&lt;"a",Ausstellungen!D338&lt;"a",Ausstellungen!F338&lt;"a",Ausstellungen!G338&lt;" "),"",SUBSTITUTE(SUBSTITUTE(SUBSTITUTE(SUBSTITUTE(IF(AND(ISERROR(SEARCH(",",Ausstellungen!G338,1)),ISERROR(SEARCH(".",Ausstellungen!G338,1))),CONCATENATE(Ausstellungen!D338,Ausstellungen!E338,Ausstellungen!F338,Ausstellungen!G338),IF(ISERROR(SEARCH(",",Ausstellungen!G338,1)),CONCATENATE(Ausstellungen!D338,Ausstellungen!E338,Ausstellungen!F338,MID(Ausstellungen!G338,SEARCH(".",Ausstellungen!G338,1)-1,1)),CONCATENATE(Ausstellungen!D338,Ausstellungen!E338,Ausstellungen!F338,MID(Ausstellungen!G338,SEARCH(",",Ausstellungen!G338,1)-1,1)))),"vv",ROW()),"v",ROW()),"Sg",""),"V",""))</f>
        <v xml:space="preserve">   </v>
      </c>
      <c r="B338" s="70" t="str">
        <f>IF(OR(Ausstellungen!C338&lt;"a",Ausstellungen!D338&lt;"a",Ausstellungen!F338&lt;"a"),"",IF(AND(Ausstellungen!D338=Tabelle2!$C$19,Ausstellungen!F338=Tabelle2!$E$19),Ausstellungen!C338&amp;Ausstellungen!D338&amp;"yy",IF(AND(Ausstellungen!D338=Tabelle2!$C$19,Ausstellungen!F338&lt;&gt;Tabelle2!$E$19),Ausstellungen!C338&amp;Ausstellungen!D338&amp;"zz",Ausstellungen!C338&amp;Ausstellungen!D338)))</f>
        <v/>
      </c>
      <c r="C338" s="70" t="str">
        <f>IF(Ausstellungen!H338&lt;"a","",IF(Ausstellungen!F338=Tabelle2!$E$4,Ausstellungen!D338&amp;Ausstellungen!E338&amp;Ausstellungen!F338&amp;Ausstellungen!H338,IF(Ausstellungen!F338=Tabelle2!$E$3,Ausstellungen!D338&amp;Ausstellungen!F338&amp;Ausstellungen!H338,Ausstellungen!D338&amp;Ausstellungen!E338&amp;Ausstellungen!H338)))</f>
        <v/>
      </c>
      <c r="D338" s="70" t="str">
        <f>IF(AND(Ausstellungen!C338&gt;"a",Ausstellungen!D338&gt;"a",Ausstellungen!F338&gt;"a",Ausstellungen!I338&gt;"a"),Ausstellungen!D338&amp;Ausstellungen!E338&amp;MID(Ausstellungen!I338,1,2),"")</f>
        <v/>
      </c>
      <c r="E338" s="70" t="str">
        <f>IF(AND(Ausstellungen!C338&gt;"a",Ausstellungen!D338&gt;"a",Ausstellungen!F338&gt;"a",Ausstellungen!I338&gt;"a"),Ausstellungen!D338&amp;MID(Ausstellungen!I338,1,3),"")</f>
        <v/>
      </c>
      <c r="F338" s="70" t="str">
        <f>IF(Ausstellungen!T338&lt;&gt;"leer",CONCATENATE(Ausstellungen!T338,"P"),"")</f>
        <v/>
      </c>
      <c r="G338" s="71">
        <f ca="1">IF(Ausstellungen!G338&gt;" ",VLOOKUP(Ausstellungen!G338,INDIRECT(F338),2,0),0)</f>
        <v>0</v>
      </c>
      <c r="H338" s="71">
        <f>IF(ISERROR(VLOOKUP(Ausstellungen!H338,Tabelle2!$AG$3:$AH$29,2,0)),0,VLOOKUP(Ausstellungen!H338,Tabelle2!$AG$3:$AH$29,2,0))</f>
        <v>0</v>
      </c>
      <c r="I338" s="71">
        <f>IF(ISERROR(VLOOKUP(Ausstellungen!I338,Tabelle2!$X$3:$Y$8,2,0)),0,VLOOKUP(Ausstellungen!I338,Tabelle2!$X$3:$Y$8,2,0))</f>
        <v>0</v>
      </c>
      <c r="J338" s="71">
        <f t="shared" ca="1" si="55"/>
        <v>0</v>
      </c>
      <c r="N338" s="69" t="str">
        <f>IF(AND(Ausstellungen!$C338&gt;"a",ISERROR(VLOOKUP(Ausstellungen!$C338,Tabelle3!$A$6:$B$300,2,0))),"??",IF(ISERROR(VLOOKUP(Ausstellungen!$C338,Tabelle3!$A$6:$B$300,2,0)),"",VLOOKUP(Ausstellungen!$C338,Tabelle3!$A$6:$B$300,2,0)))</f>
        <v/>
      </c>
      <c r="O338" s="125">
        <f ca="1">IF(AND(Ausstellungen!G338&gt;"a",ISERROR(MATCH(Ausstellungen!G338,INDIRECT(Ausstellungen!T338),0))),0,1)</f>
        <v>1</v>
      </c>
      <c r="P338" s="71" t="str">
        <f>IF(Ausstellungen!$C338="","",IF(ISERROR(MATCH(Ausstellungen!$I338,Tabelle2!$X$4:$X$8,0)),"",MATCH(Ausstellungen!$I338,Tabelle2!$X$4:$X$8,0)))</f>
        <v/>
      </c>
      <c r="Q338" s="71" t="str">
        <f>IF(Ausstellungen!$C338="","",IF(OR(P338="",ISERROR(INDEX(Tabelle2!$X$14:$Y$18,P338,2))),"",INDEX(Tabelle2!$X$14:$Y$18,P338,2)))</f>
        <v/>
      </c>
      <c r="R338" s="71" t="str">
        <f t="shared" si="56"/>
        <v/>
      </c>
      <c r="S338" s="84" t="str">
        <f>IF(Ausstellungen!H338&lt;"a","",IF(AND(Ausstellungen!H338&gt;"a",ISERROR(MATCH(Ausstellungen!D338&amp;Ausstellungen!G338,Tabelle2!$T$2:$T$17,0))),1,IF(AND(Ausstellungen!H338&gt;"a",INDEX(Tabelle2!$V$2:$V$17,MATCH(Ausstellungen!D338&amp;Ausstellungen!G338,Tabelle2!$T$2:$T$17,0))&lt;&gt;Ausstellungen!H338),1,"")))</f>
        <v/>
      </c>
      <c r="T338" s="71" t="str">
        <f>IF(AND(Ausstellungen!I338&gt;"a",ISERROR(MATCH(Ausstellungen!G338,Tabelle2!$Z$2:$Z$7,0))),1,"")</f>
        <v/>
      </c>
      <c r="U338" s="71" t="str">
        <f>IF(AND(A338&gt;"a",Ausstellungen!G338&gt;" "),COUNTIF(A$5:A$500,A338),"")</f>
        <v/>
      </c>
      <c r="V338" s="71" t="str">
        <f t="shared" si="57"/>
        <v/>
      </c>
      <c r="W338" s="71" t="str">
        <f t="shared" si="58"/>
        <v/>
      </c>
      <c r="X338" s="71" t="str">
        <f>IF(AND(Ausstellungen!D338&lt;&gt;Tabelle2!$C$19,Ausstellungen!F338=Tabelle2!$E$19),1,"")</f>
        <v/>
      </c>
      <c r="Y338" s="71" t="str">
        <f ca="1">IF(AND(Ausstellungen!G338&gt;"a",ISERROR(MATCH(Ausstellungen!G338,INDIRECT(Ausstellungen!T338),0))),0,"")</f>
        <v/>
      </c>
      <c r="Z338" s="71" t="str">
        <f>IF(ISERROR(SEARCH(",",Ausstellungen!G338,1)),Ausstellungen!G338,SUBSTITUTE(MID(Ausstellungen!G338,1,SEARCH(",",Ausstellungen!G338,1)-1),"vv","z"))</f>
        <v xml:space="preserve"> </v>
      </c>
      <c r="AA338" s="71">
        <f t="shared" ca="1" si="59"/>
        <v>0</v>
      </c>
      <c r="AB338" s="71">
        <f t="shared" ca="1" si="60"/>
        <v>0</v>
      </c>
      <c r="AC338" s="71">
        <f t="shared" ca="1" si="61"/>
        <v>0</v>
      </c>
      <c r="AD338" s="71">
        <f t="shared" ca="1" si="62"/>
        <v>0</v>
      </c>
      <c r="AE338" s="71">
        <f t="shared" ca="1" si="63"/>
        <v>0</v>
      </c>
      <c r="AF338" s="71">
        <f t="shared" ca="1" si="64"/>
        <v>0</v>
      </c>
      <c r="AG338" s="71">
        <f t="shared" ca="1" si="65"/>
        <v>0</v>
      </c>
    </row>
    <row r="339" spans="1:33" ht="18.600000000000001" customHeight="1" x14ac:dyDescent="0.2">
      <c r="A339" s="70" t="str">
        <f>IF(AND(Ausstellungen!C339&lt;"a",Ausstellungen!D339&lt;"a",Ausstellungen!F339&lt;"a",Ausstellungen!G339&lt;" "),"",SUBSTITUTE(SUBSTITUTE(SUBSTITUTE(SUBSTITUTE(IF(AND(ISERROR(SEARCH(",",Ausstellungen!G339,1)),ISERROR(SEARCH(".",Ausstellungen!G339,1))),CONCATENATE(Ausstellungen!D339,Ausstellungen!E339,Ausstellungen!F339,Ausstellungen!G339),IF(ISERROR(SEARCH(",",Ausstellungen!G339,1)),CONCATENATE(Ausstellungen!D339,Ausstellungen!E339,Ausstellungen!F339,MID(Ausstellungen!G339,SEARCH(".",Ausstellungen!G339,1)-1,1)),CONCATENATE(Ausstellungen!D339,Ausstellungen!E339,Ausstellungen!F339,MID(Ausstellungen!G339,SEARCH(",",Ausstellungen!G339,1)-1,1)))),"vv",ROW()),"v",ROW()),"Sg",""),"V",""))</f>
        <v xml:space="preserve">   </v>
      </c>
      <c r="B339" s="70" t="str">
        <f>IF(OR(Ausstellungen!C339&lt;"a",Ausstellungen!D339&lt;"a",Ausstellungen!F339&lt;"a"),"",IF(AND(Ausstellungen!D339=Tabelle2!$C$19,Ausstellungen!F339=Tabelle2!$E$19),Ausstellungen!C339&amp;Ausstellungen!D339&amp;"yy",IF(AND(Ausstellungen!D339=Tabelle2!$C$19,Ausstellungen!F339&lt;&gt;Tabelle2!$E$19),Ausstellungen!C339&amp;Ausstellungen!D339&amp;"zz",Ausstellungen!C339&amp;Ausstellungen!D339)))</f>
        <v/>
      </c>
      <c r="C339" s="70" t="str">
        <f>IF(Ausstellungen!H339&lt;"a","",IF(Ausstellungen!F339=Tabelle2!$E$4,Ausstellungen!D339&amp;Ausstellungen!E339&amp;Ausstellungen!F339&amp;Ausstellungen!H339,IF(Ausstellungen!F339=Tabelle2!$E$3,Ausstellungen!D339&amp;Ausstellungen!F339&amp;Ausstellungen!H339,Ausstellungen!D339&amp;Ausstellungen!E339&amp;Ausstellungen!H339)))</f>
        <v/>
      </c>
      <c r="D339" s="70" t="str">
        <f>IF(AND(Ausstellungen!C339&gt;"a",Ausstellungen!D339&gt;"a",Ausstellungen!F339&gt;"a",Ausstellungen!I339&gt;"a"),Ausstellungen!D339&amp;Ausstellungen!E339&amp;MID(Ausstellungen!I339,1,2),"")</f>
        <v/>
      </c>
      <c r="E339" s="70" t="str">
        <f>IF(AND(Ausstellungen!C339&gt;"a",Ausstellungen!D339&gt;"a",Ausstellungen!F339&gt;"a",Ausstellungen!I339&gt;"a"),Ausstellungen!D339&amp;MID(Ausstellungen!I339,1,3),"")</f>
        <v/>
      </c>
      <c r="F339" s="70" t="str">
        <f>IF(Ausstellungen!T339&lt;&gt;"leer",CONCATENATE(Ausstellungen!T339,"P"),"")</f>
        <v/>
      </c>
      <c r="G339" s="71">
        <f ca="1">IF(Ausstellungen!G339&gt;" ",VLOOKUP(Ausstellungen!G339,INDIRECT(F339),2,0),0)</f>
        <v>0</v>
      </c>
      <c r="H339" s="71">
        <f>IF(ISERROR(VLOOKUP(Ausstellungen!H339,Tabelle2!$AG$3:$AH$29,2,0)),0,VLOOKUP(Ausstellungen!H339,Tabelle2!$AG$3:$AH$29,2,0))</f>
        <v>0</v>
      </c>
      <c r="I339" s="71">
        <f>IF(ISERROR(VLOOKUP(Ausstellungen!I339,Tabelle2!$X$3:$Y$8,2,0)),0,VLOOKUP(Ausstellungen!I339,Tabelle2!$X$3:$Y$8,2,0))</f>
        <v>0</v>
      </c>
      <c r="J339" s="71">
        <f t="shared" ca="1" si="55"/>
        <v>0</v>
      </c>
      <c r="N339" s="69" t="str">
        <f>IF(AND(Ausstellungen!$C339&gt;"a",ISERROR(VLOOKUP(Ausstellungen!$C339,Tabelle3!$A$6:$B$300,2,0))),"??",IF(ISERROR(VLOOKUP(Ausstellungen!$C339,Tabelle3!$A$6:$B$300,2,0)),"",VLOOKUP(Ausstellungen!$C339,Tabelle3!$A$6:$B$300,2,0)))</f>
        <v/>
      </c>
      <c r="O339" s="125">
        <f ca="1">IF(AND(Ausstellungen!G339&gt;"a",ISERROR(MATCH(Ausstellungen!G339,INDIRECT(Ausstellungen!T339),0))),0,1)</f>
        <v>1</v>
      </c>
      <c r="P339" s="71" t="str">
        <f>IF(Ausstellungen!$C339="","",IF(ISERROR(MATCH(Ausstellungen!$I339,Tabelle2!$X$4:$X$8,0)),"",MATCH(Ausstellungen!$I339,Tabelle2!$X$4:$X$8,0)))</f>
        <v/>
      </c>
      <c r="Q339" s="71" t="str">
        <f>IF(Ausstellungen!$C339="","",IF(OR(P339="",ISERROR(INDEX(Tabelle2!$X$14:$Y$18,P339,2))),"",INDEX(Tabelle2!$X$14:$Y$18,P339,2)))</f>
        <v/>
      </c>
      <c r="R339" s="71" t="str">
        <f t="shared" si="56"/>
        <v/>
      </c>
      <c r="S339" s="84" t="str">
        <f>IF(Ausstellungen!H339&lt;"a","",IF(AND(Ausstellungen!H339&gt;"a",ISERROR(MATCH(Ausstellungen!D339&amp;Ausstellungen!G339,Tabelle2!$T$2:$T$17,0))),1,IF(AND(Ausstellungen!H339&gt;"a",INDEX(Tabelle2!$V$2:$V$17,MATCH(Ausstellungen!D339&amp;Ausstellungen!G339,Tabelle2!$T$2:$T$17,0))&lt;&gt;Ausstellungen!H339),1,"")))</f>
        <v/>
      </c>
      <c r="T339" s="71" t="str">
        <f>IF(AND(Ausstellungen!I339&gt;"a",ISERROR(MATCH(Ausstellungen!G339,Tabelle2!$Z$2:$Z$7,0))),1,"")</f>
        <v/>
      </c>
      <c r="U339" s="71" t="str">
        <f>IF(AND(A339&gt;"a",Ausstellungen!G339&gt;" "),COUNTIF(A$5:A$500,A339),"")</f>
        <v/>
      </c>
      <c r="V339" s="71" t="str">
        <f t="shared" si="57"/>
        <v/>
      </c>
      <c r="W339" s="71" t="str">
        <f t="shared" si="58"/>
        <v/>
      </c>
      <c r="X339" s="71" t="str">
        <f>IF(AND(Ausstellungen!D339&lt;&gt;Tabelle2!$C$19,Ausstellungen!F339=Tabelle2!$E$19),1,"")</f>
        <v/>
      </c>
      <c r="Y339" s="71" t="str">
        <f ca="1">IF(AND(Ausstellungen!G339&gt;"a",ISERROR(MATCH(Ausstellungen!G339,INDIRECT(Ausstellungen!T339),0))),0,"")</f>
        <v/>
      </c>
      <c r="Z339" s="71" t="str">
        <f>IF(ISERROR(SEARCH(",",Ausstellungen!G339,1)),Ausstellungen!G339,SUBSTITUTE(MID(Ausstellungen!G339,1,SEARCH(",",Ausstellungen!G339,1)-1),"vv","z"))</f>
        <v xml:space="preserve"> </v>
      </c>
      <c r="AA339" s="71">
        <f t="shared" ca="1" si="59"/>
        <v>0</v>
      </c>
      <c r="AB339" s="71">
        <f t="shared" ca="1" si="60"/>
        <v>0</v>
      </c>
      <c r="AC339" s="71">
        <f t="shared" ca="1" si="61"/>
        <v>0</v>
      </c>
      <c r="AD339" s="71">
        <f t="shared" ca="1" si="62"/>
        <v>0</v>
      </c>
      <c r="AE339" s="71">
        <f t="shared" ca="1" si="63"/>
        <v>0</v>
      </c>
      <c r="AF339" s="71">
        <f t="shared" ca="1" si="64"/>
        <v>0</v>
      </c>
      <c r="AG339" s="71">
        <f t="shared" ca="1" si="65"/>
        <v>0</v>
      </c>
    </row>
    <row r="340" spans="1:33" ht="18.600000000000001" customHeight="1" x14ac:dyDescent="0.2">
      <c r="A340" s="70" t="str">
        <f>IF(AND(Ausstellungen!C340&lt;"a",Ausstellungen!D340&lt;"a",Ausstellungen!F340&lt;"a",Ausstellungen!G340&lt;" "),"",SUBSTITUTE(SUBSTITUTE(SUBSTITUTE(SUBSTITUTE(IF(AND(ISERROR(SEARCH(",",Ausstellungen!G340,1)),ISERROR(SEARCH(".",Ausstellungen!G340,1))),CONCATENATE(Ausstellungen!D340,Ausstellungen!E340,Ausstellungen!F340,Ausstellungen!G340),IF(ISERROR(SEARCH(",",Ausstellungen!G340,1)),CONCATENATE(Ausstellungen!D340,Ausstellungen!E340,Ausstellungen!F340,MID(Ausstellungen!G340,SEARCH(".",Ausstellungen!G340,1)-1,1)),CONCATENATE(Ausstellungen!D340,Ausstellungen!E340,Ausstellungen!F340,MID(Ausstellungen!G340,SEARCH(",",Ausstellungen!G340,1)-1,1)))),"vv",ROW()),"v",ROW()),"Sg",""),"V",""))</f>
        <v xml:space="preserve">   </v>
      </c>
      <c r="B340" s="70" t="str">
        <f>IF(OR(Ausstellungen!C340&lt;"a",Ausstellungen!D340&lt;"a",Ausstellungen!F340&lt;"a"),"",IF(AND(Ausstellungen!D340=Tabelle2!$C$19,Ausstellungen!F340=Tabelle2!$E$19),Ausstellungen!C340&amp;Ausstellungen!D340&amp;"yy",IF(AND(Ausstellungen!D340=Tabelle2!$C$19,Ausstellungen!F340&lt;&gt;Tabelle2!$E$19),Ausstellungen!C340&amp;Ausstellungen!D340&amp;"zz",Ausstellungen!C340&amp;Ausstellungen!D340)))</f>
        <v/>
      </c>
      <c r="C340" s="70" t="str">
        <f>IF(Ausstellungen!H340&lt;"a","",IF(Ausstellungen!F340=Tabelle2!$E$4,Ausstellungen!D340&amp;Ausstellungen!E340&amp;Ausstellungen!F340&amp;Ausstellungen!H340,IF(Ausstellungen!F340=Tabelle2!$E$3,Ausstellungen!D340&amp;Ausstellungen!F340&amp;Ausstellungen!H340,Ausstellungen!D340&amp;Ausstellungen!E340&amp;Ausstellungen!H340)))</f>
        <v/>
      </c>
      <c r="D340" s="70" t="str">
        <f>IF(AND(Ausstellungen!C340&gt;"a",Ausstellungen!D340&gt;"a",Ausstellungen!F340&gt;"a",Ausstellungen!I340&gt;"a"),Ausstellungen!D340&amp;Ausstellungen!E340&amp;MID(Ausstellungen!I340,1,2),"")</f>
        <v/>
      </c>
      <c r="E340" s="70" t="str">
        <f>IF(AND(Ausstellungen!C340&gt;"a",Ausstellungen!D340&gt;"a",Ausstellungen!F340&gt;"a",Ausstellungen!I340&gt;"a"),Ausstellungen!D340&amp;MID(Ausstellungen!I340,1,3),"")</f>
        <v/>
      </c>
      <c r="F340" s="70" t="str">
        <f>IF(Ausstellungen!T340&lt;&gt;"leer",CONCATENATE(Ausstellungen!T340,"P"),"")</f>
        <v/>
      </c>
      <c r="G340" s="71">
        <f ca="1">IF(Ausstellungen!G340&gt;" ",VLOOKUP(Ausstellungen!G340,INDIRECT(F340),2,0),0)</f>
        <v>0</v>
      </c>
      <c r="H340" s="71">
        <f>IF(ISERROR(VLOOKUP(Ausstellungen!H340,Tabelle2!$AG$3:$AH$29,2,0)),0,VLOOKUP(Ausstellungen!H340,Tabelle2!$AG$3:$AH$29,2,0))</f>
        <v>0</v>
      </c>
      <c r="I340" s="71">
        <f>IF(ISERROR(VLOOKUP(Ausstellungen!I340,Tabelle2!$X$3:$Y$8,2,0)),0,VLOOKUP(Ausstellungen!I340,Tabelle2!$X$3:$Y$8,2,0))</f>
        <v>0</v>
      </c>
      <c r="J340" s="71">
        <f t="shared" ca="1" si="55"/>
        <v>0</v>
      </c>
      <c r="N340" s="69" t="str">
        <f>IF(AND(Ausstellungen!$C340&gt;"a",ISERROR(VLOOKUP(Ausstellungen!$C340,Tabelle3!$A$6:$B$300,2,0))),"??",IF(ISERROR(VLOOKUP(Ausstellungen!$C340,Tabelle3!$A$6:$B$300,2,0)),"",VLOOKUP(Ausstellungen!$C340,Tabelle3!$A$6:$B$300,2,0)))</f>
        <v/>
      </c>
      <c r="O340" s="125">
        <f ca="1">IF(AND(Ausstellungen!G340&gt;"a",ISERROR(MATCH(Ausstellungen!G340,INDIRECT(Ausstellungen!T340),0))),0,1)</f>
        <v>1</v>
      </c>
      <c r="P340" s="71" t="str">
        <f>IF(Ausstellungen!$C340="","",IF(ISERROR(MATCH(Ausstellungen!$I340,Tabelle2!$X$4:$X$8,0)),"",MATCH(Ausstellungen!$I340,Tabelle2!$X$4:$X$8,0)))</f>
        <v/>
      </c>
      <c r="Q340" s="71" t="str">
        <f>IF(Ausstellungen!$C340="","",IF(OR(P340="",ISERROR(INDEX(Tabelle2!$X$14:$Y$18,P340,2))),"",INDEX(Tabelle2!$X$14:$Y$18,P340,2)))</f>
        <v/>
      </c>
      <c r="R340" s="71" t="str">
        <f t="shared" si="56"/>
        <v/>
      </c>
      <c r="S340" s="84" t="str">
        <f>IF(Ausstellungen!H340&lt;"a","",IF(AND(Ausstellungen!H340&gt;"a",ISERROR(MATCH(Ausstellungen!D340&amp;Ausstellungen!G340,Tabelle2!$T$2:$T$17,0))),1,IF(AND(Ausstellungen!H340&gt;"a",INDEX(Tabelle2!$V$2:$V$17,MATCH(Ausstellungen!D340&amp;Ausstellungen!G340,Tabelle2!$T$2:$T$17,0))&lt;&gt;Ausstellungen!H340),1,"")))</f>
        <v/>
      </c>
      <c r="T340" s="71" t="str">
        <f>IF(AND(Ausstellungen!I340&gt;"a",ISERROR(MATCH(Ausstellungen!G340,Tabelle2!$Z$2:$Z$7,0))),1,"")</f>
        <v/>
      </c>
      <c r="U340" s="71" t="str">
        <f>IF(AND(A340&gt;"a",Ausstellungen!G340&gt;" "),COUNTIF(A$5:A$500,A340),"")</f>
        <v/>
      </c>
      <c r="V340" s="71" t="str">
        <f t="shared" si="57"/>
        <v/>
      </c>
      <c r="W340" s="71" t="str">
        <f t="shared" si="58"/>
        <v/>
      </c>
      <c r="X340" s="71" t="str">
        <f>IF(AND(Ausstellungen!D340&lt;&gt;Tabelle2!$C$19,Ausstellungen!F340=Tabelle2!$E$19),1,"")</f>
        <v/>
      </c>
      <c r="Y340" s="71" t="str">
        <f ca="1">IF(AND(Ausstellungen!G340&gt;"a",ISERROR(MATCH(Ausstellungen!G340,INDIRECT(Ausstellungen!T340),0))),0,"")</f>
        <v/>
      </c>
      <c r="Z340" s="71" t="str">
        <f>IF(ISERROR(SEARCH(",",Ausstellungen!G340,1)),Ausstellungen!G340,SUBSTITUTE(MID(Ausstellungen!G340,1,SEARCH(",",Ausstellungen!G340,1)-1),"vv","z"))</f>
        <v xml:space="preserve"> </v>
      </c>
      <c r="AA340" s="71">
        <f t="shared" ca="1" si="59"/>
        <v>0</v>
      </c>
      <c r="AB340" s="71">
        <f t="shared" ca="1" si="60"/>
        <v>0</v>
      </c>
      <c r="AC340" s="71">
        <f t="shared" ca="1" si="61"/>
        <v>0</v>
      </c>
      <c r="AD340" s="71">
        <f t="shared" ca="1" si="62"/>
        <v>0</v>
      </c>
      <c r="AE340" s="71">
        <f t="shared" ca="1" si="63"/>
        <v>0</v>
      </c>
      <c r="AF340" s="71">
        <f t="shared" ca="1" si="64"/>
        <v>0</v>
      </c>
      <c r="AG340" s="71">
        <f t="shared" ca="1" si="65"/>
        <v>0</v>
      </c>
    </row>
    <row r="341" spans="1:33" ht="18.600000000000001" customHeight="1" x14ac:dyDescent="0.2">
      <c r="A341" s="70" t="str">
        <f>IF(AND(Ausstellungen!C341&lt;"a",Ausstellungen!D341&lt;"a",Ausstellungen!F341&lt;"a",Ausstellungen!G341&lt;" "),"",SUBSTITUTE(SUBSTITUTE(SUBSTITUTE(SUBSTITUTE(IF(AND(ISERROR(SEARCH(",",Ausstellungen!G341,1)),ISERROR(SEARCH(".",Ausstellungen!G341,1))),CONCATENATE(Ausstellungen!D341,Ausstellungen!E341,Ausstellungen!F341,Ausstellungen!G341),IF(ISERROR(SEARCH(",",Ausstellungen!G341,1)),CONCATENATE(Ausstellungen!D341,Ausstellungen!E341,Ausstellungen!F341,MID(Ausstellungen!G341,SEARCH(".",Ausstellungen!G341,1)-1,1)),CONCATENATE(Ausstellungen!D341,Ausstellungen!E341,Ausstellungen!F341,MID(Ausstellungen!G341,SEARCH(",",Ausstellungen!G341,1)-1,1)))),"vv",ROW()),"v",ROW()),"Sg",""),"V",""))</f>
        <v xml:space="preserve">   </v>
      </c>
      <c r="B341" s="70" t="str">
        <f>IF(OR(Ausstellungen!C341&lt;"a",Ausstellungen!D341&lt;"a",Ausstellungen!F341&lt;"a"),"",IF(AND(Ausstellungen!D341=Tabelle2!$C$19,Ausstellungen!F341=Tabelle2!$E$19),Ausstellungen!C341&amp;Ausstellungen!D341&amp;"yy",IF(AND(Ausstellungen!D341=Tabelle2!$C$19,Ausstellungen!F341&lt;&gt;Tabelle2!$E$19),Ausstellungen!C341&amp;Ausstellungen!D341&amp;"zz",Ausstellungen!C341&amp;Ausstellungen!D341)))</f>
        <v/>
      </c>
      <c r="C341" s="70" t="str">
        <f>IF(Ausstellungen!H341&lt;"a","",IF(Ausstellungen!F341=Tabelle2!$E$4,Ausstellungen!D341&amp;Ausstellungen!E341&amp;Ausstellungen!F341&amp;Ausstellungen!H341,IF(Ausstellungen!F341=Tabelle2!$E$3,Ausstellungen!D341&amp;Ausstellungen!F341&amp;Ausstellungen!H341,Ausstellungen!D341&amp;Ausstellungen!E341&amp;Ausstellungen!H341)))</f>
        <v/>
      </c>
      <c r="D341" s="70" t="str">
        <f>IF(AND(Ausstellungen!C341&gt;"a",Ausstellungen!D341&gt;"a",Ausstellungen!F341&gt;"a",Ausstellungen!I341&gt;"a"),Ausstellungen!D341&amp;Ausstellungen!E341&amp;MID(Ausstellungen!I341,1,2),"")</f>
        <v/>
      </c>
      <c r="E341" s="70" t="str">
        <f>IF(AND(Ausstellungen!C341&gt;"a",Ausstellungen!D341&gt;"a",Ausstellungen!F341&gt;"a",Ausstellungen!I341&gt;"a"),Ausstellungen!D341&amp;MID(Ausstellungen!I341,1,3),"")</f>
        <v/>
      </c>
      <c r="F341" s="70" t="str">
        <f>IF(Ausstellungen!T341&lt;&gt;"leer",CONCATENATE(Ausstellungen!T341,"P"),"")</f>
        <v/>
      </c>
      <c r="G341" s="71">
        <f ca="1">IF(Ausstellungen!G341&gt;" ",VLOOKUP(Ausstellungen!G341,INDIRECT(F341),2,0),0)</f>
        <v>0</v>
      </c>
      <c r="H341" s="71">
        <f>IF(ISERROR(VLOOKUP(Ausstellungen!H341,Tabelle2!$AG$3:$AH$29,2,0)),0,VLOOKUP(Ausstellungen!H341,Tabelle2!$AG$3:$AH$29,2,0))</f>
        <v>0</v>
      </c>
      <c r="I341" s="71">
        <f>IF(ISERROR(VLOOKUP(Ausstellungen!I341,Tabelle2!$X$3:$Y$8,2,0)),0,VLOOKUP(Ausstellungen!I341,Tabelle2!$X$3:$Y$8,2,0))</f>
        <v>0</v>
      </c>
      <c r="J341" s="71">
        <f t="shared" ca="1" si="55"/>
        <v>0</v>
      </c>
      <c r="N341" s="69" t="str">
        <f>IF(AND(Ausstellungen!$C341&gt;"a",ISERROR(VLOOKUP(Ausstellungen!$C341,Tabelle3!$A$6:$B$300,2,0))),"??",IF(ISERROR(VLOOKUP(Ausstellungen!$C341,Tabelle3!$A$6:$B$300,2,0)),"",VLOOKUP(Ausstellungen!$C341,Tabelle3!$A$6:$B$300,2,0)))</f>
        <v/>
      </c>
      <c r="O341" s="125">
        <f ca="1">IF(AND(Ausstellungen!G341&gt;"a",ISERROR(MATCH(Ausstellungen!G341,INDIRECT(Ausstellungen!T341),0))),0,1)</f>
        <v>1</v>
      </c>
      <c r="P341" s="71" t="str">
        <f>IF(Ausstellungen!$C341="","",IF(ISERROR(MATCH(Ausstellungen!$I341,Tabelle2!$X$4:$X$8,0)),"",MATCH(Ausstellungen!$I341,Tabelle2!$X$4:$X$8,0)))</f>
        <v/>
      </c>
      <c r="Q341" s="71" t="str">
        <f>IF(Ausstellungen!$C341="","",IF(OR(P341="",ISERROR(INDEX(Tabelle2!$X$14:$Y$18,P341,2))),"",INDEX(Tabelle2!$X$14:$Y$18,P341,2)))</f>
        <v/>
      </c>
      <c r="R341" s="71" t="str">
        <f t="shared" si="56"/>
        <v/>
      </c>
      <c r="S341" s="84" t="str">
        <f>IF(Ausstellungen!H341&lt;"a","",IF(AND(Ausstellungen!H341&gt;"a",ISERROR(MATCH(Ausstellungen!D341&amp;Ausstellungen!G341,Tabelle2!$T$2:$T$17,0))),1,IF(AND(Ausstellungen!H341&gt;"a",INDEX(Tabelle2!$V$2:$V$17,MATCH(Ausstellungen!D341&amp;Ausstellungen!G341,Tabelle2!$T$2:$T$17,0))&lt;&gt;Ausstellungen!H341),1,"")))</f>
        <v/>
      </c>
      <c r="T341" s="71" t="str">
        <f>IF(AND(Ausstellungen!I341&gt;"a",ISERROR(MATCH(Ausstellungen!G341,Tabelle2!$Z$2:$Z$7,0))),1,"")</f>
        <v/>
      </c>
      <c r="U341" s="71" t="str">
        <f>IF(AND(A341&gt;"a",Ausstellungen!G341&gt;" "),COUNTIF(A$5:A$500,A341),"")</f>
        <v/>
      </c>
      <c r="V341" s="71" t="str">
        <f t="shared" si="57"/>
        <v/>
      </c>
      <c r="W341" s="71" t="str">
        <f t="shared" si="58"/>
        <v/>
      </c>
      <c r="X341" s="71" t="str">
        <f>IF(AND(Ausstellungen!D341&lt;&gt;Tabelle2!$C$19,Ausstellungen!F341=Tabelle2!$E$19),1,"")</f>
        <v/>
      </c>
      <c r="Y341" s="71" t="str">
        <f ca="1">IF(AND(Ausstellungen!G341&gt;"a",ISERROR(MATCH(Ausstellungen!G341,INDIRECT(Ausstellungen!T341),0))),0,"")</f>
        <v/>
      </c>
      <c r="Z341" s="71" t="str">
        <f>IF(ISERROR(SEARCH(",",Ausstellungen!G341,1)),Ausstellungen!G341,SUBSTITUTE(MID(Ausstellungen!G341,1,SEARCH(",",Ausstellungen!G341,1)-1),"vv","z"))</f>
        <v xml:space="preserve"> </v>
      </c>
      <c r="AA341" s="71">
        <f t="shared" ca="1" si="59"/>
        <v>0</v>
      </c>
      <c r="AB341" s="71">
        <f t="shared" ca="1" si="60"/>
        <v>0</v>
      </c>
      <c r="AC341" s="71">
        <f t="shared" ca="1" si="61"/>
        <v>0</v>
      </c>
      <c r="AD341" s="71">
        <f t="shared" ca="1" si="62"/>
        <v>0</v>
      </c>
      <c r="AE341" s="71">
        <f t="shared" ca="1" si="63"/>
        <v>0</v>
      </c>
      <c r="AF341" s="71">
        <f t="shared" ca="1" si="64"/>
        <v>0</v>
      </c>
      <c r="AG341" s="71">
        <f t="shared" ca="1" si="65"/>
        <v>0</v>
      </c>
    </row>
    <row r="342" spans="1:33" ht="18.600000000000001" customHeight="1" x14ac:dyDescent="0.2">
      <c r="A342" s="70" t="str">
        <f>IF(AND(Ausstellungen!C342&lt;"a",Ausstellungen!D342&lt;"a",Ausstellungen!F342&lt;"a",Ausstellungen!G342&lt;" "),"",SUBSTITUTE(SUBSTITUTE(SUBSTITUTE(SUBSTITUTE(IF(AND(ISERROR(SEARCH(",",Ausstellungen!G342,1)),ISERROR(SEARCH(".",Ausstellungen!G342,1))),CONCATENATE(Ausstellungen!D342,Ausstellungen!E342,Ausstellungen!F342,Ausstellungen!G342),IF(ISERROR(SEARCH(",",Ausstellungen!G342,1)),CONCATENATE(Ausstellungen!D342,Ausstellungen!E342,Ausstellungen!F342,MID(Ausstellungen!G342,SEARCH(".",Ausstellungen!G342,1)-1,1)),CONCATENATE(Ausstellungen!D342,Ausstellungen!E342,Ausstellungen!F342,MID(Ausstellungen!G342,SEARCH(",",Ausstellungen!G342,1)-1,1)))),"vv",ROW()),"v",ROW()),"Sg",""),"V",""))</f>
        <v xml:space="preserve">   </v>
      </c>
      <c r="B342" s="70" t="str">
        <f>IF(OR(Ausstellungen!C342&lt;"a",Ausstellungen!D342&lt;"a",Ausstellungen!F342&lt;"a"),"",IF(AND(Ausstellungen!D342=Tabelle2!$C$19,Ausstellungen!F342=Tabelle2!$E$19),Ausstellungen!C342&amp;Ausstellungen!D342&amp;"yy",IF(AND(Ausstellungen!D342=Tabelle2!$C$19,Ausstellungen!F342&lt;&gt;Tabelle2!$E$19),Ausstellungen!C342&amp;Ausstellungen!D342&amp;"zz",Ausstellungen!C342&amp;Ausstellungen!D342)))</f>
        <v/>
      </c>
      <c r="C342" s="70" t="str">
        <f>IF(Ausstellungen!H342&lt;"a","",IF(Ausstellungen!F342=Tabelle2!$E$4,Ausstellungen!D342&amp;Ausstellungen!E342&amp;Ausstellungen!F342&amp;Ausstellungen!H342,IF(Ausstellungen!F342=Tabelle2!$E$3,Ausstellungen!D342&amp;Ausstellungen!F342&amp;Ausstellungen!H342,Ausstellungen!D342&amp;Ausstellungen!E342&amp;Ausstellungen!H342)))</f>
        <v/>
      </c>
      <c r="D342" s="70" t="str">
        <f>IF(AND(Ausstellungen!C342&gt;"a",Ausstellungen!D342&gt;"a",Ausstellungen!F342&gt;"a",Ausstellungen!I342&gt;"a"),Ausstellungen!D342&amp;Ausstellungen!E342&amp;MID(Ausstellungen!I342,1,2),"")</f>
        <v/>
      </c>
      <c r="E342" s="70" t="str">
        <f>IF(AND(Ausstellungen!C342&gt;"a",Ausstellungen!D342&gt;"a",Ausstellungen!F342&gt;"a",Ausstellungen!I342&gt;"a"),Ausstellungen!D342&amp;MID(Ausstellungen!I342,1,3),"")</f>
        <v/>
      </c>
      <c r="F342" s="70" t="str">
        <f>IF(Ausstellungen!T342&lt;&gt;"leer",CONCATENATE(Ausstellungen!T342,"P"),"")</f>
        <v/>
      </c>
      <c r="G342" s="71">
        <f ca="1">IF(Ausstellungen!G342&gt;" ",VLOOKUP(Ausstellungen!G342,INDIRECT(F342),2,0),0)</f>
        <v>0</v>
      </c>
      <c r="H342" s="71">
        <f>IF(ISERROR(VLOOKUP(Ausstellungen!H342,Tabelle2!$AG$3:$AH$29,2,0)),0,VLOOKUP(Ausstellungen!H342,Tabelle2!$AG$3:$AH$29,2,0))</f>
        <v>0</v>
      </c>
      <c r="I342" s="71">
        <f>IF(ISERROR(VLOOKUP(Ausstellungen!I342,Tabelle2!$X$3:$Y$8,2,0)),0,VLOOKUP(Ausstellungen!I342,Tabelle2!$X$3:$Y$8,2,0))</f>
        <v>0</v>
      </c>
      <c r="J342" s="71">
        <f t="shared" ca="1" si="55"/>
        <v>0</v>
      </c>
      <c r="N342" s="69" t="str">
        <f>IF(AND(Ausstellungen!$C342&gt;"a",ISERROR(VLOOKUP(Ausstellungen!$C342,Tabelle3!$A$6:$B$300,2,0))),"??",IF(ISERROR(VLOOKUP(Ausstellungen!$C342,Tabelle3!$A$6:$B$300,2,0)),"",VLOOKUP(Ausstellungen!$C342,Tabelle3!$A$6:$B$300,2,0)))</f>
        <v/>
      </c>
      <c r="O342" s="125">
        <f ca="1">IF(AND(Ausstellungen!G342&gt;"a",ISERROR(MATCH(Ausstellungen!G342,INDIRECT(Ausstellungen!T342),0))),0,1)</f>
        <v>1</v>
      </c>
      <c r="P342" s="71" t="str">
        <f>IF(Ausstellungen!$C342="","",IF(ISERROR(MATCH(Ausstellungen!$I342,Tabelle2!$X$4:$X$8,0)),"",MATCH(Ausstellungen!$I342,Tabelle2!$X$4:$X$8,0)))</f>
        <v/>
      </c>
      <c r="Q342" s="71" t="str">
        <f>IF(Ausstellungen!$C342="","",IF(OR(P342="",ISERROR(INDEX(Tabelle2!$X$14:$Y$18,P342,2))),"",INDEX(Tabelle2!$X$14:$Y$18,P342,2)))</f>
        <v/>
      </c>
      <c r="R342" s="71" t="str">
        <f t="shared" si="56"/>
        <v/>
      </c>
      <c r="S342" s="84" t="str">
        <f>IF(Ausstellungen!H342&lt;"a","",IF(AND(Ausstellungen!H342&gt;"a",ISERROR(MATCH(Ausstellungen!D342&amp;Ausstellungen!G342,Tabelle2!$T$2:$T$17,0))),1,IF(AND(Ausstellungen!H342&gt;"a",INDEX(Tabelle2!$V$2:$V$17,MATCH(Ausstellungen!D342&amp;Ausstellungen!G342,Tabelle2!$T$2:$T$17,0))&lt;&gt;Ausstellungen!H342),1,"")))</f>
        <v/>
      </c>
      <c r="T342" s="71" t="str">
        <f>IF(AND(Ausstellungen!I342&gt;"a",ISERROR(MATCH(Ausstellungen!G342,Tabelle2!$Z$2:$Z$7,0))),1,"")</f>
        <v/>
      </c>
      <c r="U342" s="71" t="str">
        <f>IF(AND(A342&gt;"a",Ausstellungen!G342&gt;" "),COUNTIF(A$5:A$500,A342),"")</f>
        <v/>
      </c>
      <c r="V342" s="71" t="str">
        <f t="shared" si="57"/>
        <v/>
      </c>
      <c r="W342" s="71" t="str">
        <f t="shared" si="58"/>
        <v/>
      </c>
      <c r="X342" s="71" t="str">
        <f>IF(AND(Ausstellungen!D342&lt;&gt;Tabelle2!$C$19,Ausstellungen!F342=Tabelle2!$E$19),1,"")</f>
        <v/>
      </c>
      <c r="Y342" s="71" t="str">
        <f ca="1">IF(AND(Ausstellungen!G342&gt;"a",ISERROR(MATCH(Ausstellungen!G342,INDIRECT(Ausstellungen!T342),0))),0,"")</f>
        <v/>
      </c>
      <c r="Z342" s="71" t="str">
        <f>IF(ISERROR(SEARCH(",",Ausstellungen!G342,1)),Ausstellungen!G342,SUBSTITUTE(MID(Ausstellungen!G342,1,SEARCH(",",Ausstellungen!G342,1)-1),"vv","z"))</f>
        <v xml:space="preserve"> </v>
      </c>
      <c r="AA342" s="71">
        <f t="shared" ca="1" si="59"/>
        <v>0</v>
      </c>
      <c r="AB342" s="71">
        <f t="shared" ca="1" si="60"/>
        <v>0</v>
      </c>
      <c r="AC342" s="71">
        <f t="shared" ca="1" si="61"/>
        <v>0</v>
      </c>
      <c r="AD342" s="71">
        <f t="shared" ca="1" si="62"/>
        <v>0</v>
      </c>
      <c r="AE342" s="71">
        <f t="shared" ca="1" si="63"/>
        <v>0</v>
      </c>
      <c r="AF342" s="71">
        <f t="shared" ca="1" si="64"/>
        <v>0</v>
      </c>
      <c r="AG342" s="71">
        <f t="shared" ca="1" si="65"/>
        <v>0</v>
      </c>
    </row>
    <row r="343" spans="1:33" ht="18.600000000000001" customHeight="1" x14ac:dyDescent="0.2">
      <c r="A343" s="70" t="str">
        <f>IF(AND(Ausstellungen!C343&lt;"a",Ausstellungen!D343&lt;"a",Ausstellungen!F343&lt;"a",Ausstellungen!G343&lt;" "),"",SUBSTITUTE(SUBSTITUTE(SUBSTITUTE(SUBSTITUTE(IF(AND(ISERROR(SEARCH(",",Ausstellungen!G343,1)),ISERROR(SEARCH(".",Ausstellungen!G343,1))),CONCATENATE(Ausstellungen!D343,Ausstellungen!E343,Ausstellungen!F343,Ausstellungen!G343),IF(ISERROR(SEARCH(",",Ausstellungen!G343,1)),CONCATENATE(Ausstellungen!D343,Ausstellungen!E343,Ausstellungen!F343,MID(Ausstellungen!G343,SEARCH(".",Ausstellungen!G343,1)-1,1)),CONCATENATE(Ausstellungen!D343,Ausstellungen!E343,Ausstellungen!F343,MID(Ausstellungen!G343,SEARCH(",",Ausstellungen!G343,1)-1,1)))),"vv",ROW()),"v",ROW()),"Sg",""),"V",""))</f>
        <v xml:space="preserve">   </v>
      </c>
      <c r="B343" s="70" t="str">
        <f>IF(OR(Ausstellungen!C343&lt;"a",Ausstellungen!D343&lt;"a",Ausstellungen!F343&lt;"a"),"",IF(AND(Ausstellungen!D343=Tabelle2!$C$19,Ausstellungen!F343=Tabelle2!$E$19),Ausstellungen!C343&amp;Ausstellungen!D343&amp;"yy",IF(AND(Ausstellungen!D343=Tabelle2!$C$19,Ausstellungen!F343&lt;&gt;Tabelle2!$E$19),Ausstellungen!C343&amp;Ausstellungen!D343&amp;"zz",Ausstellungen!C343&amp;Ausstellungen!D343)))</f>
        <v/>
      </c>
      <c r="C343" s="70" t="str">
        <f>IF(Ausstellungen!H343&lt;"a","",IF(Ausstellungen!F343=Tabelle2!$E$4,Ausstellungen!D343&amp;Ausstellungen!E343&amp;Ausstellungen!F343&amp;Ausstellungen!H343,IF(Ausstellungen!F343=Tabelle2!$E$3,Ausstellungen!D343&amp;Ausstellungen!F343&amp;Ausstellungen!H343,Ausstellungen!D343&amp;Ausstellungen!E343&amp;Ausstellungen!H343)))</f>
        <v/>
      </c>
      <c r="D343" s="70" t="str">
        <f>IF(AND(Ausstellungen!C343&gt;"a",Ausstellungen!D343&gt;"a",Ausstellungen!F343&gt;"a",Ausstellungen!I343&gt;"a"),Ausstellungen!D343&amp;Ausstellungen!E343&amp;MID(Ausstellungen!I343,1,2),"")</f>
        <v/>
      </c>
      <c r="E343" s="70" t="str">
        <f>IF(AND(Ausstellungen!C343&gt;"a",Ausstellungen!D343&gt;"a",Ausstellungen!F343&gt;"a",Ausstellungen!I343&gt;"a"),Ausstellungen!D343&amp;MID(Ausstellungen!I343,1,3),"")</f>
        <v/>
      </c>
      <c r="F343" s="70" t="str">
        <f>IF(Ausstellungen!T343&lt;&gt;"leer",CONCATENATE(Ausstellungen!T343,"P"),"")</f>
        <v/>
      </c>
      <c r="G343" s="71">
        <f ca="1">IF(Ausstellungen!G343&gt;" ",VLOOKUP(Ausstellungen!G343,INDIRECT(F343),2,0),0)</f>
        <v>0</v>
      </c>
      <c r="H343" s="71">
        <f>IF(ISERROR(VLOOKUP(Ausstellungen!H343,Tabelle2!$AG$3:$AH$29,2,0)),0,VLOOKUP(Ausstellungen!H343,Tabelle2!$AG$3:$AH$29,2,0))</f>
        <v>0</v>
      </c>
      <c r="I343" s="71">
        <f>IF(ISERROR(VLOOKUP(Ausstellungen!I343,Tabelle2!$X$3:$Y$8,2,0)),0,VLOOKUP(Ausstellungen!I343,Tabelle2!$X$3:$Y$8,2,0))</f>
        <v>0</v>
      </c>
      <c r="J343" s="71">
        <f t="shared" ca="1" si="55"/>
        <v>0</v>
      </c>
      <c r="N343" s="69" t="str">
        <f>IF(AND(Ausstellungen!$C343&gt;"a",ISERROR(VLOOKUP(Ausstellungen!$C343,Tabelle3!$A$6:$B$300,2,0))),"??",IF(ISERROR(VLOOKUP(Ausstellungen!$C343,Tabelle3!$A$6:$B$300,2,0)),"",VLOOKUP(Ausstellungen!$C343,Tabelle3!$A$6:$B$300,2,0)))</f>
        <v/>
      </c>
      <c r="O343" s="125">
        <f ca="1">IF(AND(Ausstellungen!G343&gt;"a",ISERROR(MATCH(Ausstellungen!G343,INDIRECT(Ausstellungen!T343),0))),0,1)</f>
        <v>1</v>
      </c>
      <c r="P343" s="71" t="str">
        <f>IF(Ausstellungen!$C343="","",IF(ISERROR(MATCH(Ausstellungen!$I343,Tabelle2!$X$4:$X$8,0)),"",MATCH(Ausstellungen!$I343,Tabelle2!$X$4:$X$8,0)))</f>
        <v/>
      </c>
      <c r="Q343" s="71" t="str">
        <f>IF(Ausstellungen!$C343="","",IF(OR(P343="",ISERROR(INDEX(Tabelle2!$X$14:$Y$18,P343,2))),"",INDEX(Tabelle2!$X$14:$Y$18,P343,2)))</f>
        <v/>
      </c>
      <c r="R343" s="71" t="str">
        <f t="shared" si="56"/>
        <v/>
      </c>
      <c r="S343" s="84" t="str">
        <f>IF(Ausstellungen!H343&lt;"a","",IF(AND(Ausstellungen!H343&gt;"a",ISERROR(MATCH(Ausstellungen!D343&amp;Ausstellungen!G343,Tabelle2!$T$2:$T$17,0))),1,IF(AND(Ausstellungen!H343&gt;"a",INDEX(Tabelle2!$V$2:$V$17,MATCH(Ausstellungen!D343&amp;Ausstellungen!G343,Tabelle2!$T$2:$T$17,0))&lt;&gt;Ausstellungen!H343),1,"")))</f>
        <v/>
      </c>
      <c r="T343" s="71" t="str">
        <f>IF(AND(Ausstellungen!I343&gt;"a",ISERROR(MATCH(Ausstellungen!G343,Tabelle2!$Z$2:$Z$7,0))),1,"")</f>
        <v/>
      </c>
      <c r="U343" s="71" t="str">
        <f>IF(AND(A343&gt;"a",Ausstellungen!G343&gt;" "),COUNTIF(A$5:A$500,A343),"")</f>
        <v/>
      </c>
      <c r="V343" s="71" t="str">
        <f t="shared" si="57"/>
        <v/>
      </c>
      <c r="W343" s="71" t="str">
        <f t="shared" si="58"/>
        <v/>
      </c>
      <c r="X343" s="71" t="str">
        <f>IF(AND(Ausstellungen!D343&lt;&gt;Tabelle2!$C$19,Ausstellungen!F343=Tabelle2!$E$19),1,"")</f>
        <v/>
      </c>
      <c r="Y343" s="71" t="str">
        <f ca="1">IF(AND(Ausstellungen!G343&gt;"a",ISERROR(MATCH(Ausstellungen!G343,INDIRECT(Ausstellungen!T343),0))),0,"")</f>
        <v/>
      </c>
      <c r="Z343" s="71" t="str">
        <f>IF(ISERROR(SEARCH(",",Ausstellungen!G343,1)),Ausstellungen!G343,SUBSTITUTE(MID(Ausstellungen!G343,1,SEARCH(",",Ausstellungen!G343,1)-1),"vv","z"))</f>
        <v xml:space="preserve"> </v>
      </c>
      <c r="AA343" s="71">
        <f t="shared" ca="1" si="59"/>
        <v>0</v>
      </c>
      <c r="AB343" s="71">
        <f t="shared" ca="1" si="60"/>
        <v>0</v>
      </c>
      <c r="AC343" s="71">
        <f t="shared" ca="1" si="61"/>
        <v>0</v>
      </c>
      <c r="AD343" s="71">
        <f t="shared" ca="1" si="62"/>
        <v>0</v>
      </c>
      <c r="AE343" s="71">
        <f t="shared" ca="1" si="63"/>
        <v>0</v>
      </c>
      <c r="AF343" s="71">
        <f t="shared" ca="1" si="64"/>
        <v>0</v>
      </c>
      <c r="AG343" s="71">
        <f t="shared" ca="1" si="65"/>
        <v>0</v>
      </c>
    </row>
    <row r="344" spans="1:33" ht="18.600000000000001" customHeight="1" x14ac:dyDescent="0.2">
      <c r="A344" s="70" t="str">
        <f>IF(AND(Ausstellungen!C344&lt;"a",Ausstellungen!D344&lt;"a",Ausstellungen!F344&lt;"a",Ausstellungen!G344&lt;" "),"",SUBSTITUTE(SUBSTITUTE(SUBSTITUTE(SUBSTITUTE(IF(AND(ISERROR(SEARCH(",",Ausstellungen!G344,1)),ISERROR(SEARCH(".",Ausstellungen!G344,1))),CONCATENATE(Ausstellungen!D344,Ausstellungen!E344,Ausstellungen!F344,Ausstellungen!G344),IF(ISERROR(SEARCH(",",Ausstellungen!G344,1)),CONCATENATE(Ausstellungen!D344,Ausstellungen!E344,Ausstellungen!F344,MID(Ausstellungen!G344,SEARCH(".",Ausstellungen!G344,1)-1,1)),CONCATENATE(Ausstellungen!D344,Ausstellungen!E344,Ausstellungen!F344,MID(Ausstellungen!G344,SEARCH(",",Ausstellungen!G344,1)-1,1)))),"vv",ROW()),"v",ROW()),"Sg",""),"V",""))</f>
        <v xml:space="preserve">   </v>
      </c>
      <c r="B344" s="70" t="str">
        <f>IF(OR(Ausstellungen!C344&lt;"a",Ausstellungen!D344&lt;"a",Ausstellungen!F344&lt;"a"),"",IF(AND(Ausstellungen!D344=Tabelle2!$C$19,Ausstellungen!F344=Tabelle2!$E$19),Ausstellungen!C344&amp;Ausstellungen!D344&amp;"yy",IF(AND(Ausstellungen!D344=Tabelle2!$C$19,Ausstellungen!F344&lt;&gt;Tabelle2!$E$19),Ausstellungen!C344&amp;Ausstellungen!D344&amp;"zz",Ausstellungen!C344&amp;Ausstellungen!D344)))</f>
        <v/>
      </c>
      <c r="C344" s="70" t="str">
        <f>IF(Ausstellungen!H344&lt;"a","",IF(Ausstellungen!F344=Tabelle2!$E$4,Ausstellungen!D344&amp;Ausstellungen!E344&amp;Ausstellungen!F344&amp;Ausstellungen!H344,IF(Ausstellungen!F344=Tabelle2!$E$3,Ausstellungen!D344&amp;Ausstellungen!F344&amp;Ausstellungen!H344,Ausstellungen!D344&amp;Ausstellungen!E344&amp;Ausstellungen!H344)))</f>
        <v/>
      </c>
      <c r="D344" s="70" t="str">
        <f>IF(AND(Ausstellungen!C344&gt;"a",Ausstellungen!D344&gt;"a",Ausstellungen!F344&gt;"a",Ausstellungen!I344&gt;"a"),Ausstellungen!D344&amp;Ausstellungen!E344&amp;MID(Ausstellungen!I344,1,2),"")</f>
        <v/>
      </c>
      <c r="E344" s="70" t="str">
        <f>IF(AND(Ausstellungen!C344&gt;"a",Ausstellungen!D344&gt;"a",Ausstellungen!F344&gt;"a",Ausstellungen!I344&gt;"a"),Ausstellungen!D344&amp;MID(Ausstellungen!I344,1,3),"")</f>
        <v/>
      </c>
      <c r="F344" s="70" t="str">
        <f>IF(Ausstellungen!T344&lt;&gt;"leer",CONCATENATE(Ausstellungen!T344,"P"),"")</f>
        <v/>
      </c>
      <c r="G344" s="71">
        <f ca="1">IF(Ausstellungen!G344&gt;" ",VLOOKUP(Ausstellungen!G344,INDIRECT(F344),2,0),0)</f>
        <v>0</v>
      </c>
      <c r="H344" s="71">
        <f>IF(ISERROR(VLOOKUP(Ausstellungen!H344,Tabelle2!$AG$3:$AH$29,2,0)),0,VLOOKUP(Ausstellungen!H344,Tabelle2!$AG$3:$AH$29,2,0))</f>
        <v>0</v>
      </c>
      <c r="I344" s="71">
        <f>IF(ISERROR(VLOOKUP(Ausstellungen!I344,Tabelle2!$X$3:$Y$8,2,0)),0,VLOOKUP(Ausstellungen!I344,Tabelle2!$X$3:$Y$8,2,0))</f>
        <v>0</v>
      </c>
      <c r="J344" s="71">
        <f t="shared" ca="1" si="55"/>
        <v>0</v>
      </c>
      <c r="N344" s="69" t="str">
        <f>IF(AND(Ausstellungen!$C344&gt;"a",ISERROR(VLOOKUP(Ausstellungen!$C344,Tabelle3!$A$6:$B$300,2,0))),"??",IF(ISERROR(VLOOKUP(Ausstellungen!$C344,Tabelle3!$A$6:$B$300,2,0)),"",VLOOKUP(Ausstellungen!$C344,Tabelle3!$A$6:$B$300,2,0)))</f>
        <v/>
      </c>
      <c r="O344" s="125">
        <f ca="1">IF(AND(Ausstellungen!G344&gt;"a",ISERROR(MATCH(Ausstellungen!G344,INDIRECT(Ausstellungen!T344),0))),0,1)</f>
        <v>1</v>
      </c>
      <c r="P344" s="71" t="str">
        <f>IF(Ausstellungen!$C344="","",IF(ISERROR(MATCH(Ausstellungen!$I344,Tabelle2!$X$4:$X$8,0)),"",MATCH(Ausstellungen!$I344,Tabelle2!$X$4:$X$8,0)))</f>
        <v/>
      </c>
      <c r="Q344" s="71" t="str">
        <f>IF(Ausstellungen!$C344="","",IF(OR(P344="",ISERROR(INDEX(Tabelle2!$X$14:$Y$18,P344,2))),"",INDEX(Tabelle2!$X$14:$Y$18,P344,2)))</f>
        <v/>
      </c>
      <c r="R344" s="71" t="str">
        <f t="shared" si="56"/>
        <v/>
      </c>
      <c r="S344" s="84" t="str">
        <f>IF(Ausstellungen!H344&lt;"a","",IF(AND(Ausstellungen!H344&gt;"a",ISERROR(MATCH(Ausstellungen!D344&amp;Ausstellungen!G344,Tabelle2!$T$2:$T$17,0))),1,IF(AND(Ausstellungen!H344&gt;"a",INDEX(Tabelle2!$V$2:$V$17,MATCH(Ausstellungen!D344&amp;Ausstellungen!G344,Tabelle2!$T$2:$T$17,0))&lt;&gt;Ausstellungen!H344),1,"")))</f>
        <v/>
      </c>
      <c r="T344" s="71" t="str">
        <f>IF(AND(Ausstellungen!I344&gt;"a",ISERROR(MATCH(Ausstellungen!G344,Tabelle2!$Z$2:$Z$7,0))),1,"")</f>
        <v/>
      </c>
      <c r="U344" s="71" t="str">
        <f>IF(AND(A344&gt;"a",Ausstellungen!G344&gt;" "),COUNTIF(A$5:A$500,A344),"")</f>
        <v/>
      </c>
      <c r="V344" s="71" t="str">
        <f t="shared" si="57"/>
        <v/>
      </c>
      <c r="W344" s="71" t="str">
        <f t="shared" si="58"/>
        <v/>
      </c>
      <c r="X344" s="71" t="str">
        <f>IF(AND(Ausstellungen!D344&lt;&gt;Tabelle2!$C$19,Ausstellungen!F344=Tabelle2!$E$19),1,"")</f>
        <v/>
      </c>
      <c r="Y344" s="71" t="str">
        <f ca="1">IF(AND(Ausstellungen!G344&gt;"a",ISERROR(MATCH(Ausstellungen!G344,INDIRECT(Ausstellungen!T344),0))),0,"")</f>
        <v/>
      </c>
      <c r="Z344" s="71" t="str">
        <f>IF(ISERROR(SEARCH(",",Ausstellungen!G344,1)),Ausstellungen!G344,SUBSTITUTE(MID(Ausstellungen!G344,1,SEARCH(",",Ausstellungen!G344,1)-1),"vv","z"))</f>
        <v xml:space="preserve"> </v>
      </c>
      <c r="AA344" s="71">
        <f t="shared" ca="1" si="59"/>
        <v>0</v>
      </c>
      <c r="AB344" s="71">
        <f t="shared" ca="1" si="60"/>
        <v>0</v>
      </c>
      <c r="AC344" s="71">
        <f t="shared" ca="1" si="61"/>
        <v>0</v>
      </c>
      <c r="AD344" s="71">
        <f t="shared" ca="1" si="62"/>
        <v>0</v>
      </c>
      <c r="AE344" s="71">
        <f t="shared" ca="1" si="63"/>
        <v>0</v>
      </c>
      <c r="AF344" s="71">
        <f t="shared" ca="1" si="64"/>
        <v>0</v>
      </c>
      <c r="AG344" s="71">
        <f t="shared" ca="1" si="65"/>
        <v>0</v>
      </c>
    </row>
    <row r="345" spans="1:33" ht="18.600000000000001" customHeight="1" x14ac:dyDescent="0.2">
      <c r="A345" s="70" t="str">
        <f>IF(AND(Ausstellungen!C345&lt;"a",Ausstellungen!D345&lt;"a",Ausstellungen!F345&lt;"a",Ausstellungen!G345&lt;" "),"",SUBSTITUTE(SUBSTITUTE(SUBSTITUTE(SUBSTITUTE(IF(AND(ISERROR(SEARCH(",",Ausstellungen!G345,1)),ISERROR(SEARCH(".",Ausstellungen!G345,1))),CONCATENATE(Ausstellungen!D345,Ausstellungen!E345,Ausstellungen!F345,Ausstellungen!G345),IF(ISERROR(SEARCH(",",Ausstellungen!G345,1)),CONCATENATE(Ausstellungen!D345,Ausstellungen!E345,Ausstellungen!F345,MID(Ausstellungen!G345,SEARCH(".",Ausstellungen!G345,1)-1,1)),CONCATENATE(Ausstellungen!D345,Ausstellungen!E345,Ausstellungen!F345,MID(Ausstellungen!G345,SEARCH(",",Ausstellungen!G345,1)-1,1)))),"vv",ROW()),"v",ROW()),"Sg",""),"V",""))</f>
        <v xml:space="preserve">   </v>
      </c>
      <c r="B345" s="70" t="str">
        <f>IF(OR(Ausstellungen!C345&lt;"a",Ausstellungen!D345&lt;"a",Ausstellungen!F345&lt;"a"),"",IF(AND(Ausstellungen!D345=Tabelle2!$C$19,Ausstellungen!F345=Tabelle2!$E$19),Ausstellungen!C345&amp;Ausstellungen!D345&amp;"yy",IF(AND(Ausstellungen!D345=Tabelle2!$C$19,Ausstellungen!F345&lt;&gt;Tabelle2!$E$19),Ausstellungen!C345&amp;Ausstellungen!D345&amp;"zz",Ausstellungen!C345&amp;Ausstellungen!D345)))</f>
        <v/>
      </c>
      <c r="C345" s="70" t="str">
        <f>IF(Ausstellungen!H345&lt;"a","",IF(Ausstellungen!F345=Tabelle2!$E$4,Ausstellungen!D345&amp;Ausstellungen!E345&amp;Ausstellungen!F345&amp;Ausstellungen!H345,IF(Ausstellungen!F345=Tabelle2!$E$3,Ausstellungen!D345&amp;Ausstellungen!F345&amp;Ausstellungen!H345,Ausstellungen!D345&amp;Ausstellungen!E345&amp;Ausstellungen!H345)))</f>
        <v/>
      </c>
      <c r="D345" s="70" t="str">
        <f>IF(AND(Ausstellungen!C345&gt;"a",Ausstellungen!D345&gt;"a",Ausstellungen!F345&gt;"a",Ausstellungen!I345&gt;"a"),Ausstellungen!D345&amp;Ausstellungen!E345&amp;MID(Ausstellungen!I345,1,2),"")</f>
        <v/>
      </c>
      <c r="E345" s="70" t="str">
        <f>IF(AND(Ausstellungen!C345&gt;"a",Ausstellungen!D345&gt;"a",Ausstellungen!F345&gt;"a",Ausstellungen!I345&gt;"a"),Ausstellungen!D345&amp;MID(Ausstellungen!I345,1,3),"")</f>
        <v/>
      </c>
      <c r="F345" s="70" t="str">
        <f>IF(Ausstellungen!T345&lt;&gt;"leer",CONCATENATE(Ausstellungen!T345,"P"),"")</f>
        <v/>
      </c>
      <c r="G345" s="71">
        <f ca="1">IF(Ausstellungen!G345&gt;" ",VLOOKUP(Ausstellungen!G345,INDIRECT(F345),2,0),0)</f>
        <v>0</v>
      </c>
      <c r="H345" s="71">
        <f>IF(ISERROR(VLOOKUP(Ausstellungen!H345,Tabelle2!$AG$3:$AH$29,2,0)),0,VLOOKUP(Ausstellungen!H345,Tabelle2!$AG$3:$AH$29,2,0))</f>
        <v>0</v>
      </c>
      <c r="I345" s="71">
        <f>IF(ISERROR(VLOOKUP(Ausstellungen!I345,Tabelle2!$X$3:$Y$8,2,0)),0,VLOOKUP(Ausstellungen!I345,Tabelle2!$X$3:$Y$8,2,0))</f>
        <v>0</v>
      </c>
      <c r="J345" s="71">
        <f t="shared" ca="1" si="55"/>
        <v>0</v>
      </c>
      <c r="N345" s="69" t="str">
        <f>IF(AND(Ausstellungen!$C345&gt;"a",ISERROR(VLOOKUP(Ausstellungen!$C345,Tabelle3!$A$6:$B$300,2,0))),"??",IF(ISERROR(VLOOKUP(Ausstellungen!$C345,Tabelle3!$A$6:$B$300,2,0)),"",VLOOKUP(Ausstellungen!$C345,Tabelle3!$A$6:$B$300,2,0)))</f>
        <v/>
      </c>
      <c r="O345" s="125">
        <f ca="1">IF(AND(Ausstellungen!G345&gt;"a",ISERROR(MATCH(Ausstellungen!G345,INDIRECT(Ausstellungen!T345),0))),0,1)</f>
        <v>1</v>
      </c>
      <c r="P345" s="71" t="str">
        <f>IF(Ausstellungen!$C345="","",IF(ISERROR(MATCH(Ausstellungen!$I345,Tabelle2!$X$4:$X$8,0)),"",MATCH(Ausstellungen!$I345,Tabelle2!$X$4:$X$8,0)))</f>
        <v/>
      </c>
      <c r="Q345" s="71" t="str">
        <f>IF(Ausstellungen!$C345="","",IF(OR(P345="",ISERROR(INDEX(Tabelle2!$X$14:$Y$18,P345,2))),"",INDEX(Tabelle2!$X$14:$Y$18,P345,2)))</f>
        <v/>
      </c>
      <c r="R345" s="71" t="str">
        <f t="shared" si="56"/>
        <v/>
      </c>
      <c r="S345" s="84" t="str">
        <f>IF(Ausstellungen!H345&lt;"a","",IF(AND(Ausstellungen!H345&gt;"a",ISERROR(MATCH(Ausstellungen!D345&amp;Ausstellungen!G345,Tabelle2!$T$2:$T$17,0))),1,IF(AND(Ausstellungen!H345&gt;"a",INDEX(Tabelle2!$V$2:$V$17,MATCH(Ausstellungen!D345&amp;Ausstellungen!G345,Tabelle2!$T$2:$T$17,0))&lt;&gt;Ausstellungen!H345),1,"")))</f>
        <v/>
      </c>
      <c r="T345" s="71" t="str">
        <f>IF(AND(Ausstellungen!I345&gt;"a",ISERROR(MATCH(Ausstellungen!G345,Tabelle2!$Z$2:$Z$7,0))),1,"")</f>
        <v/>
      </c>
      <c r="U345" s="71" t="str">
        <f>IF(AND(A345&gt;"a",Ausstellungen!G345&gt;" "),COUNTIF(A$5:A$500,A345),"")</f>
        <v/>
      </c>
      <c r="V345" s="71" t="str">
        <f t="shared" si="57"/>
        <v/>
      </c>
      <c r="W345" s="71" t="str">
        <f t="shared" si="58"/>
        <v/>
      </c>
      <c r="X345" s="71" t="str">
        <f>IF(AND(Ausstellungen!D345&lt;&gt;Tabelle2!$C$19,Ausstellungen!F345=Tabelle2!$E$19),1,"")</f>
        <v/>
      </c>
      <c r="Y345" s="71" t="str">
        <f ca="1">IF(AND(Ausstellungen!G345&gt;"a",ISERROR(MATCH(Ausstellungen!G345,INDIRECT(Ausstellungen!T345),0))),0,"")</f>
        <v/>
      </c>
      <c r="Z345" s="71" t="str">
        <f>IF(ISERROR(SEARCH(",",Ausstellungen!G345,1)),Ausstellungen!G345,SUBSTITUTE(MID(Ausstellungen!G345,1,SEARCH(",",Ausstellungen!G345,1)-1),"vv","z"))</f>
        <v xml:space="preserve"> </v>
      </c>
      <c r="AA345" s="71">
        <f t="shared" ca="1" si="59"/>
        <v>0</v>
      </c>
      <c r="AB345" s="71">
        <f t="shared" ca="1" si="60"/>
        <v>0</v>
      </c>
      <c r="AC345" s="71">
        <f t="shared" ca="1" si="61"/>
        <v>0</v>
      </c>
      <c r="AD345" s="71">
        <f t="shared" ca="1" si="62"/>
        <v>0</v>
      </c>
      <c r="AE345" s="71">
        <f t="shared" ca="1" si="63"/>
        <v>0</v>
      </c>
      <c r="AF345" s="71">
        <f t="shared" ca="1" si="64"/>
        <v>0</v>
      </c>
      <c r="AG345" s="71">
        <f t="shared" ca="1" si="65"/>
        <v>0</v>
      </c>
    </row>
    <row r="346" spans="1:33" ht="18.600000000000001" customHeight="1" x14ac:dyDescent="0.2">
      <c r="A346" s="70" t="str">
        <f>IF(AND(Ausstellungen!C346&lt;"a",Ausstellungen!D346&lt;"a",Ausstellungen!F346&lt;"a",Ausstellungen!G346&lt;" "),"",SUBSTITUTE(SUBSTITUTE(SUBSTITUTE(SUBSTITUTE(IF(AND(ISERROR(SEARCH(",",Ausstellungen!G346,1)),ISERROR(SEARCH(".",Ausstellungen!G346,1))),CONCATENATE(Ausstellungen!D346,Ausstellungen!E346,Ausstellungen!F346,Ausstellungen!G346),IF(ISERROR(SEARCH(",",Ausstellungen!G346,1)),CONCATENATE(Ausstellungen!D346,Ausstellungen!E346,Ausstellungen!F346,MID(Ausstellungen!G346,SEARCH(".",Ausstellungen!G346,1)-1,1)),CONCATENATE(Ausstellungen!D346,Ausstellungen!E346,Ausstellungen!F346,MID(Ausstellungen!G346,SEARCH(",",Ausstellungen!G346,1)-1,1)))),"vv",ROW()),"v",ROW()),"Sg",""),"V",""))</f>
        <v xml:space="preserve">   </v>
      </c>
      <c r="B346" s="70" t="str">
        <f>IF(OR(Ausstellungen!C346&lt;"a",Ausstellungen!D346&lt;"a",Ausstellungen!F346&lt;"a"),"",IF(AND(Ausstellungen!D346=Tabelle2!$C$19,Ausstellungen!F346=Tabelle2!$E$19),Ausstellungen!C346&amp;Ausstellungen!D346&amp;"yy",IF(AND(Ausstellungen!D346=Tabelle2!$C$19,Ausstellungen!F346&lt;&gt;Tabelle2!$E$19),Ausstellungen!C346&amp;Ausstellungen!D346&amp;"zz",Ausstellungen!C346&amp;Ausstellungen!D346)))</f>
        <v/>
      </c>
      <c r="C346" s="70" t="str">
        <f>IF(Ausstellungen!H346&lt;"a","",IF(Ausstellungen!F346=Tabelle2!$E$4,Ausstellungen!D346&amp;Ausstellungen!E346&amp;Ausstellungen!F346&amp;Ausstellungen!H346,IF(Ausstellungen!F346=Tabelle2!$E$3,Ausstellungen!D346&amp;Ausstellungen!F346&amp;Ausstellungen!H346,Ausstellungen!D346&amp;Ausstellungen!E346&amp;Ausstellungen!H346)))</f>
        <v/>
      </c>
      <c r="D346" s="70" t="str">
        <f>IF(AND(Ausstellungen!C346&gt;"a",Ausstellungen!D346&gt;"a",Ausstellungen!F346&gt;"a",Ausstellungen!I346&gt;"a"),Ausstellungen!D346&amp;Ausstellungen!E346&amp;MID(Ausstellungen!I346,1,2),"")</f>
        <v/>
      </c>
      <c r="E346" s="70" t="str">
        <f>IF(AND(Ausstellungen!C346&gt;"a",Ausstellungen!D346&gt;"a",Ausstellungen!F346&gt;"a",Ausstellungen!I346&gt;"a"),Ausstellungen!D346&amp;MID(Ausstellungen!I346,1,3),"")</f>
        <v/>
      </c>
      <c r="F346" s="70" t="str">
        <f>IF(Ausstellungen!T346&lt;&gt;"leer",CONCATENATE(Ausstellungen!T346,"P"),"")</f>
        <v/>
      </c>
      <c r="G346" s="71">
        <f ca="1">IF(Ausstellungen!G346&gt;" ",VLOOKUP(Ausstellungen!G346,INDIRECT(F346),2,0),0)</f>
        <v>0</v>
      </c>
      <c r="H346" s="71">
        <f>IF(ISERROR(VLOOKUP(Ausstellungen!H346,Tabelle2!$AG$3:$AH$29,2,0)),0,VLOOKUP(Ausstellungen!H346,Tabelle2!$AG$3:$AH$29,2,0))</f>
        <v>0</v>
      </c>
      <c r="I346" s="71">
        <f>IF(ISERROR(VLOOKUP(Ausstellungen!I346,Tabelle2!$X$3:$Y$8,2,0)),0,VLOOKUP(Ausstellungen!I346,Tabelle2!$X$3:$Y$8,2,0))</f>
        <v>0</v>
      </c>
      <c r="J346" s="71">
        <f t="shared" ca="1" si="55"/>
        <v>0</v>
      </c>
      <c r="N346" s="69" t="str">
        <f>IF(AND(Ausstellungen!$C346&gt;"a",ISERROR(VLOOKUP(Ausstellungen!$C346,Tabelle3!$A$6:$B$300,2,0))),"??",IF(ISERROR(VLOOKUP(Ausstellungen!$C346,Tabelle3!$A$6:$B$300,2,0)),"",VLOOKUP(Ausstellungen!$C346,Tabelle3!$A$6:$B$300,2,0)))</f>
        <v/>
      </c>
      <c r="O346" s="125">
        <f ca="1">IF(AND(Ausstellungen!G346&gt;"a",ISERROR(MATCH(Ausstellungen!G346,INDIRECT(Ausstellungen!T346),0))),0,1)</f>
        <v>1</v>
      </c>
      <c r="P346" s="71" t="str">
        <f>IF(Ausstellungen!$C346="","",IF(ISERROR(MATCH(Ausstellungen!$I346,Tabelle2!$X$4:$X$8,0)),"",MATCH(Ausstellungen!$I346,Tabelle2!$X$4:$X$8,0)))</f>
        <v/>
      </c>
      <c r="Q346" s="71" t="str">
        <f>IF(Ausstellungen!$C346="","",IF(OR(P346="",ISERROR(INDEX(Tabelle2!$X$14:$Y$18,P346,2))),"",INDEX(Tabelle2!$X$14:$Y$18,P346,2)))</f>
        <v/>
      </c>
      <c r="R346" s="71" t="str">
        <f t="shared" si="56"/>
        <v/>
      </c>
      <c r="S346" s="84" t="str">
        <f>IF(Ausstellungen!H346&lt;"a","",IF(AND(Ausstellungen!H346&gt;"a",ISERROR(MATCH(Ausstellungen!D346&amp;Ausstellungen!G346,Tabelle2!$T$2:$T$17,0))),1,IF(AND(Ausstellungen!H346&gt;"a",INDEX(Tabelle2!$V$2:$V$17,MATCH(Ausstellungen!D346&amp;Ausstellungen!G346,Tabelle2!$T$2:$T$17,0))&lt;&gt;Ausstellungen!H346),1,"")))</f>
        <v/>
      </c>
      <c r="T346" s="71" t="str">
        <f>IF(AND(Ausstellungen!I346&gt;"a",ISERROR(MATCH(Ausstellungen!G346,Tabelle2!$Z$2:$Z$7,0))),1,"")</f>
        <v/>
      </c>
      <c r="U346" s="71" t="str">
        <f>IF(AND(A346&gt;"a",Ausstellungen!G346&gt;" "),COUNTIF(A$5:A$500,A346),"")</f>
        <v/>
      </c>
      <c r="V346" s="71" t="str">
        <f t="shared" si="57"/>
        <v/>
      </c>
      <c r="W346" s="71" t="str">
        <f t="shared" si="58"/>
        <v/>
      </c>
      <c r="X346" s="71" t="str">
        <f>IF(AND(Ausstellungen!D346&lt;&gt;Tabelle2!$C$19,Ausstellungen!F346=Tabelle2!$E$19),1,"")</f>
        <v/>
      </c>
      <c r="Y346" s="71" t="str">
        <f ca="1">IF(AND(Ausstellungen!G346&gt;"a",ISERROR(MATCH(Ausstellungen!G346,INDIRECT(Ausstellungen!T346),0))),0,"")</f>
        <v/>
      </c>
      <c r="Z346" s="71" t="str">
        <f>IF(ISERROR(SEARCH(",",Ausstellungen!G346,1)),Ausstellungen!G346,SUBSTITUTE(MID(Ausstellungen!G346,1,SEARCH(",",Ausstellungen!G346,1)-1),"vv","z"))</f>
        <v xml:space="preserve"> </v>
      </c>
      <c r="AA346" s="71">
        <f t="shared" ca="1" si="59"/>
        <v>0</v>
      </c>
      <c r="AB346" s="71">
        <f t="shared" ca="1" si="60"/>
        <v>0</v>
      </c>
      <c r="AC346" s="71">
        <f t="shared" ca="1" si="61"/>
        <v>0</v>
      </c>
      <c r="AD346" s="71">
        <f t="shared" ca="1" si="62"/>
        <v>0</v>
      </c>
      <c r="AE346" s="71">
        <f t="shared" ca="1" si="63"/>
        <v>0</v>
      </c>
      <c r="AF346" s="71">
        <f t="shared" ca="1" si="64"/>
        <v>0</v>
      </c>
      <c r="AG346" s="71">
        <f t="shared" ca="1" si="65"/>
        <v>0</v>
      </c>
    </row>
    <row r="347" spans="1:33" ht="18.600000000000001" customHeight="1" x14ac:dyDescent="0.2">
      <c r="A347" s="70" t="str">
        <f>IF(AND(Ausstellungen!C347&lt;"a",Ausstellungen!D347&lt;"a",Ausstellungen!F347&lt;"a",Ausstellungen!G347&lt;" "),"",SUBSTITUTE(SUBSTITUTE(SUBSTITUTE(SUBSTITUTE(IF(AND(ISERROR(SEARCH(",",Ausstellungen!G347,1)),ISERROR(SEARCH(".",Ausstellungen!G347,1))),CONCATENATE(Ausstellungen!D347,Ausstellungen!E347,Ausstellungen!F347,Ausstellungen!G347),IF(ISERROR(SEARCH(",",Ausstellungen!G347,1)),CONCATENATE(Ausstellungen!D347,Ausstellungen!E347,Ausstellungen!F347,MID(Ausstellungen!G347,SEARCH(".",Ausstellungen!G347,1)-1,1)),CONCATENATE(Ausstellungen!D347,Ausstellungen!E347,Ausstellungen!F347,MID(Ausstellungen!G347,SEARCH(",",Ausstellungen!G347,1)-1,1)))),"vv",ROW()),"v",ROW()),"Sg",""),"V",""))</f>
        <v xml:space="preserve">   </v>
      </c>
      <c r="B347" s="70" t="str">
        <f>IF(OR(Ausstellungen!C347&lt;"a",Ausstellungen!D347&lt;"a",Ausstellungen!F347&lt;"a"),"",IF(AND(Ausstellungen!D347=Tabelle2!$C$19,Ausstellungen!F347=Tabelle2!$E$19),Ausstellungen!C347&amp;Ausstellungen!D347&amp;"yy",IF(AND(Ausstellungen!D347=Tabelle2!$C$19,Ausstellungen!F347&lt;&gt;Tabelle2!$E$19),Ausstellungen!C347&amp;Ausstellungen!D347&amp;"zz",Ausstellungen!C347&amp;Ausstellungen!D347)))</f>
        <v/>
      </c>
      <c r="C347" s="70" t="str">
        <f>IF(Ausstellungen!H347&lt;"a","",IF(Ausstellungen!F347=Tabelle2!$E$4,Ausstellungen!D347&amp;Ausstellungen!E347&amp;Ausstellungen!F347&amp;Ausstellungen!H347,IF(Ausstellungen!F347=Tabelle2!$E$3,Ausstellungen!D347&amp;Ausstellungen!F347&amp;Ausstellungen!H347,Ausstellungen!D347&amp;Ausstellungen!E347&amp;Ausstellungen!H347)))</f>
        <v/>
      </c>
      <c r="D347" s="70" t="str">
        <f>IF(AND(Ausstellungen!C347&gt;"a",Ausstellungen!D347&gt;"a",Ausstellungen!F347&gt;"a",Ausstellungen!I347&gt;"a"),Ausstellungen!D347&amp;Ausstellungen!E347&amp;MID(Ausstellungen!I347,1,2),"")</f>
        <v/>
      </c>
      <c r="E347" s="70" t="str">
        <f>IF(AND(Ausstellungen!C347&gt;"a",Ausstellungen!D347&gt;"a",Ausstellungen!F347&gt;"a",Ausstellungen!I347&gt;"a"),Ausstellungen!D347&amp;MID(Ausstellungen!I347,1,3),"")</f>
        <v/>
      </c>
      <c r="F347" s="70" t="str">
        <f>IF(Ausstellungen!T347&lt;&gt;"leer",CONCATENATE(Ausstellungen!T347,"P"),"")</f>
        <v/>
      </c>
      <c r="G347" s="71">
        <f ca="1">IF(Ausstellungen!G347&gt;" ",VLOOKUP(Ausstellungen!G347,INDIRECT(F347),2,0),0)</f>
        <v>0</v>
      </c>
      <c r="H347" s="71">
        <f>IF(ISERROR(VLOOKUP(Ausstellungen!H347,Tabelle2!$AG$3:$AH$29,2,0)),0,VLOOKUP(Ausstellungen!H347,Tabelle2!$AG$3:$AH$29,2,0))</f>
        <v>0</v>
      </c>
      <c r="I347" s="71">
        <f>IF(ISERROR(VLOOKUP(Ausstellungen!I347,Tabelle2!$X$3:$Y$8,2,0)),0,VLOOKUP(Ausstellungen!I347,Tabelle2!$X$3:$Y$8,2,0))</f>
        <v>0</v>
      </c>
      <c r="J347" s="71">
        <f t="shared" ca="1" si="55"/>
        <v>0</v>
      </c>
      <c r="N347" s="69" t="str">
        <f>IF(AND(Ausstellungen!$C347&gt;"a",ISERROR(VLOOKUP(Ausstellungen!$C347,Tabelle3!$A$6:$B$300,2,0))),"??",IF(ISERROR(VLOOKUP(Ausstellungen!$C347,Tabelle3!$A$6:$B$300,2,0)),"",VLOOKUP(Ausstellungen!$C347,Tabelle3!$A$6:$B$300,2,0)))</f>
        <v/>
      </c>
      <c r="O347" s="125">
        <f ca="1">IF(AND(Ausstellungen!G347&gt;"a",ISERROR(MATCH(Ausstellungen!G347,INDIRECT(Ausstellungen!T347),0))),0,1)</f>
        <v>1</v>
      </c>
      <c r="P347" s="71" t="str">
        <f>IF(Ausstellungen!$C347="","",IF(ISERROR(MATCH(Ausstellungen!$I347,Tabelle2!$X$4:$X$8,0)),"",MATCH(Ausstellungen!$I347,Tabelle2!$X$4:$X$8,0)))</f>
        <v/>
      </c>
      <c r="Q347" s="71" t="str">
        <f>IF(Ausstellungen!$C347="","",IF(OR(P347="",ISERROR(INDEX(Tabelle2!$X$14:$Y$18,P347,2))),"",INDEX(Tabelle2!$X$14:$Y$18,P347,2)))</f>
        <v/>
      </c>
      <c r="R347" s="71" t="str">
        <f t="shared" si="56"/>
        <v/>
      </c>
      <c r="S347" s="84" t="str">
        <f>IF(Ausstellungen!H347&lt;"a","",IF(AND(Ausstellungen!H347&gt;"a",ISERROR(MATCH(Ausstellungen!D347&amp;Ausstellungen!G347,Tabelle2!$T$2:$T$17,0))),1,IF(AND(Ausstellungen!H347&gt;"a",INDEX(Tabelle2!$V$2:$V$17,MATCH(Ausstellungen!D347&amp;Ausstellungen!G347,Tabelle2!$T$2:$T$17,0))&lt;&gt;Ausstellungen!H347),1,"")))</f>
        <v/>
      </c>
      <c r="T347" s="71" t="str">
        <f>IF(AND(Ausstellungen!I347&gt;"a",ISERROR(MATCH(Ausstellungen!G347,Tabelle2!$Z$2:$Z$7,0))),1,"")</f>
        <v/>
      </c>
      <c r="U347" s="71" t="str">
        <f>IF(AND(A347&gt;"a",Ausstellungen!G347&gt;" "),COUNTIF(A$5:A$500,A347),"")</f>
        <v/>
      </c>
      <c r="V347" s="71" t="str">
        <f t="shared" si="57"/>
        <v/>
      </c>
      <c r="W347" s="71" t="str">
        <f t="shared" si="58"/>
        <v/>
      </c>
      <c r="X347" s="71" t="str">
        <f>IF(AND(Ausstellungen!D347&lt;&gt;Tabelle2!$C$19,Ausstellungen!F347=Tabelle2!$E$19),1,"")</f>
        <v/>
      </c>
      <c r="Y347" s="71" t="str">
        <f ca="1">IF(AND(Ausstellungen!G347&gt;"a",ISERROR(MATCH(Ausstellungen!G347,INDIRECT(Ausstellungen!T347),0))),0,"")</f>
        <v/>
      </c>
      <c r="Z347" s="71" t="str">
        <f>IF(ISERROR(SEARCH(",",Ausstellungen!G347,1)),Ausstellungen!G347,SUBSTITUTE(MID(Ausstellungen!G347,1,SEARCH(",",Ausstellungen!G347,1)-1),"vv","z"))</f>
        <v xml:space="preserve"> </v>
      </c>
      <c r="AA347" s="71">
        <f t="shared" ca="1" si="59"/>
        <v>0</v>
      </c>
      <c r="AB347" s="71">
        <f t="shared" ca="1" si="60"/>
        <v>0</v>
      </c>
      <c r="AC347" s="71">
        <f t="shared" ca="1" si="61"/>
        <v>0</v>
      </c>
      <c r="AD347" s="71">
        <f t="shared" ca="1" si="62"/>
        <v>0</v>
      </c>
      <c r="AE347" s="71">
        <f t="shared" ca="1" si="63"/>
        <v>0</v>
      </c>
      <c r="AF347" s="71">
        <f t="shared" ca="1" si="64"/>
        <v>0</v>
      </c>
      <c r="AG347" s="71">
        <f t="shared" ca="1" si="65"/>
        <v>0</v>
      </c>
    </row>
    <row r="348" spans="1:33" ht="18.600000000000001" customHeight="1" x14ac:dyDescent="0.2">
      <c r="A348" s="70" t="str">
        <f>IF(AND(Ausstellungen!C348&lt;"a",Ausstellungen!D348&lt;"a",Ausstellungen!F348&lt;"a",Ausstellungen!G348&lt;" "),"",SUBSTITUTE(SUBSTITUTE(SUBSTITUTE(SUBSTITUTE(IF(AND(ISERROR(SEARCH(",",Ausstellungen!G348,1)),ISERROR(SEARCH(".",Ausstellungen!G348,1))),CONCATENATE(Ausstellungen!D348,Ausstellungen!E348,Ausstellungen!F348,Ausstellungen!G348),IF(ISERROR(SEARCH(",",Ausstellungen!G348,1)),CONCATENATE(Ausstellungen!D348,Ausstellungen!E348,Ausstellungen!F348,MID(Ausstellungen!G348,SEARCH(".",Ausstellungen!G348,1)-1,1)),CONCATENATE(Ausstellungen!D348,Ausstellungen!E348,Ausstellungen!F348,MID(Ausstellungen!G348,SEARCH(",",Ausstellungen!G348,1)-1,1)))),"vv",ROW()),"v",ROW()),"Sg",""),"V",""))</f>
        <v xml:space="preserve">   </v>
      </c>
      <c r="B348" s="70" t="str">
        <f>IF(OR(Ausstellungen!C348&lt;"a",Ausstellungen!D348&lt;"a",Ausstellungen!F348&lt;"a"),"",IF(AND(Ausstellungen!D348=Tabelle2!$C$19,Ausstellungen!F348=Tabelle2!$E$19),Ausstellungen!C348&amp;Ausstellungen!D348&amp;"yy",IF(AND(Ausstellungen!D348=Tabelle2!$C$19,Ausstellungen!F348&lt;&gt;Tabelle2!$E$19),Ausstellungen!C348&amp;Ausstellungen!D348&amp;"zz",Ausstellungen!C348&amp;Ausstellungen!D348)))</f>
        <v/>
      </c>
      <c r="C348" s="70" t="str">
        <f>IF(Ausstellungen!H348&lt;"a","",IF(Ausstellungen!F348=Tabelle2!$E$4,Ausstellungen!D348&amp;Ausstellungen!E348&amp;Ausstellungen!F348&amp;Ausstellungen!H348,IF(Ausstellungen!F348=Tabelle2!$E$3,Ausstellungen!D348&amp;Ausstellungen!F348&amp;Ausstellungen!H348,Ausstellungen!D348&amp;Ausstellungen!E348&amp;Ausstellungen!H348)))</f>
        <v/>
      </c>
      <c r="D348" s="70" t="str">
        <f>IF(AND(Ausstellungen!C348&gt;"a",Ausstellungen!D348&gt;"a",Ausstellungen!F348&gt;"a",Ausstellungen!I348&gt;"a"),Ausstellungen!D348&amp;Ausstellungen!E348&amp;MID(Ausstellungen!I348,1,2),"")</f>
        <v/>
      </c>
      <c r="E348" s="70" t="str">
        <f>IF(AND(Ausstellungen!C348&gt;"a",Ausstellungen!D348&gt;"a",Ausstellungen!F348&gt;"a",Ausstellungen!I348&gt;"a"),Ausstellungen!D348&amp;MID(Ausstellungen!I348,1,3),"")</f>
        <v/>
      </c>
      <c r="F348" s="70" t="str">
        <f>IF(Ausstellungen!T348&lt;&gt;"leer",CONCATENATE(Ausstellungen!T348,"P"),"")</f>
        <v/>
      </c>
      <c r="G348" s="71">
        <f ca="1">IF(Ausstellungen!G348&gt;" ",VLOOKUP(Ausstellungen!G348,INDIRECT(F348),2,0),0)</f>
        <v>0</v>
      </c>
      <c r="H348" s="71">
        <f>IF(ISERROR(VLOOKUP(Ausstellungen!H348,Tabelle2!$AG$3:$AH$29,2,0)),0,VLOOKUP(Ausstellungen!H348,Tabelle2!$AG$3:$AH$29,2,0))</f>
        <v>0</v>
      </c>
      <c r="I348" s="71">
        <f>IF(ISERROR(VLOOKUP(Ausstellungen!I348,Tabelle2!$X$3:$Y$8,2,0)),0,VLOOKUP(Ausstellungen!I348,Tabelle2!$X$3:$Y$8,2,0))</f>
        <v>0</v>
      </c>
      <c r="J348" s="71">
        <f t="shared" ca="1" si="55"/>
        <v>0</v>
      </c>
      <c r="N348" s="69" t="str">
        <f>IF(AND(Ausstellungen!$C348&gt;"a",ISERROR(VLOOKUP(Ausstellungen!$C348,Tabelle3!$A$6:$B$300,2,0))),"??",IF(ISERROR(VLOOKUP(Ausstellungen!$C348,Tabelle3!$A$6:$B$300,2,0)),"",VLOOKUP(Ausstellungen!$C348,Tabelle3!$A$6:$B$300,2,0)))</f>
        <v/>
      </c>
      <c r="O348" s="125">
        <f ca="1">IF(AND(Ausstellungen!G348&gt;"a",ISERROR(MATCH(Ausstellungen!G348,INDIRECT(Ausstellungen!T348),0))),0,1)</f>
        <v>1</v>
      </c>
      <c r="P348" s="71" t="str">
        <f>IF(Ausstellungen!$C348="","",IF(ISERROR(MATCH(Ausstellungen!$I348,Tabelle2!$X$4:$X$8,0)),"",MATCH(Ausstellungen!$I348,Tabelle2!$X$4:$X$8,0)))</f>
        <v/>
      </c>
      <c r="Q348" s="71" t="str">
        <f>IF(Ausstellungen!$C348="","",IF(OR(P348="",ISERROR(INDEX(Tabelle2!$X$14:$Y$18,P348,2))),"",INDEX(Tabelle2!$X$14:$Y$18,P348,2)))</f>
        <v/>
      </c>
      <c r="R348" s="71" t="str">
        <f t="shared" si="56"/>
        <v/>
      </c>
      <c r="S348" s="84" t="str">
        <f>IF(Ausstellungen!H348&lt;"a","",IF(AND(Ausstellungen!H348&gt;"a",ISERROR(MATCH(Ausstellungen!D348&amp;Ausstellungen!G348,Tabelle2!$T$2:$T$17,0))),1,IF(AND(Ausstellungen!H348&gt;"a",INDEX(Tabelle2!$V$2:$V$17,MATCH(Ausstellungen!D348&amp;Ausstellungen!G348,Tabelle2!$T$2:$T$17,0))&lt;&gt;Ausstellungen!H348),1,"")))</f>
        <v/>
      </c>
      <c r="T348" s="71" t="str">
        <f>IF(AND(Ausstellungen!I348&gt;"a",ISERROR(MATCH(Ausstellungen!G348,Tabelle2!$Z$2:$Z$7,0))),1,"")</f>
        <v/>
      </c>
      <c r="U348" s="71" t="str">
        <f>IF(AND(A348&gt;"a",Ausstellungen!G348&gt;" "),COUNTIF(A$5:A$500,A348),"")</f>
        <v/>
      </c>
      <c r="V348" s="71" t="str">
        <f t="shared" si="57"/>
        <v/>
      </c>
      <c r="W348" s="71" t="str">
        <f t="shared" si="58"/>
        <v/>
      </c>
      <c r="X348" s="71" t="str">
        <f>IF(AND(Ausstellungen!D348&lt;&gt;Tabelle2!$C$19,Ausstellungen!F348=Tabelle2!$E$19),1,"")</f>
        <v/>
      </c>
      <c r="Y348" s="71" t="str">
        <f ca="1">IF(AND(Ausstellungen!G348&gt;"a",ISERROR(MATCH(Ausstellungen!G348,INDIRECT(Ausstellungen!T348),0))),0,"")</f>
        <v/>
      </c>
      <c r="Z348" s="71" t="str">
        <f>IF(ISERROR(SEARCH(",",Ausstellungen!G348,1)),Ausstellungen!G348,SUBSTITUTE(MID(Ausstellungen!G348,1,SEARCH(",",Ausstellungen!G348,1)-1),"vv","z"))</f>
        <v xml:space="preserve"> </v>
      </c>
      <c r="AA348" s="71">
        <f t="shared" ca="1" si="59"/>
        <v>0</v>
      </c>
      <c r="AB348" s="71">
        <f t="shared" ca="1" si="60"/>
        <v>0</v>
      </c>
      <c r="AC348" s="71">
        <f t="shared" ca="1" si="61"/>
        <v>0</v>
      </c>
      <c r="AD348" s="71">
        <f t="shared" ca="1" si="62"/>
        <v>0</v>
      </c>
      <c r="AE348" s="71">
        <f t="shared" ca="1" si="63"/>
        <v>0</v>
      </c>
      <c r="AF348" s="71">
        <f t="shared" ca="1" si="64"/>
        <v>0</v>
      </c>
      <c r="AG348" s="71">
        <f t="shared" ca="1" si="65"/>
        <v>0</v>
      </c>
    </row>
    <row r="349" spans="1:33" ht="18.600000000000001" customHeight="1" x14ac:dyDescent="0.2">
      <c r="A349" s="70" t="str">
        <f>IF(AND(Ausstellungen!C349&lt;"a",Ausstellungen!D349&lt;"a",Ausstellungen!F349&lt;"a",Ausstellungen!G349&lt;" "),"",SUBSTITUTE(SUBSTITUTE(SUBSTITUTE(SUBSTITUTE(IF(AND(ISERROR(SEARCH(",",Ausstellungen!G349,1)),ISERROR(SEARCH(".",Ausstellungen!G349,1))),CONCATENATE(Ausstellungen!D349,Ausstellungen!E349,Ausstellungen!F349,Ausstellungen!G349),IF(ISERROR(SEARCH(",",Ausstellungen!G349,1)),CONCATENATE(Ausstellungen!D349,Ausstellungen!E349,Ausstellungen!F349,MID(Ausstellungen!G349,SEARCH(".",Ausstellungen!G349,1)-1,1)),CONCATENATE(Ausstellungen!D349,Ausstellungen!E349,Ausstellungen!F349,MID(Ausstellungen!G349,SEARCH(",",Ausstellungen!G349,1)-1,1)))),"vv",ROW()),"v",ROW()),"Sg",""),"V",""))</f>
        <v xml:space="preserve">   </v>
      </c>
      <c r="B349" s="70" t="str">
        <f>IF(OR(Ausstellungen!C349&lt;"a",Ausstellungen!D349&lt;"a",Ausstellungen!F349&lt;"a"),"",IF(AND(Ausstellungen!D349=Tabelle2!$C$19,Ausstellungen!F349=Tabelle2!$E$19),Ausstellungen!C349&amp;Ausstellungen!D349&amp;"yy",IF(AND(Ausstellungen!D349=Tabelle2!$C$19,Ausstellungen!F349&lt;&gt;Tabelle2!$E$19),Ausstellungen!C349&amp;Ausstellungen!D349&amp;"zz",Ausstellungen!C349&amp;Ausstellungen!D349)))</f>
        <v/>
      </c>
      <c r="C349" s="70" t="str">
        <f>IF(Ausstellungen!H349&lt;"a","",IF(Ausstellungen!F349=Tabelle2!$E$4,Ausstellungen!D349&amp;Ausstellungen!E349&amp;Ausstellungen!F349&amp;Ausstellungen!H349,IF(Ausstellungen!F349=Tabelle2!$E$3,Ausstellungen!D349&amp;Ausstellungen!F349&amp;Ausstellungen!H349,Ausstellungen!D349&amp;Ausstellungen!E349&amp;Ausstellungen!H349)))</f>
        <v/>
      </c>
      <c r="D349" s="70" t="str">
        <f>IF(AND(Ausstellungen!C349&gt;"a",Ausstellungen!D349&gt;"a",Ausstellungen!F349&gt;"a",Ausstellungen!I349&gt;"a"),Ausstellungen!D349&amp;Ausstellungen!E349&amp;MID(Ausstellungen!I349,1,2),"")</f>
        <v/>
      </c>
      <c r="E349" s="70" t="str">
        <f>IF(AND(Ausstellungen!C349&gt;"a",Ausstellungen!D349&gt;"a",Ausstellungen!F349&gt;"a",Ausstellungen!I349&gt;"a"),Ausstellungen!D349&amp;MID(Ausstellungen!I349,1,3),"")</f>
        <v/>
      </c>
      <c r="F349" s="70" t="str">
        <f>IF(Ausstellungen!T349&lt;&gt;"leer",CONCATENATE(Ausstellungen!T349,"P"),"")</f>
        <v/>
      </c>
      <c r="G349" s="71">
        <f ca="1">IF(Ausstellungen!G349&gt;" ",VLOOKUP(Ausstellungen!G349,INDIRECT(F349),2,0),0)</f>
        <v>0</v>
      </c>
      <c r="H349" s="71">
        <f>IF(ISERROR(VLOOKUP(Ausstellungen!H349,Tabelle2!$AG$3:$AH$29,2,0)),0,VLOOKUP(Ausstellungen!H349,Tabelle2!$AG$3:$AH$29,2,0))</f>
        <v>0</v>
      </c>
      <c r="I349" s="71">
        <f>IF(ISERROR(VLOOKUP(Ausstellungen!I349,Tabelle2!$X$3:$Y$8,2,0)),0,VLOOKUP(Ausstellungen!I349,Tabelle2!$X$3:$Y$8,2,0))</f>
        <v>0</v>
      </c>
      <c r="J349" s="71">
        <f t="shared" ca="1" si="55"/>
        <v>0</v>
      </c>
      <c r="N349" s="69" t="str">
        <f>IF(AND(Ausstellungen!$C349&gt;"a",ISERROR(VLOOKUP(Ausstellungen!$C349,Tabelle3!$A$6:$B$300,2,0))),"??",IF(ISERROR(VLOOKUP(Ausstellungen!$C349,Tabelle3!$A$6:$B$300,2,0)),"",VLOOKUP(Ausstellungen!$C349,Tabelle3!$A$6:$B$300,2,0)))</f>
        <v/>
      </c>
      <c r="O349" s="125">
        <f ca="1">IF(AND(Ausstellungen!G349&gt;"a",ISERROR(MATCH(Ausstellungen!G349,INDIRECT(Ausstellungen!T349),0))),0,1)</f>
        <v>1</v>
      </c>
      <c r="P349" s="71" t="str">
        <f>IF(Ausstellungen!$C349="","",IF(ISERROR(MATCH(Ausstellungen!$I349,Tabelle2!$X$4:$X$8,0)),"",MATCH(Ausstellungen!$I349,Tabelle2!$X$4:$X$8,0)))</f>
        <v/>
      </c>
      <c r="Q349" s="71" t="str">
        <f>IF(Ausstellungen!$C349="","",IF(OR(P349="",ISERROR(INDEX(Tabelle2!$X$14:$Y$18,P349,2))),"",INDEX(Tabelle2!$X$14:$Y$18,P349,2)))</f>
        <v/>
      </c>
      <c r="R349" s="71" t="str">
        <f t="shared" si="56"/>
        <v/>
      </c>
      <c r="S349" s="84" t="str">
        <f>IF(Ausstellungen!H349&lt;"a","",IF(AND(Ausstellungen!H349&gt;"a",ISERROR(MATCH(Ausstellungen!D349&amp;Ausstellungen!G349,Tabelle2!$T$2:$T$17,0))),1,IF(AND(Ausstellungen!H349&gt;"a",INDEX(Tabelle2!$V$2:$V$17,MATCH(Ausstellungen!D349&amp;Ausstellungen!G349,Tabelle2!$T$2:$T$17,0))&lt;&gt;Ausstellungen!H349),1,"")))</f>
        <v/>
      </c>
      <c r="T349" s="71" t="str">
        <f>IF(AND(Ausstellungen!I349&gt;"a",ISERROR(MATCH(Ausstellungen!G349,Tabelle2!$Z$2:$Z$7,0))),1,"")</f>
        <v/>
      </c>
      <c r="U349" s="71" t="str">
        <f>IF(AND(A349&gt;"a",Ausstellungen!G349&gt;" "),COUNTIF(A$5:A$500,A349),"")</f>
        <v/>
      </c>
      <c r="V349" s="71" t="str">
        <f t="shared" si="57"/>
        <v/>
      </c>
      <c r="W349" s="71" t="str">
        <f t="shared" si="58"/>
        <v/>
      </c>
      <c r="X349" s="71" t="str">
        <f>IF(AND(Ausstellungen!D349&lt;&gt;Tabelle2!$C$19,Ausstellungen!F349=Tabelle2!$E$19),1,"")</f>
        <v/>
      </c>
      <c r="Y349" s="71" t="str">
        <f ca="1">IF(AND(Ausstellungen!G349&gt;"a",ISERROR(MATCH(Ausstellungen!G349,INDIRECT(Ausstellungen!T349),0))),0,"")</f>
        <v/>
      </c>
      <c r="Z349" s="71" t="str">
        <f>IF(ISERROR(SEARCH(",",Ausstellungen!G349,1)),Ausstellungen!G349,SUBSTITUTE(MID(Ausstellungen!G349,1,SEARCH(",",Ausstellungen!G349,1)-1),"vv","z"))</f>
        <v xml:space="preserve"> </v>
      </c>
      <c r="AA349" s="71">
        <f t="shared" ca="1" si="59"/>
        <v>0</v>
      </c>
      <c r="AB349" s="71">
        <f t="shared" ca="1" si="60"/>
        <v>0</v>
      </c>
      <c r="AC349" s="71">
        <f t="shared" ca="1" si="61"/>
        <v>0</v>
      </c>
      <c r="AD349" s="71">
        <f t="shared" ca="1" si="62"/>
        <v>0</v>
      </c>
      <c r="AE349" s="71">
        <f t="shared" ca="1" si="63"/>
        <v>0</v>
      </c>
      <c r="AF349" s="71">
        <f t="shared" ca="1" si="64"/>
        <v>0</v>
      </c>
      <c r="AG349" s="71">
        <f t="shared" ca="1" si="65"/>
        <v>0</v>
      </c>
    </row>
    <row r="350" spans="1:33" ht="18.600000000000001" customHeight="1" x14ac:dyDescent="0.2">
      <c r="A350" s="70" t="str">
        <f>IF(AND(Ausstellungen!C350&lt;"a",Ausstellungen!D350&lt;"a",Ausstellungen!F350&lt;"a",Ausstellungen!G350&lt;" "),"",SUBSTITUTE(SUBSTITUTE(SUBSTITUTE(SUBSTITUTE(IF(AND(ISERROR(SEARCH(",",Ausstellungen!G350,1)),ISERROR(SEARCH(".",Ausstellungen!G350,1))),CONCATENATE(Ausstellungen!D350,Ausstellungen!E350,Ausstellungen!F350,Ausstellungen!G350),IF(ISERROR(SEARCH(",",Ausstellungen!G350,1)),CONCATENATE(Ausstellungen!D350,Ausstellungen!E350,Ausstellungen!F350,MID(Ausstellungen!G350,SEARCH(".",Ausstellungen!G350,1)-1,1)),CONCATENATE(Ausstellungen!D350,Ausstellungen!E350,Ausstellungen!F350,MID(Ausstellungen!G350,SEARCH(",",Ausstellungen!G350,1)-1,1)))),"vv",ROW()),"v",ROW()),"Sg",""),"V",""))</f>
        <v xml:space="preserve">   </v>
      </c>
      <c r="B350" s="70" t="str">
        <f>IF(OR(Ausstellungen!C350&lt;"a",Ausstellungen!D350&lt;"a",Ausstellungen!F350&lt;"a"),"",IF(AND(Ausstellungen!D350=Tabelle2!$C$19,Ausstellungen!F350=Tabelle2!$E$19),Ausstellungen!C350&amp;Ausstellungen!D350&amp;"yy",IF(AND(Ausstellungen!D350=Tabelle2!$C$19,Ausstellungen!F350&lt;&gt;Tabelle2!$E$19),Ausstellungen!C350&amp;Ausstellungen!D350&amp;"zz",Ausstellungen!C350&amp;Ausstellungen!D350)))</f>
        <v/>
      </c>
      <c r="C350" s="70" t="str">
        <f>IF(Ausstellungen!H350&lt;"a","",IF(Ausstellungen!F350=Tabelle2!$E$4,Ausstellungen!D350&amp;Ausstellungen!E350&amp;Ausstellungen!F350&amp;Ausstellungen!H350,IF(Ausstellungen!F350=Tabelle2!$E$3,Ausstellungen!D350&amp;Ausstellungen!F350&amp;Ausstellungen!H350,Ausstellungen!D350&amp;Ausstellungen!E350&amp;Ausstellungen!H350)))</f>
        <v/>
      </c>
      <c r="D350" s="70" t="str">
        <f>IF(AND(Ausstellungen!C350&gt;"a",Ausstellungen!D350&gt;"a",Ausstellungen!F350&gt;"a",Ausstellungen!I350&gt;"a"),Ausstellungen!D350&amp;Ausstellungen!E350&amp;MID(Ausstellungen!I350,1,2),"")</f>
        <v/>
      </c>
      <c r="E350" s="70" t="str">
        <f>IF(AND(Ausstellungen!C350&gt;"a",Ausstellungen!D350&gt;"a",Ausstellungen!F350&gt;"a",Ausstellungen!I350&gt;"a"),Ausstellungen!D350&amp;MID(Ausstellungen!I350,1,3),"")</f>
        <v/>
      </c>
      <c r="F350" s="70" t="str">
        <f>IF(Ausstellungen!T350&lt;&gt;"leer",CONCATENATE(Ausstellungen!T350,"P"),"")</f>
        <v/>
      </c>
      <c r="G350" s="71">
        <f ca="1">IF(Ausstellungen!G350&gt;" ",VLOOKUP(Ausstellungen!G350,INDIRECT(F350),2,0),0)</f>
        <v>0</v>
      </c>
      <c r="H350" s="71">
        <f>IF(ISERROR(VLOOKUP(Ausstellungen!H350,Tabelle2!$AG$3:$AH$29,2,0)),0,VLOOKUP(Ausstellungen!H350,Tabelle2!$AG$3:$AH$29,2,0))</f>
        <v>0</v>
      </c>
      <c r="I350" s="71">
        <f>IF(ISERROR(VLOOKUP(Ausstellungen!I350,Tabelle2!$X$3:$Y$8,2,0)),0,VLOOKUP(Ausstellungen!I350,Tabelle2!$X$3:$Y$8,2,0))</f>
        <v>0</v>
      </c>
      <c r="J350" s="71">
        <f t="shared" ca="1" si="55"/>
        <v>0</v>
      </c>
      <c r="N350" s="69" t="str">
        <f>IF(AND(Ausstellungen!$C350&gt;"a",ISERROR(VLOOKUP(Ausstellungen!$C350,Tabelle3!$A$6:$B$300,2,0))),"??",IF(ISERROR(VLOOKUP(Ausstellungen!$C350,Tabelle3!$A$6:$B$300,2,0)),"",VLOOKUP(Ausstellungen!$C350,Tabelle3!$A$6:$B$300,2,0)))</f>
        <v/>
      </c>
      <c r="O350" s="125">
        <f ca="1">IF(AND(Ausstellungen!G350&gt;"a",ISERROR(MATCH(Ausstellungen!G350,INDIRECT(Ausstellungen!T350),0))),0,1)</f>
        <v>1</v>
      </c>
      <c r="P350" s="71" t="str">
        <f>IF(Ausstellungen!$C350="","",IF(ISERROR(MATCH(Ausstellungen!$I350,Tabelle2!$X$4:$X$8,0)),"",MATCH(Ausstellungen!$I350,Tabelle2!$X$4:$X$8,0)))</f>
        <v/>
      </c>
      <c r="Q350" s="71" t="str">
        <f>IF(Ausstellungen!$C350="","",IF(OR(P350="",ISERROR(INDEX(Tabelle2!$X$14:$Y$18,P350,2))),"",INDEX(Tabelle2!$X$14:$Y$18,P350,2)))</f>
        <v/>
      </c>
      <c r="R350" s="71" t="str">
        <f t="shared" si="56"/>
        <v/>
      </c>
      <c r="S350" s="84" t="str">
        <f>IF(Ausstellungen!H350&lt;"a","",IF(AND(Ausstellungen!H350&gt;"a",ISERROR(MATCH(Ausstellungen!D350&amp;Ausstellungen!G350,Tabelle2!$T$2:$T$17,0))),1,IF(AND(Ausstellungen!H350&gt;"a",INDEX(Tabelle2!$V$2:$V$17,MATCH(Ausstellungen!D350&amp;Ausstellungen!G350,Tabelle2!$T$2:$T$17,0))&lt;&gt;Ausstellungen!H350),1,"")))</f>
        <v/>
      </c>
      <c r="T350" s="71" t="str">
        <f>IF(AND(Ausstellungen!I350&gt;"a",ISERROR(MATCH(Ausstellungen!G350,Tabelle2!$Z$2:$Z$7,0))),1,"")</f>
        <v/>
      </c>
      <c r="U350" s="71" t="str">
        <f>IF(AND(A350&gt;"a",Ausstellungen!G350&gt;" "),COUNTIF(A$5:A$500,A350),"")</f>
        <v/>
      </c>
      <c r="V350" s="71" t="str">
        <f t="shared" si="57"/>
        <v/>
      </c>
      <c r="W350" s="71" t="str">
        <f t="shared" si="58"/>
        <v/>
      </c>
      <c r="X350" s="71" t="str">
        <f>IF(AND(Ausstellungen!D350&lt;&gt;Tabelle2!$C$19,Ausstellungen!F350=Tabelle2!$E$19),1,"")</f>
        <v/>
      </c>
      <c r="Y350" s="71" t="str">
        <f ca="1">IF(AND(Ausstellungen!G350&gt;"a",ISERROR(MATCH(Ausstellungen!G350,INDIRECT(Ausstellungen!T350),0))),0,"")</f>
        <v/>
      </c>
      <c r="Z350" s="71" t="str">
        <f>IF(ISERROR(SEARCH(",",Ausstellungen!G350,1)),Ausstellungen!G350,SUBSTITUTE(MID(Ausstellungen!G350,1,SEARCH(",",Ausstellungen!G350,1)-1),"vv","z"))</f>
        <v xml:space="preserve"> </v>
      </c>
      <c r="AA350" s="71">
        <f t="shared" ca="1" si="59"/>
        <v>0</v>
      </c>
      <c r="AB350" s="71">
        <f t="shared" ca="1" si="60"/>
        <v>0</v>
      </c>
      <c r="AC350" s="71">
        <f t="shared" ca="1" si="61"/>
        <v>0</v>
      </c>
      <c r="AD350" s="71">
        <f t="shared" ca="1" si="62"/>
        <v>0</v>
      </c>
      <c r="AE350" s="71">
        <f t="shared" ca="1" si="63"/>
        <v>0</v>
      </c>
      <c r="AF350" s="71">
        <f t="shared" ca="1" si="64"/>
        <v>0</v>
      </c>
      <c r="AG350" s="71">
        <f t="shared" ca="1" si="65"/>
        <v>0</v>
      </c>
    </row>
    <row r="351" spans="1:33" ht="18.600000000000001" customHeight="1" x14ac:dyDescent="0.2">
      <c r="A351" s="70" t="str">
        <f>IF(AND(Ausstellungen!C351&lt;"a",Ausstellungen!D351&lt;"a",Ausstellungen!F351&lt;"a",Ausstellungen!G351&lt;" "),"",SUBSTITUTE(SUBSTITUTE(SUBSTITUTE(SUBSTITUTE(IF(AND(ISERROR(SEARCH(",",Ausstellungen!G351,1)),ISERROR(SEARCH(".",Ausstellungen!G351,1))),CONCATENATE(Ausstellungen!D351,Ausstellungen!E351,Ausstellungen!F351,Ausstellungen!G351),IF(ISERROR(SEARCH(",",Ausstellungen!G351,1)),CONCATENATE(Ausstellungen!D351,Ausstellungen!E351,Ausstellungen!F351,MID(Ausstellungen!G351,SEARCH(".",Ausstellungen!G351,1)-1,1)),CONCATENATE(Ausstellungen!D351,Ausstellungen!E351,Ausstellungen!F351,MID(Ausstellungen!G351,SEARCH(",",Ausstellungen!G351,1)-1,1)))),"vv",ROW()),"v",ROW()),"Sg",""),"V",""))</f>
        <v xml:space="preserve">   </v>
      </c>
      <c r="B351" s="70" t="str">
        <f>IF(OR(Ausstellungen!C351&lt;"a",Ausstellungen!D351&lt;"a",Ausstellungen!F351&lt;"a"),"",IF(AND(Ausstellungen!D351=Tabelle2!$C$19,Ausstellungen!F351=Tabelle2!$E$19),Ausstellungen!C351&amp;Ausstellungen!D351&amp;"yy",IF(AND(Ausstellungen!D351=Tabelle2!$C$19,Ausstellungen!F351&lt;&gt;Tabelle2!$E$19),Ausstellungen!C351&amp;Ausstellungen!D351&amp;"zz",Ausstellungen!C351&amp;Ausstellungen!D351)))</f>
        <v/>
      </c>
      <c r="C351" s="70" t="str">
        <f>IF(Ausstellungen!H351&lt;"a","",IF(Ausstellungen!F351=Tabelle2!$E$4,Ausstellungen!D351&amp;Ausstellungen!E351&amp;Ausstellungen!F351&amp;Ausstellungen!H351,IF(Ausstellungen!F351=Tabelle2!$E$3,Ausstellungen!D351&amp;Ausstellungen!F351&amp;Ausstellungen!H351,Ausstellungen!D351&amp;Ausstellungen!E351&amp;Ausstellungen!H351)))</f>
        <v/>
      </c>
      <c r="D351" s="70" t="str">
        <f>IF(AND(Ausstellungen!C351&gt;"a",Ausstellungen!D351&gt;"a",Ausstellungen!F351&gt;"a",Ausstellungen!I351&gt;"a"),Ausstellungen!D351&amp;Ausstellungen!E351&amp;MID(Ausstellungen!I351,1,2),"")</f>
        <v/>
      </c>
      <c r="E351" s="70" t="str">
        <f>IF(AND(Ausstellungen!C351&gt;"a",Ausstellungen!D351&gt;"a",Ausstellungen!F351&gt;"a",Ausstellungen!I351&gt;"a"),Ausstellungen!D351&amp;MID(Ausstellungen!I351,1,3),"")</f>
        <v/>
      </c>
      <c r="F351" s="70" t="str">
        <f>IF(Ausstellungen!T351&lt;&gt;"leer",CONCATENATE(Ausstellungen!T351,"P"),"")</f>
        <v/>
      </c>
      <c r="G351" s="71">
        <f ca="1">IF(Ausstellungen!G351&gt;" ",VLOOKUP(Ausstellungen!G351,INDIRECT(F351),2,0),0)</f>
        <v>0</v>
      </c>
      <c r="H351" s="71">
        <f>IF(ISERROR(VLOOKUP(Ausstellungen!H351,Tabelle2!$AG$3:$AH$29,2,0)),0,VLOOKUP(Ausstellungen!H351,Tabelle2!$AG$3:$AH$29,2,0))</f>
        <v>0</v>
      </c>
      <c r="I351" s="71">
        <f>IF(ISERROR(VLOOKUP(Ausstellungen!I351,Tabelle2!$X$3:$Y$8,2,0)),0,VLOOKUP(Ausstellungen!I351,Tabelle2!$X$3:$Y$8,2,0))</f>
        <v>0</v>
      </c>
      <c r="J351" s="71">
        <f t="shared" ca="1" si="55"/>
        <v>0</v>
      </c>
      <c r="N351" s="69" t="str">
        <f>IF(AND(Ausstellungen!$C351&gt;"a",ISERROR(VLOOKUP(Ausstellungen!$C351,Tabelle3!$A$6:$B$300,2,0))),"??",IF(ISERROR(VLOOKUP(Ausstellungen!$C351,Tabelle3!$A$6:$B$300,2,0)),"",VLOOKUP(Ausstellungen!$C351,Tabelle3!$A$6:$B$300,2,0)))</f>
        <v/>
      </c>
      <c r="O351" s="125">
        <f ca="1">IF(AND(Ausstellungen!G351&gt;"a",ISERROR(MATCH(Ausstellungen!G351,INDIRECT(Ausstellungen!T351),0))),0,1)</f>
        <v>1</v>
      </c>
      <c r="P351" s="71" t="str">
        <f>IF(Ausstellungen!$C351="","",IF(ISERROR(MATCH(Ausstellungen!$I351,Tabelle2!$X$4:$X$8,0)),"",MATCH(Ausstellungen!$I351,Tabelle2!$X$4:$X$8,0)))</f>
        <v/>
      </c>
      <c r="Q351" s="71" t="str">
        <f>IF(Ausstellungen!$C351="","",IF(OR(P351="",ISERROR(INDEX(Tabelle2!$X$14:$Y$18,P351,2))),"",INDEX(Tabelle2!$X$14:$Y$18,P351,2)))</f>
        <v/>
      </c>
      <c r="R351" s="71" t="str">
        <f t="shared" si="56"/>
        <v/>
      </c>
      <c r="S351" s="84" t="str">
        <f>IF(Ausstellungen!H351&lt;"a","",IF(AND(Ausstellungen!H351&gt;"a",ISERROR(MATCH(Ausstellungen!D351&amp;Ausstellungen!G351,Tabelle2!$T$2:$T$17,0))),1,IF(AND(Ausstellungen!H351&gt;"a",INDEX(Tabelle2!$V$2:$V$17,MATCH(Ausstellungen!D351&amp;Ausstellungen!G351,Tabelle2!$T$2:$T$17,0))&lt;&gt;Ausstellungen!H351),1,"")))</f>
        <v/>
      </c>
      <c r="T351" s="71" t="str">
        <f>IF(AND(Ausstellungen!I351&gt;"a",ISERROR(MATCH(Ausstellungen!G351,Tabelle2!$Z$2:$Z$7,0))),1,"")</f>
        <v/>
      </c>
      <c r="U351" s="71" t="str">
        <f>IF(AND(A351&gt;"a",Ausstellungen!G351&gt;" "),COUNTIF(A$5:A$500,A351),"")</f>
        <v/>
      </c>
      <c r="V351" s="71" t="str">
        <f t="shared" si="57"/>
        <v/>
      </c>
      <c r="W351" s="71" t="str">
        <f t="shared" si="58"/>
        <v/>
      </c>
      <c r="X351" s="71" t="str">
        <f>IF(AND(Ausstellungen!D351&lt;&gt;Tabelle2!$C$19,Ausstellungen!F351=Tabelle2!$E$19),1,"")</f>
        <v/>
      </c>
      <c r="Y351" s="71" t="str">
        <f ca="1">IF(AND(Ausstellungen!G351&gt;"a",ISERROR(MATCH(Ausstellungen!G351,INDIRECT(Ausstellungen!T351),0))),0,"")</f>
        <v/>
      </c>
      <c r="Z351" s="71" t="str">
        <f>IF(ISERROR(SEARCH(",",Ausstellungen!G351,1)),Ausstellungen!G351,SUBSTITUTE(MID(Ausstellungen!G351,1,SEARCH(",",Ausstellungen!G351,1)-1),"vv","z"))</f>
        <v xml:space="preserve"> </v>
      </c>
      <c r="AA351" s="71">
        <f t="shared" ca="1" si="59"/>
        <v>0</v>
      </c>
      <c r="AB351" s="71">
        <f t="shared" ca="1" si="60"/>
        <v>0</v>
      </c>
      <c r="AC351" s="71">
        <f t="shared" ca="1" si="61"/>
        <v>0</v>
      </c>
      <c r="AD351" s="71">
        <f t="shared" ca="1" si="62"/>
        <v>0</v>
      </c>
      <c r="AE351" s="71">
        <f t="shared" ca="1" si="63"/>
        <v>0</v>
      </c>
      <c r="AF351" s="71">
        <f t="shared" ca="1" si="64"/>
        <v>0</v>
      </c>
      <c r="AG351" s="71">
        <f t="shared" ca="1" si="65"/>
        <v>0</v>
      </c>
    </row>
    <row r="352" spans="1:33" ht="18.600000000000001" customHeight="1" x14ac:dyDescent="0.2">
      <c r="A352" s="70" t="str">
        <f>IF(AND(Ausstellungen!C352&lt;"a",Ausstellungen!D352&lt;"a",Ausstellungen!F352&lt;"a",Ausstellungen!G352&lt;" "),"",SUBSTITUTE(SUBSTITUTE(SUBSTITUTE(SUBSTITUTE(IF(AND(ISERROR(SEARCH(",",Ausstellungen!G352,1)),ISERROR(SEARCH(".",Ausstellungen!G352,1))),CONCATENATE(Ausstellungen!D352,Ausstellungen!E352,Ausstellungen!F352,Ausstellungen!G352),IF(ISERROR(SEARCH(",",Ausstellungen!G352,1)),CONCATENATE(Ausstellungen!D352,Ausstellungen!E352,Ausstellungen!F352,MID(Ausstellungen!G352,SEARCH(".",Ausstellungen!G352,1)-1,1)),CONCATENATE(Ausstellungen!D352,Ausstellungen!E352,Ausstellungen!F352,MID(Ausstellungen!G352,SEARCH(",",Ausstellungen!G352,1)-1,1)))),"vv",ROW()),"v",ROW()),"Sg",""),"V",""))</f>
        <v xml:space="preserve">   </v>
      </c>
      <c r="B352" s="70" t="str">
        <f>IF(OR(Ausstellungen!C352&lt;"a",Ausstellungen!D352&lt;"a",Ausstellungen!F352&lt;"a"),"",IF(AND(Ausstellungen!D352=Tabelle2!$C$19,Ausstellungen!F352=Tabelle2!$E$19),Ausstellungen!C352&amp;Ausstellungen!D352&amp;"yy",IF(AND(Ausstellungen!D352=Tabelle2!$C$19,Ausstellungen!F352&lt;&gt;Tabelle2!$E$19),Ausstellungen!C352&amp;Ausstellungen!D352&amp;"zz",Ausstellungen!C352&amp;Ausstellungen!D352)))</f>
        <v/>
      </c>
      <c r="C352" s="70" t="str">
        <f>IF(Ausstellungen!H352&lt;"a","",IF(Ausstellungen!F352=Tabelle2!$E$4,Ausstellungen!D352&amp;Ausstellungen!E352&amp;Ausstellungen!F352&amp;Ausstellungen!H352,IF(Ausstellungen!F352=Tabelle2!$E$3,Ausstellungen!D352&amp;Ausstellungen!F352&amp;Ausstellungen!H352,Ausstellungen!D352&amp;Ausstellungen!E352&amp;Ausstellungen!H352)))</f>
        <v/>
      </c>
      <c r="D352" s="70" t="str">
        <f>IF(AND(Ausstellungen!C352&gt;"a",Ausstellungen!D352&gt;"a",Ausstellungen!F352&gt;"a",Ausstellungen!I352&gt;"a"),Ausstellungen!D352&amp;Ausstellungen!E352&amp;MID(Ausstellungen!I352,1,2),"")</f>
        <v/>
      </c>
      <c r="E352" s="70" t="str">
        <f>IF(AND(Ausstellungen!C352&gt;"a",Ausstellungen!D352&gt;"a",Ausstellungen!F352&gt;"a",Ausstellungen!I352&gt;"a"),Ausstellungen!D352&amp;MID(Ausstellungen!I352,1,3),"")</f>
        <v/>
      </c>
      <c r="F352" s="70" t="str">
        <f>IF(Ausstellungen!T352&lt;&gt;"leer",CONCATENATE(Ausstellungen!T352,"P"),"")</f>
        <v/>
      </c>
      <c r="G352" s="71">
        <f ca="1">IF(Ausstellungen!G352&gt;" ",VLOOKUP(Ausstellungen!G352,INDIRECT(F352),2,0),0)</f>
        <v>0</v>
      </c>
      <c r="H352" s="71">
        <f>IF(ISERROR(VLOOKUP(Ausstellungen!H352,Tabelle2!$AG$3:$AH$29,2,0)),0,VLOOKUP(Ausstellungen!H352,Tabelle2!$AG$3:$AH$29,2,0))</f>
        <v>0</v>
      </c>
      <c r="I352" s="71">
        <f>IF(ISERROR(VLOOKUP(Ausstellungen!I352,Tabelle2!$X$3:$Y$8,2,0)),0,VLOOKUP(Ausstellungen!I352,Tabelle2!$X$3:$Y$8,2,0))</f>
        <v>0</v>
      </c>
      <c r="J352" s="71">
        <f t="shared" ca="1" si="55"/>
        <v>0</v>
      </c>
      <c r="N352" s="69" t="str">
        <f>IF(AND(Ausstellungen!$C352&gt;"a",ISERROR(VLOOKUP(Ausstellungen!$C352,Tabelle3!$A$6:$B$300,2,0))),"??",IF(ISERROR(VLOOKUP(Ausstellungen!$C352,Tabelle3!$A$6:$B$300,2,0)),"",VLOOKUP(Ausstellungen!$C352,Tabelle3!$A$6:$B$300,2,0)))</f>
        <v/>
      </c>
      <c r="O352" s="125">
        <f ca="1">IF(AND(Ausstellungen!G352&gt;"a",ISERROR(MATCH(Ausstellungen!G352,INDIRECT(Ausstellungen!T352),0))),0,1)</f>
        <v>1</v>
      </c>
      <c r="P352" s="71" t="str">
        <f>IF(Ausstellungen!$C352="","",IF(ISERROR(MATCH(Ausstellungen!$I352,Tabelle2!$X$4:$X$8,0)),"",MATCH(Ausstellungen!$I352,Tabelle2!$X$4:$X$8,0)))</f>
        <v/>
      </c>
      <c r="Q352" s="71" t="str">
        <f>IF(Ausstellungen!$C352="","",IF(OR(P352="",ISERROR(INDEX(Tabelle2!$X$14:$Y$18,P352,2))),"",INDEX(Tabelle2!$X$14:$Y$18,P352,2)))</f>
        <v/>
      </c>
      <c r="R352" s="71" t="str">
        <f t="shared" si="56"/>
        <v/>
      </c>
      <c r="S352" s="84" t="str">
        <f>IF(Ausstellungen!H352&lt;"a","",IF(AND(Ausstellungen!H352&gt;"a",ISERROR(MATCH(Ausstellungen!D352&amp;Ausstellungen!G352,Tabelle2!$T$2:$T$17,0))),1,IF(AND(Ausstellungen!H352&gt;"a",INDEX(Tabelle2!$V$2:$V$17,MATCH(Ausstellungen!D352&amp;Ausstellungen!G352,Tabelle2!$T$2:$T$17,0))&lt;&gt;Ausstellungen!H352),1,"")))</f>
        <v/>
      </c>
      <c r="T352" s="71" t="str">
        <f>IF(AND(Ausstellungen!I352&gt;"a",ISERROR(MATCH(Ausstellungen!G352,Tabelle2!$Z$2:$Z$7,0))),1,"")</f>
        <v/>
      </c>
      <c r="U352" s="71" t="str">
        <f>IF(AND(A352&gt;"a",Ausstellungen!G352&gt;" "),COUNTIF(A$5:A$500,A352),"")</f>
        <v/>
      </c>
      <c r="V352" s="71" t="str">
        <f t="shared" si="57"/>
        <v/>
      </c>
      <c r="W352" s="71" t="str">
        <f t="shared" si="58"/>
        <v/>
      </c>
      <c r="X352" s="71" t="str">
        <f>IF(AND(Ausstellungen!D352&lt;&gt;Tabelle2!$C$19,Ausstellungen!F352=Tabelle2!$E$19),1,"")</f>
        <v/>
      </c>
      <c r="Y352" s="71" t="str">
        <f ca="1">IF(AND(Ausstellungen!G352&gt;"a",ISERROR(MATCH(Ausstellungen!G352,INDIRECT(Ausstellungen!T352),0))),0,"")</f>
        <v/>
      </c>
      <c r="Z352" s="71" t="str">
        <f>IF(ISERROR(SEARCH(",",Ausstellungen!G352,1)),Ausstellungen!G352,SUBSTITUTE(MID(Ausstellungen!G352,1,SEARCH(",",Ausstellungen!G352,1)-1),"vv","z"))</f>
        <v xml:space="preserve"> </v>
      </c>
      <c r="AA352" s="71">
        <f t="shared" ca="1" si="59"/>
        <v>0</v>
      </c>
      <c r="AB352" s="71">
        <f t="shared" ca="1" si="60"/>
        <v>0</v>
      </c>
      <c r="AC352" s="71">
        <f t="shared" ca="1" si="61"/>
        <v>0</v>
      </c>
      <c r="AD352" s="71">
        <f t="shared" ca="1" si="62"/>
        <v>0</v>
      </c>
      <c r="AE352" s="71">
        <f t="shared" ca="1" si="63"/>
        <v>0</v>
      </c>
      <c r="AF352" s="71">
        <f t="shared" ca="1" si="64"/>
        <v>0</v>
      </c>
      <c r="AG352" s="71">
        <f t="shared" ca="1" si="65"/>
        <v>0</v>
      </c>
    </row>
    <row r="353" spans="1:33" ht="18.600000000000001" customHeight="1" x14ac:dyDescent="0.2">
      <c r="A353" s="70" t="str">
        <f>IF(AND(Ausstellungen!C353&lt;"a",Ausstellungen!D353&lt;"a",Ausstellungen!F353&lt;"a",Ausstellungen!G353&lt;" "),"",SUBSTITUTE(SUBSTITUTE(SUBSTITUTE(SUBSTITUTE(IF(AND(ISERROR(SEARCH(",",Ausstellungen!G353,1)),ISERROR(SEARCH(".",Ausstellungen!G353,1))),CONCATENATE(Ausstellungen!D353,Ausstellungen!E353,Ausstellungen!F353,Ausstellungen!G353),IF(ISERROR(SEARCH(",",Ausstellungen!G353,1)),CONCATENATE(Ausstellungen!D353,Ausstellungen!E353,Ausstellungen!F353,MID(Ausstellungen!G353,SEARCH(".",Ausstellungen!G353,1)-1,1)),CONCATENATE(Ausstellungen!D353,Ausstellungen!E353,Ausstellungen!F353,MID(Ausstellungen!G353,SEARCH(",",Ausstellungen!G353,1)-1,1)))),"vv",ROW()),"v",ROW()),"Sg",""),"V",""))</f>
        <v xml:space="preserve">   </v>
      </c>
      <c r="B353" s="70" t="str">
        <f>IF(OR(Ausstellungen!C353&lt;"a",Ausstellungen!D353&lt;"a",Ausstellungen!F353&lt;"a"),"",IF(AND(Ausstellungen!D353=Tabelle2!$C$19,Ausstellungen!F353=Tabelle2!$E$19),Ausstellungen!C353&amp;Ausstellungen!D353&amp;"yy",IF(AND(Ausstellungen!D353=Tabelle2!$C$19,Ausstellungen!F353&lt;&gt;Tabelle2!$E$19),Ausstellungen!C353&amp;Ausstellungen!D353&amp;"zz",Ausstellungen!C353&amp;Ausstellungen!D353)))</f>
        <v/>
      </c>
      <c r="C353" s="70" t="str">
        <f>IF(Ausstellungen!H353&lt;"a","",IF(Ausstellungen!F353=Tabelle2!$E$4,Ausstellungen!D353&amp;Ausstellungen!E353&amp;Ausstellungen!F353&amp;Ausstellungen!H353,IF(Ausstellungen!F353=Tabelle2!$E$3,Ausstellungen!D353&amp;Ausstellungen!F353&amp;Ausstellungen!H353,Ausstellungen!D353&amp;Ausstellungen!E353&amp;Ausstellungen!H353)))</f>
        <v/>
      </c>
      <c r="D353" s="70" t="str">
        <f>IF(AND(Ausstellungen!C353&gt;"a",Ausstellungen!D353&gt;"a",Ausstellungen!F353&gt;"a",Ausstellungen!I353&gt;"a"),Ausstellungen!D353&amp;Ausstellungen!E353&amp;MID(Ausstellungen!I353,1,2),"")</f>
        <v/>
      </c>
      <c r="E353" s="70" t="str">
        <f>IF(AND(Ausstellungen!C353&gt;"a",Ausstellungen!D353&gt;"a",Ausstellungen!F353&gt;"a",Ausstellungen!I353&gt;"a"),Ausstellungen!D353&amp;MID(Ausstellungen!I353,1,3),"")</f>
        <v/>
      </c>
      <c r="F353" s="70" t="str">
        <f>IF(Ausstellungen!T353&lt;&gt;"leer",CONCATENATE(Ausstellungen!T353,"P"),"")</f>
        <v/>
      </c>
      <c r="G353" s="71">
        <f ca="1">IF(Ausstellungen!G353&gt;" ",VLOOKUP(Ausstellungen!G353,INDIRECT(F353),2,0),0)</f>
        <v>0</v>
      </c>
      <c r="H353" s="71">
        <f>IF(ISERROR(VLOOKUP(Ausstellungen!H353,Tabelle2!$AG$3:$AH$29,2,0)),0,VLOOKUP(Ausstellungen!H353,Tabelle2!$AG$3:$AH$29,2,0))</f>
        <v>0</v>
      </c>
      <c r="I353" s="71">
        <f>IF(ISERROR(VLOOKUP(Ausstellungen!I353,Tabelle2!$X$3:$Y$8,2,0)),0,VLOOKUP(Ausstellungen!I353,Tabelle2!$X$3:$Y$8,2,0))</f>
        <v>0</v>
      </c>
      <c r="J353" s="71">
        <f t="shared" ca="1" si="55"/>
        <v>0</v>
      </c>
      <c r="N353" s="69" t="str">
        <f>IF(AND(Ausstellungen!$C353&gt;"a",ISERROR(VLOOKUP(Ausstellungen!$C353,Tabelle3!$A$6:$B$300,2,0))),"??",IF(ISERROR(VLOOKUP(Ausstellungen!$C353,Tabelle3!$A$6:$B$300,2,0)),"",VLOOKUP(Ausstellungen!$C353,Tabelle3!$A$6:$B$300,2,0)))</f>
        <v/>
      </c>
      <c r="O353" s="125">
        <f ca="1">IF(AND(Ausstellungen!G353&gt;"a",ISERROR(MATCH(Ausstellungen!G353,INDIRECT(Ausstellungen!T353),0))),0,1)</f>
        <v>1</v>
      </c>
      <c r="P353" s="71" t="str">
        <f>IF(Ausstellungen!$C353="","",IF(ISERROR(MATCH(Ausstellungen!$I353,Tabelle2!$X$4:$X$8,0)),"",MATCH(Ausstellungen!$I353,Tabelle2!$X$4:$X$8,0)))</f>
        <v/>
      </c>
      <c r="Q353" s="71" t="str">
        <f>IF(Ausstellungen!$C353="","",IF(OR(P353="",ISERROR(INDEX(Tabelle2!$X$14:$Y$18,P353,2))),"",INDEX(Tabelle2!$X$14:$Y$18,P353,2)))</f>
        <v/>
      </c>
      <c r="R353" s="71" t="str">
        <f t="shared" si="56"/>
        <v/>
      </c>
      <c r="S353" s="84" t="str">
        <f>IF(Ausstellungen!H353&lt;"a","",IF(AND(Ausstellungen!H353&gt;"a",ISERROR(MATCH(Ausstellungen!D353&amp;Ausstellungen!G353,Tabelle2!$T$2:$T$17,0))),1,IF(AND(Ausstellungen!H353&gt;"a",INDEX(Tabelle2!$V$2:$V$17,MATCH(Ausstellungen!D353&amp;Ausstellungen!G353,Tabelle2!$T$2:$T$17,0))&lt;&gt;Ausstellungen!H353),1,"")))</f>
        <v/>
      </c>
      <c r="T353" s="71" t="str">
        <f>IF(AND(Ausstellungen!I353&gt;"a",ISERROR(MATCH(Ausstellungen!G353,Tabelle2!$Z$2:$Z$7,0))),1,"")</f>
        <v/>
      </c>
      <c r="U353" s="71" t="str">
        <f>IF(AND(A353&gt;"a",Ausstellungen!G353&gt;" "),COUNTIF(A$5:A$500,A353),"")</f>
        <v/>
      </c>
      <c r="V353" s="71" t="str">
        <f t="shared" si="57"/>
        <v/>
      </c>
      <c r="W353" s="71" t="str">
        <f t="shared" si="58"/>
        <v/>
      </c>
      <c r="X353" s="71" t="str">
        <f>IF(AND(Ausstellungen!D353&lt;&gt;Tabelle2!$C$19,Ausstellungen!F353=Tabelle2!$E$19),1,"")</f>
        <v/>
      </c>
      <c r="Y353" s="71" t="str">
        <f ca="1">IF(AND(Ausstellungen!G353&gt;"a",ISERROR(MATCH(Ausstellungen!G353,INDIRECT(Ausstellungen!T353),0))),0,"")</f>
        <v/>
      </c>
      <c r="Z353" s="71" t="str">
        <f>IF(ISERROR(SEARCH(",",Ausstellungen!G353,1)),Ausstellungen!G353,SUBSTITUTE(MID(Ausstellungen!G353,1,SEARCH(",",Ausstellungen!G353,1)-1),"vv","z"))</f>
        <v xml:space="preserve"> </v>
      </c>
      <c r="AA353" s="71">
        <f t="shared" ca="1" si="59"/>
        <v>0</v>
      </c>
      <c r="AB353" s="71">
        <f t="shared" ca="1" si="60"/>
        <v>0</v>
      </c>
      <c r="AC353" s="71">
        <f t="shared" ca="1" si="61"/>
        <v>0</v>
      </c>
      <c r="AD353" s="71">
        <f t="shared" ca="1" si="62"/>
        <v>0</v>
      </c>
      <c r="AE353" s="71">
        <f t="shared" ca="1" si="63"/>
        <v>0</v>
      </c>
      <c r="AF353" s="71">
        <f t="shared" ca="1" si="64"/>
        <v>0</v>
      </c>
      <c r="AG353" s="71">
        <f t="shared" ca="1" si="65"/>
        <v>0</v>
      </c>
    </row>
    <row r="354" spans="1:33" ht="18.600000000000001" customHeight="1" x14ac:dyDescent="0.2">
      <c r="A354" s="70" t="str">
        <f>IF(AND(Ausstellungen!C354&lt;"a",Ausstellungen!D354&lt;"a",Ausstellungen!F354&lt;"a",Ausstellungen!G354&lt;" "),"",SUBSTITUTE(SUBSTITUTE(SUBSTITUTE(SUBSTITUTE(IF(AND(ISERROR(SEARCH(",",Ausstellungen!G354,1)),ISERROR(SEARCH(".",Ausstellungen!G354,1))),CONCATENATE(Ausstellungen!D354,Ausstellungen!E354,Ausstellungen!F354,Ausstellungen!G354),IF(ISERROR(SEARCH(",",Ausstellungen!G354,1)),CONCATENATE(Ausstellungen!D354,Ausstellungen!E354,Ausstellungen!F354,MID(Ausstellungen!G354,SEARCH(".",Ausstellungen!G354,1)-1,1)),CONCATENATE(Ausstellungen!D354,Ausstellungen!E354,Ausstellungen!F354,MID(Ausstellungen!G354,SEARCH(",",Ausstellungen!G354,1)-1,1)))),"vv",ROW()),"v",ROW()),"Sg",""),"V",""))</f>
        <v xml:space="preserve">   </v>
      </c>
      <c r="B354" s="70" t="str">
        <f>IF(OR(Ausstellungen!C354&lt;"a",Ausstellungen!D354&lt;"a",Ausstellungen!F354&lt;"a"),"",IF(AND(Ausstellungen!D354=Tabelle2!$C$19,Ausstellungen!F354=Tabelle2!$E$19),Ausstellungen!C354&amp;Ausstellungen!D354&amp;"yy",IF(AND(Ausstellungen!D354=Tabelle2!$C$19,Ausstellungen!F354&lt;&gt;Tabelle2!$E$19),Ausstellungen!C354&amp;Ausstellungen!D354&amp;"zz",Ausstellungen!C354&amp;Ausstellungen!D354)))</f>
        <v/>
      </c>
      <c r="C354" s="70" t="str">
        <f>IF(Ausstellungen!H354&lt;"a","",IF(Ausstellungen!F354=Tabelle2!$E$4,Ausstellungen!D354&amp;Ausstellungen!E354&amp;Ausstellungen!F354&amp;Ausstellungen!H354,IF(Ausstellungen!F354=Tabelle2!$E$3,Ausstellungen!D354&amp;Ausstellungen!F354&amp;Ausstellungen!H354,Ausstellungen!D354&amp;Ausstellungen!E354&amp;Ausstellungen!H354)))</f>
        <v/>
      </c>
      <c r="D354" s="70" t="str">
        <f>IF(AND(Ausstellungen!C354&gt;"a",Ausstellungen!D354&gt;"a",Ausstellungen!F354&gt;"a",Ausstellungen!I354&gt;"a"),Ausstellungen!D354&amp;Ausstellungen!E354&amp;MID(Ausstellungen!I354,1,2),"")</f>
        <v/>
      </c>
      <c r="E354" s="70" t="str">
        <f>IF(AND(Ausstellungen!C354&gt;"a",Ausstellungen!D354&gt;"a",Ausstellungen!F354&gt;"a",Ausstellungen!I354&gt;"a"),Ausstellungen!D354&amp;MID(Ausstellungen!I354,1,3),"")</f>
        <v/>
      </c>
      <c r="F354" s="70" t="str">
        <f>IF(Ausstellungen!T354&lt;&gt;"leer",CONCATENATE(Ausstellungen!T354,"P"),"")</f>
        <v/>
      </c>
      <c r="G354" s="71">
        <f ca="1">IF(Ausstellungen!G354&gt;" ",VLOOKUP(Ausstellungen!G354,INDIRECT(F354),2,0),0)</f>
        <v>0</v>
      </c>
      <c r="H354" s="71">
        <f>IF(ISERROR(VLOOKUP(Ausstellungen!H354,Tabelle2!$AG$3:$AH$29,2,0)),0,VLOOKUP(Ausstellungen!H354,Tabelle2!$AG$3:$AH$29,2,0))</f>
        <v>0</v>
      </c>
      <c r="I354" s="71">
        <f>IF(ISERROR(VLOOKUP(Ausstellungen!I354,Tabelle2!$X$3:$Y$8,2,0)),0,VLOOKUP(Ausstellungen!I354,Tabelle2!$X$3:$Y$8,2,0))</f>
        <v>0</v>
      </c>
      <c r="J354" s="71">
        <f t="shared" ca="1" si="55"/>
        <v>0</v>
      </c>
      <c r="N354" s="69" t="str">
        <f>IF(AND(Ausstellungen!$C354&gt;"a",ISERROR(VLOOKUP(Ausstellungen!$C354,Tabelle3!$A$6:$B$300,2,0))),"??",IF(ISERROR(VLOOKUP(Ausstellungen!$C354,Tabelle3!$A$6:$B$300,2,0)),"",VLOOKUP(Ausstellungen!$C354,Tabelle3!$A$6:$B$300,2,0)))</f>
        <v/>
      </c>
      <c r="O354" s="125">
        <f ca="1">IF(AND(Ausstellungen!G354&gt;"a",ISERROR(MATCH(Ausstellungen!G354,INDIRECT(Ausstellungen!T354),0))),0,1)</f>
        <v>1</v>
      </c>
      <c r="P354" s="71" t="str">
        <f>IF(Ausstellungen!$C354="","",IF(ISERROR(MATCH(Ausstellungen!$I354,Tabelle2!$X$4:$X$8,0)),"",MATCH(Ausstellungen!$I354,Tabelle2!$X$4:$X$8,0)))</f>
        <v/>
      </c>
      <c r="Q354" s="71" t="str">
        <f>IF(Ausstellungen!$C354="","",IF(OR(P354="",ISERROR(INDEX(Tabelle2!$X$14:$Y$18,P354,2))),"",INDEX(Tabelle2!$X$14:$Y$18,P354,2)))</f>
        <v/>
      </c>
      <c r="R354" s="71" t="str">
        <f t="shared" si="56"/>
        <v/>
      </c>
      <c r="S354" s="84" t="str">
        <f>IF(Ausstellungen!H354&lt;"a","",IF(AND(Ausstellungen!H354&gt;"a",ISERROR(MATCH(Ausstellungen!D354&amp;Ausstellungen!G354,Tabelle2!$T$2:$T$17,0))),1,IF(AND(Ausstellungen!H354&gt;"a",INDEX(Tabelle2!$V$2:$V$17,MATCH(Ausstellungen!D354&amp;Ausstellungen!G354,Tabelle2!$T$2:$T$17,0))&lt;&gt;Ausstellungen!H354),1,"")))</f>
        <v/>
      </c>
      <c r="T354" s="71" t="str">
        <f>IF(AND(Ausstellungen!I354&gt;"a",ISERROR(MATCH(Ausstellungen!G354,Tabelle2!$Z$2:$Z$7,0))),1,"")</f>
        <v/>
      </c>
      <c r="U354" s="71" t="str">
        <f>IF(AND(A354&gt;"a",Ausstellungen!G354&gt;" "),COUNTIF(A$5:A$500,A354),"")</f>
        <v/>
      </c>
      <c r="V354" s="71" t="str">
        <f t="shared" si="57"/>
        <v/>
      </c>
      <c r="W354" s="71" t="str">
        <f t="shared" si="58"/>
        <v/>
      </c>
      <c r="X354" s="71" t="str">
        <f>IF(AND(Ausstellungen!D354&lt;&gt;Tabelle2!$C$19,Ausstellungen!F354=Tabelle2!$E$19),1,"")</f>
        <v/>
      </c>
      <c r="Y354" s="71" t="str">
        <f ca="1">IF(AND(Ausstellungen!G354&gt;"a",ISERROR(MATCH(Ausstellungen!G354,INDIRECT(Ausstellungen!T354),0))),0,"")</f>
        <v/>
      </c>
      <c r="Z354" s="71" t="str">
        <f>IF(ISERROR(SEARCH(",",Ausstellungen!G354,1)),Ausstellungen!G354,SUBSTITUTE(MID(Ausstellungen!G354,1,SEARCH(",",Ausstellungen!G354,1)-1),"vv","z"))</f>
        <v xml:space="preserve"> </v>
      </c>
      <c r="AA354" s="71">
        <f t="shared" ca="1" si="59"/>
        <v>0</v>
      </c>
      <c r="AB354" s="71">
        <f t="shared" ca="1" si="60"/>
        <v>0</v>
      </c>
      <c r="AC354" s="71">
        <f t="shared" ca="1" si="61"/>
        <v>0</v>
      </c>
      <c r="AD354" s="71">
        <f t="shared" ca="1" si="62"/>
        <v>0</v>
      </c>
      <c r="AE354" s="71">
        <f t="shared" ca="1" si="63"/>
        <v>0</v>
      </c>
      <c r="AF354" s="71">
        <f t="shared" ca="1" si="64"/>
        <v>0</v>
      </c>
      <c r="AG354" s="71">
        <f t="shared" ca="1" si="65"/>
        <v>0</v>
      </c>
    </row>
    <row r="355" spans="1:33" ht="18.600000000000001" customHeight="1" x14ac:dyDescent="0.2">
      <c r="A355" s="70" t="str">
        <f>IF(AND(Ausstellungen!C355&lt;"a",Ausstellungen!D355&lt;"a",Ausstellungen!F355&lt;"a",Ausstellungen!G355&lt;" "),"",SUBSTITUTE(SUBSTITUTE(SUBSTITUTE(SUBSTITUTE(IF(AND(ISERROR(SEARCH(",",Ausstellungen!G355,1)),ISERROR(SEARCH(".",Ausstellungen!G355,1))),CONCATENATE(Ausstellungen!D355,Ausstellungen!E355,Ausstellungen!F355,Ausstellungen!G355),IF(ISERROR(SEARCH(",",Ausstellungen!G355,1)),CONCATENATE(Ausstellungen!D355,Ausstellungen!E355,Ausstellungen!F355,MID(Ausstellungen!G355,SEARCH(".",Ausstellungen!G355,1)-1,1)),CONCATENATE(Ausstellungen!D355,Ausstellungen!E355,Ausstellungen!F355,MID(Ausstellungen!G355,SEARCH(",",Ausstellungen!G355,1)-1,1)))),"vv",ROW()),"v",ROW()),"Sg",""),"V",""))</f>
        <v xml:space="preserve">   </v>
      </c>
      <c r="B355" s="70" t="str">
        <f>IF(OR(Ausstellungen!C355&lt;"a",Ausstellungen!D355&lt;"a",Ausstellungen!F355&lt;"a"),"",IF(AND(Ausstellungen!D355=Tabelle2!$C$19,Ausstellungen!F355=Tabelle2!$E$19),Ausstellungen!C355&amp;Ausstellungen!D355&amp;"yy",IF(AND(Ausstellungen!D355=Tabelle2!$C$19,Ausstellungen!F355&lt;&gt;Tabelle2!$E$19),Ausstellungen!C355&amp;Ausstellungen!D355&amp;"zz",Ausstellungen!C355&amp;Ausstellungen!D355)))</f>
        <v/>
      </c>
      <c r="C355" s="70" t="str">
        <f>IF(Ausstellungen!H355&lt;"a","",IF(Ausstellungen!F355=Tabelle2!$E$4,Ausstellungen!D355&amp;Ausstellungen!E355&amp;Ausstellungen!F355&amp;Ausstellungen!H355,IF(Ausstellungen!F355=Tabelle2!$E$3,Ausstellungen!D355&amp;Ausstellungen!F355&amp;Ausstellungen!H355,Ausstellungen!D355&amp;Ausstellungen!E355&amp;Ausstellungen!H355)))</f>
        <v/>
      </c>
      <c r="D355" s="70" t="str">
        <f>IF(AND(Ausstellungen!C355&gt;"a",Ausstellungen!D355&gt;"a",Ausstellungen!F355&gt;"a",Ausstellungen!I355&gt;"a"),Ausstellungen!D355&amp;Ausstellungen!E355&amp;MID(Ausstellungen!I355,1,2),"")</f>
        <v/>
      </c>
      <c r="E355" s="70" t="str">
        <f>IF(AND(Ausstellungen!C355&gt;"a",Ausstellungen!D355&gt;"a",Ausstellungen!F355&gt;"a",Ausstellungen!I355&gt;"a"),Ausstellungen!D355&amp;MID(Ausstellungen!I355,1,3),"")</f>
        <v/>
      </c>
      <c r="F355" s="70" t="str">
        <f>IF(Ausstellungen!T355&lt;&gt;"leer",CONCATENATE(Ausstellungen!T355,"P"),"")</f>
        <v/>
      </c>
      <c r="G355" s="71">
        <f ca="1">IF(Ausstellungen!G355&gt;" ",VLOOKUP(Ausstellungen!G355,INDIRECT(F355),2,0),0)</f>
        <v>0</v>
      </c>
      <c r="H355" s="71">
        <f>IF(ISERROR(VLOOKUP(Ausstellungen!H355,Tabelle2!$AG$3:$AH$29,2,0)),0,VLOOKUP(Ausstellungen!H355,Tabelle2!$AG$3:$AH$29,2,0))</f>
        <v>0</v>
      </c>
      <c r="I355" s="71">
        <f>IF(ISERROR(VLOOKUP(Ausstellungen!I355,Tabelle2!$X$3:$Y$8,2,0)),0,VLOOKUP(Ausstellungen!I355,Tabelle2!$X$3:$Y$8,2,0))</f>
        <v>0</v>
      </c>
      <c r="J355" s="71">
        <f t="shared" ca="1" si="55"/>
        <v>0</v>
      </c>
      <c r="N355" s="69" t="str">
        <f>IF(AND(Ausstellungen!$C355&gt;"a",ISERROR(VLOOKUP(Ausstellungen!$C355,Tabelle3!$A$6:$B$300,2,0))),"??",IF(ISERROR(VLOOKUP(Ausstellungen!$C355,Tabelle3!$A$6:$B$300,2,0)),"",VLOOKUP(Ausstellungen!$C355,Tabelle3!$A$6:$B$300,2,0)))</f>
        <v/>
      </c>
      <c r="O355" s="125">
        <f ca="1">IF(AND(Ausstellungen!G355&gt;"a",ISERROR(MATCH(Ausstellungen!G355,INDIRECT(Ausstellungen!T355),0))),0,1)</f>
        <v>1</v>
      </c>
      <c r="P355" s="71" t="str">
        <f>IF(Ausstellungen!$C355="","",IF(ISERROR(MATCH(Ausstellungen!$I355,Tabelle2!$X$4:$X$8,0)),"",MATCH(Ausstellungen!$I355,Tabelle2!$X$4:$X$8,0)))</f>
        <v/>
      </c>
      <c r="Q355" s="71" t="str">
        <f>IF(Ausstellungen!$C355="","",IF(OR(P355="",ISERROR(INDEX(Tabelle2!$X$14:$Y$18,P355,2))),"",INDEX(Tabelle2!$X$14:$Y$18,P355,2)))</f>
        <v/>
      </c>
      <c r="R355" s="71" t="str">
        <f t="shared" si="56"/>
        <v/>
      </c>
      <c r="S355" s="84" t="str">
        <f>IF(Ausstellungen!H355&lt;"a","",IF(AND(Ausstellungen!H355&gt;"a",ISERROR(MATCH(Ausstellungen!D355&amp;Ausstellungen!G355,Tabelle2!$T$2:$T$17,0))),1,IF(AND(Ausstellungen!H355&gt;"a",INDEX(Tabelle2!$V$2:$V$17,MATCH(Ausstellungen!D355&amp;Ausstellungen!G355,Tabelle2!$T$2:$T$17,0))&lt;&gt;Ausstellungen!H355),1,"")))</f>
        <v/>
      </c>
      <c r="T355" s="71" t="str">
        <f>IF(AND(Ausstellungen!I355&gt;"a",ISERROR(MATCH(Ausstellungen!G355,Tabelle2!$Z$2:$Z$7,0))),1,"")</f>
        <v/>
      </c>
      <c r="U355" s="71" t="str">
        <f>IF(AND(A355&gt;"a",Ausstellungen!G355&gt;" "),COUNTIF(A$5:A$500,A355),"")</f>
        <v/>
      </c>
      <c r="V355" s="71" t="str">
        <f t="shared" si="57"/>
        <v/>
      </c>
      <c r="W355" s="71" t="str">
        <f t="shared" si="58"/>
        <v/>
      </c>
      <c r="X355" s="71" t="str">
        <f>IF(AND(Ausstellungen!D355&lt;&gt;Tabelle2!$C$19,Ausstellungen!F355=Tabelle2!$E$19),1,"")</f>
        <v/>
      </c>
      <c r="Y355" s="71" t="str">
        <f ca="1">IF(AND(Ausstellungen!G355&gt;"a",ISERROR(MATCH(Ausstellungen!G355,INDIRECT(Ausstellungen!T355),0))),0,"")</f>
        <v/>
      </c>
      <c r="Z355" s="71" t="str">
        <f>IF(ISERROR(SEARCH(",",Ausstellungen!G355,1)),Ausstellungen!G355,SUBSTITUTE(MID(Ausstellungen!G355,1,SEARCH(",",Ausstellungen!G355,1)-1),"vv","z"))</f>
        <v xml:space="preserve"> </v>
      </c>
      <c r="AA355" s="71">
        <f t="shared" ca="1" si="59"/>
        <v>0</v>
      </c>
      <c r="AB355" s="71">
        <f t="shared" ca="1" si="60"/>
        <v>0</v>
      </c>
      <c r="AC355" s="71">
        <f t="shared" ca="1" si="61"/>
        <v>0</v>
      </c>
      <c r="AD355" s="71">
        <f t="shared" ca="1" si="62"/>
        <v>0</v>
      </c>
      <c r="AE355" s="71">
        <f t="shared" ca="1" si="63"/>
        <v>0</v>
      </c>
      <c r="AF355" s="71">
        <f t="shared" ca="1" si="64"/>
        <v>0</v>
      </c>
      <c r="AG355" s="71">
        <f t="shared" ca="1" si="65"/>
        <v>0</v>
      </c>
    </row>
    <row r="356" spans="1:33" ht="18.600000000000001" customHeight="1" x14ac:dyDescent="0.2">
      <c r="A356" s="70" t="str">
        <f>IF(AND(Ausstellungen!C356&lt;"a",Ausstellungen!D356&lt;"a",Ausstellungen!F356&lt;"a",Ausstellungen!G356&lt;" "),"",SUBSTITUTE(SUBSTITUTE(SUBSTITUTE(SUBSTITUTE(IF(AND(ISERROR(SEARCH(",",Ausstellungen!G356,1)),ISERROR(SEARCH(".",Ausstellungen!G356,1))),CONCATENATE(Ausstellungen!D356,Ausstellungen!E356,Ausstellungen!F356,Ausstellungen!G356),IF(ISERROR(SEARCH(",",Ausstellungen!G356,1)),CONCATENATE(Ausstellungen!D356,Ausstellungen!E356,Ausstellungen!F356,MID(Ausstellungen!G356,SEARCH(".",Ausstellungen!G356,1)-1,1)),CONCATENATE(Ausstellungen!D356,Ausstellungen!E356,Ausstellungen!F356,MID(Ausstellungen!G356,SEARCH(",",Ausstellungen!G356,1)-1,1)))),"vv",ROW()),"v",ROW()),"Sg",""),"V",""))</f>
        <v xml:space="preserve">   </v>
      </c>
      <c r="B356" s="70" t="str">
        <f>IF(OR(Ausstellungen!C356&lt;"a",Ausstellungen!D356&lt;"a",Ausstellungen!F356&lt;"a"),"",IF(AND(Ausstellungen!D356=Tabelle2!$C$19,Ausstellungen!F356=Tabelle2!$E$19),Ausstellungen!C356&amp;Ausstellungen!D356&amp;"yy",IF(AND(Ausstellungen!D356=Tabelle2!$C$19,Ausstellungen!F356&lt;&gt;Tabelle2!$E$19),Ausstellungen!C356&amp;Ausstellungen!D356&amp;"zz",Ausstellungen!C356&amp;Ausstellungen!D356)))</f>
        <v/>
      </c>
      <c r="C356" s="70" t="str">
        <f>IF(Ausstellungen!H356&lt;"a","",IF(Ausstellungen!F356=Tabelle2!$E$4,Ausstellungen!D356&amp;Ausstellungen!E356&amp;Ausstellungen!F356&amp;Ausstellungen!H356,IF(Ausstellungen!F356=Tabelle2!$E$3,Ausstellungen!D356&amp;Ausstellungen!F356&amp;Ausstellungen!H356,Ausstellungen!D356&amp;Ausstellungen!E356&amp;Ausstellungen!H356)))</f>
        <v/>
      </c>
      <c r="D356" s="70" t="str">
        <f>IF(AND(Ausstellungen!C356&gt;"a",Ausstellungen!D356&gt;"a",Ausstellungen!F356&gt;"a",Ausstellungen!I356&gt;"a"),Ausstellungen!D356&amp;Ausstellungen!E356&amp;MID(Ausstellungen!I356,1,2),"")</f>
        <v/>
      </c>
      <c r="E356" s="70" t="str">
        <f>IF(AND(Ausstellungen!C356&gt;"a",Ausstellungen!D356&gt;"a",Ausstellungen!F356&gt;"a",Ausstellungen!I356&gt;"a"),Ausstellungen!D356&amp;MID(Ausstellungen!I356,1,3),"")</f>
        <v/>
      </c>
      <c r="F356" s="70" t="str">
        <f>IF(Ausstellungen!T356&lt;&gt;"leer",CONCATENATE(Ausstellungen!T356,"P"),"")</f>
        <v/>
      </c>
      <c r="G356" s="71">
        <f ca="1">IF(Ausstellungen!G356&gt;" ",VLOOKUP(Ausstellungen!G356,INDIRECT(F356),2,0),0)</f>
        <v>0</v>
      </c>
      <c r="H356" s="71">
        <f>IF(ISERROR(VLOOKUP(Ausstellungen!H356,Tabelle2!$AG$3:$AH$29,2,0)),0,VLOOKUP(Ausstellungen!H356,Tabelle2!$AG$3:$AH$29,2,0))</f>
        <v>0</v>
      </c>
      <c r="I356" s="71">
        <f>IF(ISERROR(VLOOKUP(Ausstellungen!I356,Tabelle2!$X$3:$Y$8,2,0)),0,VLOOKUP(Ausstellungen!I356,Tabelle2!$X$3:$Y$8,2,0))</f>
        <v>0</v>
      </c>
      <c r="J356" s="71">
        <f t="shared" ca="1" si="55"/>
        <v>0</v>
      </c>
      <c r="N356" s="69" t="str">
        <f>IF(AND(Ausstellungen!$C356&gt;"a",ISERROR(VLOOKUP(Ausstellungen!$C356,Tabelle3!$A$6:$B$300,2,0))),"??",IF(ISERROR(VLOOKUP(Ausstellungen!$C356,Tabelle3!$A$6:$B$300,2,0)),"",VLOOKUP(Ausstellungen!$C356,Tabelle3!$A$6:$B$300,2,0)))</f>
        <v/>
      </c>
      <c r="O356" s="125">
        <f ca="1">IF(AND(Ausstellungen!G356&gt;"a",ISERROR(MATCH(Ausstellungen!G356,INDIRECT(Ausstellungen!T356),0))),0,1)</f>
        <v>1</v>
      </c>
      <c r="P356" s="71" t="str">
        <f>IF(Ausstellungen!$C356="","",IF(ISERROR(MATCH(Ausstellungen!$I356,Tabelle2!$X$4:$X$8,0)),"",MATCH(Ausstellungen!$I356,Tabelle2!$X$4:$X$8,0)))</f>
        <v/>
      </c>
      <c r="Q356" s="71" t="str">
        <f>IF(Ausstellungen!$C356="","",IF(OR(P356="",ISERROR(INDEX(Tabelle2!$X$14:$Y$18,P356,2))),"",INDEX(Tabelle2!$X$14:$Y$18,P356,2)))</f>
        <v/>
      </c>
      <c r="R356" s="71" t="str">
        <f t="shared" si="56"/>
        <v/>
      </c>
      <c r="S356" s="84" t="str">
        <f>IF(Ausstellungen!H356&lt;"a","",IF(AND(Ausstellungen!H356&gt;"a",ISERROR(MATCH(Ausstellungen!D356&amp;Ausstellungen!G356,Tabelle2!$T$2:$T$17,0))),1,IF(AND(Ausstellungen!H356&gt;"a",INDEX(Tabelle2!$V$2:$V$17,MATCH(Ausstellungen!D356&amp;Ausstellungen!G356,Tabelle2!$T$2:$T$17,0))&lt;&gt;Ausstellungen!H356),1,"")))</f>
        <v/>
      </c>
      <c r="T356" s="71" t="str">
        <f>IF(AND(Ausstellungen!I356&gt;"a",ISERROR(MATCH(Ausstellungen!G356,Tabelle2!$Z$2:$Z$7,0))),1,"")</f>
        <v/>
      </c>
      <c r="U356" s="71" t="str">
        <f>IF(AND(A356&gt;"a",Ausstellungen!G356&gt;" "),COUNTIF(A$5:A$500,A356),"")</f>
        <v/>
      </c>
      <c r="V356" s="71" t="str">
        <f t="shared" si="57"/>
        <v/>
      </c>
      <c r="W356" s="71" t="str">
        <f t="shared" si="58"/>
        <v/>
      </c>
      <c r="X356" s="71" t="str">
        <f>IF(AND(Ausstellungen!D356&lt;&gt;Tabelle2!$C$19,Ausstellungen!F356=Tabelle2!$E$19),1,"")</f>
        <v/>
      </c>
      <c r="Y356" s="71" t="str">
        <f ca="1">IF(AND(Ausstellungen!G356&gt;"a",ISERROR(MATCH(Ausstellungen!G356,INDIRECT(Ausstellungen!T356),0))),0,"")</f>
        <v/>
      </c>
      <c r="Z356" s="71" t="str">
        <f>IF(ISERROR(SEARCH(",",Ausstellungen!G356,1)),Ausstellungen!G356,SUBSTITUTE(MID(Ausstellungen!G356,1,SEARCH(",",Ausstellungen!G356,1)-1),"vv","z"))</f>
        <v xml:space="preserve"> </v>
      </c>
      <c r="AA356" s="71">
        <f t="shared" ca="1" si="59"/>
        <v>0</v>
      </c>
      <c r="AB356" s="71">
        <f t="shared" ca="1" si="60"/>
        <v>0</v>
      </c>
      <c r="AC356" s="71">
        <f t="shared" ca="1" si="61"/>
        <v>0</v>
      </c>
      <c r="AD356" s="71">
        <f t="shared" ca="1" si="62"/>
        <v>0</v>
      </c>
      <c r="AE356" s="71">
        <f t="shared" ca="1" si="63"/>
        <v>0</v>
      </c>
      <c r="AF356" s="71">
        <f t="shared" ca="1" si="64"/>
        <v>0</v>
      </c>
      <c r="AG356" s="71">
        <f t="shared" ca="1" si="65"/>
        <v>0</v>
      </c>
    </row>
    <row r="357" spans="1:33" ht="18.600000000000001" customHeight="1" x14ac:dyDescent="0.2">
      <c r="A357" s="70" t="str">
        <f>IF(AND(Ausstellungen!C357&lt;"a",Ausstellungen!D357&lt;"a",Ausstellungen!F357&lt;"a",Ausstellungen!G357&lt;" "),"",SUBSTITUTE(SUBSTITUTE(SUBSTITUTE(SUBSTITUTE(IF(AND(ISERROR(SEARCH(",",Ausstellungen!G357,1)),ISERROR(SEARCH(".",Ausstellungen!G357,1))),CONCATENATE(Ausstellungen!D357,Ausstellungen!E357,Ausstellungen!F357,Ausstellungen!G357),IF(ISERROR(SEARCH(",",Ausstellungen!G357,1)),CONCATENATE(Ausstellungen!D357,Ausstellungen!E357,Ausstellungen!F357,MID(Ausstellungen!G357,SEARCH(".",Ausstellungen!G357,1)-1,1)),CONCATENATE(Ausstellungen!D357,Ausstellungen!E357,Ausstellungen!F357,MID(Ausstellungen!G357,SEARCH(",",Ausstellungen!G357,1)-1,1)))),"vv",ROW()),"v",ROW()),"Sg",""),"V",""))</f>
        <v xml:space="preserve">   </v>
      </c>
      <c r="B357" s="70" t="str">
        <f>IF(OR(Ausstellungen!C357&lt;"a",Ausstellungen!D357&lt;"a",Ausstellungen!F357&lt;"a"),"",IF(AND(Ausstellungen!D357=Tabelle2!$C$19,Ausstellungen!F357=Tabelle2!$E$19),Ausstellungen!C357&amp;Ausstellungen!D357&amp;"yy",IF(AND(Ausstellungen!D357=Tabelle2!$C$19,Ausstellungen!F357&lt;&gt;Tabelle2!$E$19),Ausstellungen!C357&amp;Ausstellungen!D357&amp;"zz",Ausstellungen!C357&amp;Ausstellungen!D357)))</f>
        <v/>
      </c>
      <c r="C357" s="70" t="str">
        <f>IF(Ausstellungen!H357&lt;"a","",IF(Ausstellungen!F357=Tabelle2!$E$4,Ausstellungen!D357&amp;Ausstellungen!E357&amp;Ausstellungen!F357&amp;Ausstellungen!H357,IF(Ausstellungen!F357=Tabelle2!$E$3,Ausstellungen!D357&amp;Ausstellungen!F357&amp;Ausstellungen!H357,Ausstellungen!D357&amp;Ausstellungen!E357&amp;Ausstellungen!H357)))</f>
        <v/>
      </c>
      <c r="D357" s="70" t="str">
        <f>IF(AND(Ausstellungen!C357&gt;"a",Ausstellungen!D357&gt;"a",Ausstellungen!F357&gt;"a",Ausstellungen!I357&gt;"a"),Ausstellungen!D357&amp;Ausstellungen!E357&amp;MID(Ausstellungen!I357,1,2),"")</f>
        <v/>
      </c>
      <c r="E357" s="70" t="str">
        <f>IF(AND(Ausstellungen!C357&gt;"a",Ausstellungen!D357&gt;"a",Ausstellungen!F357&gt;"a",Ausstellungen!I357&gt;"a"),Ausstellungen!D357&amp;MID(Ausstellungen!I357,1,3),"")</f>
        <v/>
      </c>
      <c r="F357" s="70" t="str">
        <f>IF(Ausstellungen!T357&lt;&gt;"leer",CONCATENATE(Ausstellungen!T357,"P"),"")</f>
        <v/>
      </c>
      <c r="G357" s="71">
        <f ca="1">IF(Ausstellungen!G357&gt;" ",VLOOKUP(Ausstellungen!G357,INDIRECT(F357),2,0),0)</f>
        <v>0</v>
      </c>
      <c r="H357" s="71">
        <f>IF(ISERROR(VLOOKUP(Ausstellungen!H357,Tabelle2!$AG$3:$AH$29,2,0)),0,VLOOKUP(Ausstellungen!H357,Tabelle2!$AG$3:$AH$29,2,0))</f>
        <v>0</v>
      </c>
      <c r="I357" s="71">
        <f>IF(ISERROR(VLOOKUP(Ausstellungen!I357,Tabelle2!$X$3:$Y$8,2,0)),0,VLOOKUP(Ausstellungen!I357,Tabelle2!$X$3:$Y$8,2,0))</f>
        <v>0</v>
      </c>
      <c r="J357" s="71">
        <f t="shared" ca="1" si="55"/>
        <v>0</v>
      </c>
      <c r="N357" s="69" t="str">
        <f>IF(AND(Ausstellungen!$C357&gt;"a",ISERROR(VLOOKUP(Ausstellungen!$C357,Tabelle3!$A$6:$B$300,2,0))),"??",IF(ISERROR(VLOOKUP(Ausstellungen!$C357,Tabelle3!$A$6:$B$300,2,0)),"",VLOOKUP(Ausstellungen!$C357,Tabelle3!$A$6:$B$300,2,0)))</f>
        <v/>
      </c>
      <c r="O357" s="125">
        <f ca="1">IF(AND(Ausstellungen!G357&gt;"a",ISERROR(MATCH(Ausstellungen!G357,INDIRECT(Ausstellungen!T357),0))),0,1)</f>
        <v>1</v>
      </c>
      <c r="P357" s="71" t="str">
        <f>IF(Ausstellungen!$C357="","",IF(ISERROR(MATCH(Ausstellungen!$I357,Tabelle2!$X$4:$X$8,0)),"",MATCH(Ausstellungen!$I357,Tabelle2!$X$4:$X$8,0)))</f>
        <v/>
      </c>
      <c r="Q357" s="71" t="str">
        <f>IF(Ausstellungen!$C357="","",IF(OR(P357="",ISERROR(INDEX(Tabelle2!$X$14:$Y$18,P357,2))),"",INDEX(Tabelle2!$X$14:$Y$18,P357,2)))</f>
        <v/>
      </c>
      <c r="R357" s="71" t="str">
        <f t="shared" si="56"/>
        <v/>
      </c>
      <c r="S357" s="84" t="str">
        <f>IF(Ausstellungen!H357&lt;"a","",IF(AND(Ausstellungen!H357&gt;"a",ISERROR(MATCH(Ausstellungen!D357&amp;Ausstellungen!G357,Tabelle2!$T$2:$T$17,0))),1,IF(AND(Ausstellungen!H357&gt;"a",INDEX(Tabelle2!$V$2:$V$17,MATCH(Ausstellungen!D357&amp;Ausstellungen!G357,Tabelle2!$T$2:$T$17,0))&lt;&gt;Ausstellungen!H357),1,"")))</f>
        <v/>
      </c>
      <c r="T357" s="71" t="str">
        <f>IF(AND(Ausstellungen!I357&gt;"a",ISERROR(MATCH(Ausstellungen!G357,Tabelle2!$Z$2:$Z$7,0))),1,"")</f>
        <v/>
      </c>
      <c r="U357" s="71" t="str">
        <f>IF(AND(A357&gt;"a",Ausstellungen!G357&gt;" "),COUNTIF(A$5:A$500,A357),"")</f>
        <v/>
      </c>
      <c r="V357" s="71" t="str">
        <f t="shared" si="57"/>
        <v/>
      </c>
      <c r="W357" s="71" t="str">
        <f t="shared" si="58"/>
        <v/>
      </c>
      <c r="X357" s="71" t="str">
        <f>IF(AND(Ausstellungen!D357&lt;&gt;Tabelle2!$C$19,Ausstellungen!F357=Tabelle2!$E$19),1,"")</f>
        <v/>
      </c>
      <c r="Y357" s="71" t="str">
        <f ca="1">IF(AND(Ausstellungen!G357&gt;"a",ISERROR(MATCH(Ausstellungen!G357,INDIRECT(Ausstellungen!T357),0))),0,"")</f>
        <v/>
      </c>
      <c r="Z357" s="71" t="str">
        <f>IF(ISERROR(SEARCH(",",Ausstellungen!G357,1)),Ausstellungen!G357,SUBSTITUTE(MID(Ausstellungen!G357,1,SEARCH(",",Ausstellungen!G357,1)-1),"vv","z"))</f>
        <v xml:space="preserve"> </v>
      </c>
      <c r="AA357" s="71">
        <f t="shared" ca="1" si="59"/>
        <v>0</v>
      </c>
      <c r="AB357" s="71">
        <f t="shared" ca="1" si="60"/>
        <v>0</v>
      </c>
      <c r="AC357" s="71">
        <f t="shared" ca="1" si="61"/>
        <v>0</v>
      </c>
      <c r="AD357" s="71">
        <f t="shared" ca="1" si="62"/>
        <v>0</v>
      </c>
      <c r="AE357" s="71">
        <f t="shared" ca="1" si="63"/>
        <v>0</v>
      </c>
      <c r="AF357" s="71">
        <f t="shared" ca="1" si="64"/>
        <v>0</v>
      </c>
      <c r="AG357" s="71">
        <f t="shared" ca="1" si="65"/>
        <v>0</v>
      </c>
    </row>
    <row r="358" spans="1:33" ht="18.600000000000001" customHeight="1" x14ac:dyDescent="0.2">
      <c r="A358" s="70" t="str">
        <f>IF(AND(Ausstellungen!C358&lt;"a",Ausstellungen!D358&lt;"a",Ausstellungen!F358&lt;"a",Ausstellungen!G358&lt;" "),"",SUBSTITUTE(SUBSTITUTE(SUBSTITUTE(SUBSTITUTE(IF(AND(ISERROR(SEARCH(",",Ausstellungen!G358,1)),ISERROR(SEARCH(".",Ausstellungen!G358,1))),CONCATENATE(Ausstellungen!D358,Ausstellungen!E358,Ausstellungen!F358,Ausstellungen!G358),IF(ISERROR(SEARCH(",",Ausstellungen!G358,1)),CONCATENATE(Ausstellungen!D358,Ausstellungen!E358,Ausstellungen!F358,MID(Ausstellungen!G358,SEARCH(".",Ausstellungen!G358,1)-1,1)),CONCATENATE(Ausstellungen!D358,Ausstellungen!E358,Ausstellungen!F358,MID(Ausstellungen!G358,SEARCH(",",Ausstellungen!G358,1)-1,1)))),"vv",ROW()),"v",ROW()),"Sg",""),"V",""))</f>
        <v xml:space="preserve">   </v>
      </c>
      <c r="B358" s="70" t="str">
        <f>IF(OR(Ausstellungen!C358&lt;"a",Ausstellungen!D358&lt;"a",Ausstellungen!F358&lt;"a"),"",IF(AND(Ausstellungen!D358=Tabelle2!$C$19,Ausstellungen!F358=Tabelle2!$E$19),Ausstellungen!C358&amp;Ausstellungen!D358&amp;"yy",IF(AND(Ausstellungen!D358=Tabelle2!$C$19,Ausstellungen!F358&lt;&gt;Tabelle2!$E$19),Ausstellungen!C358&amp;Ausstellungen!D358&amp;"zz",Ausstellungen!C358&amp;Ausstellungen!D358)))</f>
        <v/>
      </c>
      <c r="C358" s="70" t="str">
        <f>IF(Ausstellungen!H358&lt;"a","",IF(Ausstellungen!F358=Tabelle2!$E$4,Ausstellungen!D358&amp;Ausstellungen!E358&amp;Ausstellungen!F358&amp;Ausstellungen!H358,IF(Ausstellungen!F358=Tabelle2!$E$3,Ausstellungen!D358&amp;Ausstellungen!F358&amp;Ausstellungen!H358,Ausstellungen!D358&amp;Ausstellungen!E358&amp;Ausstellungen!H358)))</f>
        <v/>
      </c>
      <c r="D358" s="70" t="str">
        <f>IF(AND(Ausstellungen!C358&gt;"a",Ausstellungen!D358&gt;"a",Ausstellungen!F358&gt;"a",Ausstellungen!I358&gt;"a"),Ausstellungen!D358&amp;Ausstellungen!E358&amp;MID(Ausstellungen!I358,1,2),"")</f>
        <v/>
      </c>
      <c r="E358" s="70" t="str">
        <f>IF(AND(Ausstellungen!C358&gt;"a",Ausstellungen!D358&gt;"a",Ausstellungen!F358&gt;"a",Ausstellungen!I358&gt;"a"),Ausstellungen!D358&amp;MID(Ausstellungen!I358,1,3),"")</f>
        <v/>
      </c>
      <c r="F358" s="70" t="str">
        <f>IF(Ausstellungen!T358&lt;&gt;"leer",CONCATENATE(Ausstellungen!T358,"P"),"")</f>
        <v/>
      </c>
      <c r="G358" s="71">
        <f ca="1">IF(Ausstellungen!G358&gt;" ",VLOOKUP(Ausstellungen!G358,INDIRECT(F358),2,0),0)</f>
        <v>0</v>
      </c>
      <c r="H358" s="71">
        <f>IF(ISERROR(VLOOKUP(Ausstellungen!H358,Tabelle2!$AG$3:$AH$29,2,0)),0,VLOOKUP(Ausstellungen!H358,Tabelle2!$AG$3:$AH$29,2,0))</f>
        <v>0</v>
      </c>
      <c r="I358" s="71">
        <f>IF(ISERROR(VLOOKUP(Ausstellungen!I358,Tabelle2!$X$3:$Y$8,2,0)),0,VLOOKUP(Ausstellungen!I358,Tabelle2!$X$3:$Y$8,2,0))</f>
        <v>0</v>
      </c>
      <c r="J358" s="71">
        <f t="shared" ca="1" si="55"/>
        <v>0</v>
      </c>
      <c r="N358" s="69" t="str">
        <f>IF(AND(Ausstellungen!$C358&gt;"a",ISERROR(VLOOKUP(Ausstellungen!$C358,Tabelle3!$A$6:$B$300,2,0))),"??",IF(ISERROR(VLOOKUP(Ausstellungen!$C358,Tabelle3!$A$6:$B$300,2,0)),"",VLOOKUP(Ausstellungen!$C358,Tabelle3!$A$6:$B$300,2,0)))</f>
        <v/>
      </c>
      <c r="O358" s="125">
        <f ca="1">IF(AND(Ausstellungen!G358&gt;"a",ISERROR(MATCH(Ausstellungen!G358,INDIRECT(Ausstellungen!T358),0))),0,1)</f>
        <v>1</v>
      </c>
      <c r="P358" s="71" t="str">
        <f>IF(Ausstellungen!$C358="","",IF(ISERROR(MATCH(Ausstellungen!$I358,Tabelle2!$X$4:$X$8,0)),"",MATCH(Ausstellungen!$I358,Tabelle2!$X$4:$X$8,0)))</f>
        <v/>
      </c>
      <c r="Q358" s="71" t="str">
        <f>IF(Ausstellungen!$C358="","",IF(OR(P358="",ISERROR(INDEX(Tabelle2!$X$14:$Y$18,P358,2))),"",INDEX(Tabelle2!$X$14:$Y$18,P358,2)))</f>
        <v/>
      </c>
      <c r="R358" s="71" t="str">
        <f t="shared" si="56"/>
        <v/>
      </c>
      <c r="S358" s="84" t="str">
        <f>IF(Ausstellungen!H358&lt;"a","",IF(AND(Ausstellungen!H358&gt;"a",ISERROR(MATCH(Ausstellungen!D358&amp;Ausstellungen!G358,Tabelle2!$T$2:$T$17,0))),1,IF(AND(Ausstellungen!H358&gt;"a",INDEX(Tabelle2!$V$2:$V$17,MATCH(Ausstellungen!D358&amp;Ausstellungen!G358,Tabelle2!$T$2:$T$17,0))&lt;&gt;Ausstellungen!H358),1,"")))</f>
        <v/>
      </c>
      <c r="T358" s="71" t="str">
        <f>IF(AND(Ausstellungen!I358&gt;"a",ISERROR(MATCH(Ausstellungen!G358,Tabelle2!$Z$2:$Z$7,0))),1,"")</f>
        <v/>
      </c>
      <c r="U358" s="71" t="str">
        <f>IF(AND(A358&gt;"a",Ausstellungen!G358&gt;" "),COUNTIF(A$5:A$500,A358),"")</f>
        <v/>
      </c>
      <c r="V358" s="71" t="str">
        <f t="shared" si="57"/>
        <v/>
      </c>
      <c r="W358" s="71" t="str">
        <f t="shared" si="58"/>
        <v/>
      </c>
      <c r="X358" s="71" t="str">
        <f>IF(AND(Ausstellungen!D358&lt;&gt;Tabelle2!$C$19,Ausstellungen!F358=Tabelle2!$E$19),1,"")</f>
        <v/>
      </c>
      <c r="Y358" s="71" t="str">
        <f ca="1">IF(AND(Ausstellungen!G358&gt;"a",ISERROR(MATCH(Ausstellungen!G358,INDIRECT(Ausstellungen!T358),0))),0,"")</f>
        <v/>
      </c>
      <c r="Z358" s="71" t="str">
        <f>IF(ISERROR(SEARCH(",",Ausstellungen!G358,1)),Ausstellungen!G358,SUBSTITUTE(MID(Ausstellungen!G358,1,SEARCH(",",Ausstellungen!G358,1)-1),"vv","z"))</f>
        <v xml:space="preserve"> </v>
      </c>
      <c r="AA358" s="71">
        <f t="shared" ca="1" si="59"/>
        <v>0</v>
      </c>
      <c r="AB358" s="71">
        <f t="shared" ca="1" si="60"/>
        <v>0</v>
      </c>
      <c r="AC358" s="71">
        <f t="shared" ca="1" si="61"/>
        <v>0</v>
      </c>
      <c r="AD358" s="71">
        <f t="shared" ca="1" si="62"/>
        <v>0</v>
      </c>
      <c r="AE358" s="71">
        <f t="shared" ca="1" si="63"/>
        <v>0</v>
      </c>
      <c r="AF358" s="71">
        <f t="shared" ca="1" si="64"/>
        <v>0</v>
      </c>
      <c r="AG358" s="71">
        <f t="shared" ca="1" si="65"/>
        <v>0</v>
      </c>
    </row>
    <row r="359" spans="1:33" ht="18.600000000000001" customHeight="1" x14ac:dyDescent="0.2">
      <c r="A359" s="70" t="str">
        <f>IF(AND(Ausstellungen!C359&lt;"a",Ausstellungen!D359&lt;"a",Ausstellungen!F359&lt;"a",Ausstellungen!G359&lt;" "),"",SUBSTITUTE(SUBSTITUTE(SUBSTITUTE(SUBSTITUTE(IF(AND(ISERROR(SEARCH(",",Ausstellungen!G359,1)),ISERROR(SEARCH(".",Ausstellungen!G359,1))),CONCATENATE(Ausstellungen!D359,Ausstellungen!E359,Ausstellungen!F359,Ausstellungen!G359),IF(ISERROR(SEARCH(",",Ausstellungen!G359,1)),CONCATENATE(Ausstellungen!D359,Ausstellungen!E359,Ausstellungen!F359,MID(Ausstellungen!G359,SEARCH(".",Ausstellungen!G359,1)-1,1)),CONCATENATE(Ausstellungen!D359,Ausstellungen!E359,Ausstellungen!F359,MID(Ausstellungen!G359,SEARCH(",",Ausstellungen!G359,1)-1,1)))),"vv",ROW()),"v",ROW()),"Sg",""),"V",""))</f>
        <v xml:space="preserve">   </v>
      </c>
      <c r="B359" s="70" t="str">
        <f>IF(OR(Ausstellungen!C359&lt;"a",Ausstellungen!D359&lt;"a",Ausstellungen!F359&lt;"a"),"",IF(AND(Ausstellungen!D359=Tabelle2!$C$19,Ausstellungen!F359=Tabelle2!$E$19),Ausstellungen!C359&amp;Ausstellungen!D359&amp;"yy",IF(AND(Ausstellungen!D359=Tabelle2!$C$19,Ausstellungen!F359&lt;&gt;Tabelle2!$E$19),Ausstellungen!C359&amp;Ausstellungen!D359&amp;"zz",Ausstellungen!C359&amp;Ausstellungen!D359)))</f>
        <v/>
      </c>
      <c r="C359" s="70" t="str">
        <f>IF(Ausstellungen!H359&lt;"a","",IF(Ausstellungen!F359=Tabelle2!$E$4,Ausstellungen!D359&amp;Ausstellungen!E359&amp;Ausstellungen!F359&amp;Ausstellungen!H359,IF(Ausstellungen!F359=Tabelle2!$E$3,Ausstellungen!D359&amp;Ausstellungen!F359&amp;Ausstellungen!H359,Ausstellungen!D359&amp;Ausstellungen!E359&amp;Ausstellungen!H359)))</f>
        <v/>
      </c>
      <c r="D359" s="70" t="str">
        <f>IF(AND(Ausstellungen!C359&gt;"a",Ausstellungen!D359&gt;"a",Ausstellungen!F359&gt;"a",Ausstellungen!I359&gt;"a"),Ausstellungen!D359&amp;Ausstellungen!E359&amp;MID(Ausstellungen!I359,1,2),"")</f>
        <v/>
      </c>
      <c r="E359" s="70" t="str">
        <f>IF(AND(Ausstellungen!C359&gt;"a",Ausstellungen!D359&gt;"a",Ausstellungen!F359&gt;"a",Ausstellungen!I359&gt;"a"),Ausstellungen!D359&amp;MID(Ausstellungen!I359,1,3),"")</f>
        <v/>
      </c>
      <c r="F359" s="70" t="str">
        <f>IF(Ausstellungen!T359&lt;&gt;"leer",CONCATENATE(Ausstellungen!T359,"P"),"")</f>
        <v/>
      </c>
      <c r="G359" s="71">
        <f ca="1">IF(Ausstellungen!G359&gt;" ",VLOOKUP(Ausstellungen!G359,INDIRECT(F359),2,0),0)</f>
        <v>0</v>
      </c>
      <c r="H359" s="71">
        <f>IF(ISERROR(VLOOKUP(Ausstellungen!H359,Tabelle2!$AG$3:$AH$29,2,0)),0,VLOOKUP(Ausstellungen!H359,Tabelle2!$AG$3:$AH$29,2,0))</f>
        <v>0</v>
      </c>
      <c r="I359" s="71">
        <f>IF(ISERROR(VLOOKUP(Ausstellungen!I359,Tabelle2!$X$3:$Y$8,2,0)),0,VLOOKUP(Ausstellungen!I359,Tabelle2!$X$3:$Y$8,2,0))</f>
        <v>0</v>
      </c>
      <c r="J359" s="71">
        <f t="shared" ca="1" si="55"/>
        <v>0</v>
      </c>
      <c r="N359" s="69" t="str">
        <f>IF(AND(Ausstellungen!$C359&gt;"a",ISERROR(VLOOKUP(Ausstellungen!$C359,Tabelle3!$A$6:$B$300,2,0))),"??",IF(ISERROR(VLOOKUP(Ausstellungen!$C359,Tabelle3!$A$6:$B$300,2,0)),"",VLOOKUP(Ausstellungen!$C359,Tabelle3!$A$6:$B$300,2,0)))</f>
        <v/>
      </c>
      <c r="O359" s="125">
        <f ca="1">IF(AND(Ausstellungen!G359&gt;"a",ISERROR(MATCH(Ausstellungen!G359,INDIRECT(Ausstellungen!T359),0))),0,1)</f>
        <v>1</v>
      </c>
      <c r="P359" s="71" t="str">
        <f>IF(Ausstellungen!$C359="","",IF(ISERROR(MATCH(Ausstellungen!$I359,Tabelle2!$X$4:$X$8,0)),"",MATCH(Ausstellungen!$I359,Tabelle2!$X$4:$X$8,0)))</f>
        <v/>
      </c>
      <c r="Q359" s="71" t="str">
        <f>IF(Ausstellungen!$C359="","",IF(OR(P359="",ISERROR(INDEX(Tabelle2!$X$14:$Y$18,P359,2))),"",INDEX(Tabelle2!$X$14:$Y$18,P359,2)))</f>
        <v/>
      </c>
      <c r="R359" s="71" t="str">
        <f t="shared" si="56"/>
        <v/>
      </c>
      <c r="S359" s="84" t="str">
        <f>IF(Ausstellungen!H359&lt;"a","",IF(AND(Ausstellungen!H359&gt;"a",ISERROR(MATCH(Ausstellungen!D359&amp;Ausstellungen!G359,Tabelle2!$T$2:$T$17,0))),1,IF(AND(Ausstellungen!H359&gt;"a",INDEX(Tabelle2!$V$2:$V$17,MATCH(Ausstellungen!D359&amp;Ausstellungen!G359,Tabelle2!$T$2:$T$17,0))&lt;&gt;Ausstellungen!H359),1,"")))</f>
        <v/>
      </c>
      <c r="T359" s="71" t="str">
        <f>IF(AND(Ausstellungen!I359&gt;"a",ISERROR(MATCH(Ausstellungen!G359,Tabelle2!$Z$2:$Z$7,0))),1,"")</f>
        <v/>
      </c>
      <c r="U359" s="71" t="str">
        <f>IF(AND(A359&gt;"a",Ausstellungen!G359&gt;" "),COUNTIF(A$5:A$500,A359),"")</f>
        <v/>
      </c>
      <c r="V359" s="71" t="str">
        <f t="shared" si="57"/>
        <v/>
      </c>
      <c r="W359" s="71" t="str">
        <f t="shared" si="58"/>
        <v/>
      </c>
      <c r="X359" s="71" t="str">
        <f>IF(AND(Ausstellungen!D359&lt;&gt;Tabelle2!$C$19,Ausstellungen!F359=Tabelle2!$E$19),1,"")</f>
        <v/>
      </c>
      <c r="Y359" s="71" t="str">
        <f ca="1">IF(AND(Ausstellungen!G359&gt;"a",ISERROR(MATCH(Ausstellungen!G359,INDIRECT(Ausstellungen!T359),0))),0,"")</f>
        <v/>
      </c>
      <c r="Z359" s="71" t="str">
        <f>IF(ISERROR(SEARCH(",",Ausstellungen!G359,1)),Ausstellungen!G359,SUBSTITUTE(MID(Ausstellungen!G359,1,SEARCH(",",Ausstellungen!G359,1)-1),"vv","z"))</f>
        <v xml:space="preserve"> </v>
      </c>
      <c r="AA359" s="71">
        <f t="shared" ca="1" si="59"/>
        <v>0</v>
      </c>
      <c r="AB359" s="71">
        <f t="shared" ca="1" si="60"/>
        <v>0</v>
      </c>
      <c r="AC359" s="71">
        <f t="shared" ca="1" si="61"/>
        <v>0</v>
      </c>
      <c r="AD359" s="71">
        <f t="shared" ca="1" si="62"/>
        <v>0</v>
      </c>
      <c r="AE359" s="71">
        <f t="shared" ca="1" si="63"/>
        <v>0</v>
      </c>
      <c r="AF359" s="71">
        <f t="shared" ca="1" si="64"/>
        <v>0</v>
      </c>
      <c r="AG359" s="71">
        <f t="shared" ca="1" si="65"/>
        <v>0</v>
      </c>
    </row>
    <row r="360" spans="1:33" ht="18.600000000000001" customHeight="1" x14ac:dyDescent="0.2">
      <c r="A360" s="70" t="str">
        <f>IF(AND(Ausstellungen!C360&lt;"a",Ausstellungen!D360&lt;"a",Ausstellungen!F360&lt;"a",Ausstellungen!G360&lt;" "),"",SUBSTITUTE(SUBSTITUTE(SUBSTITUTE(SUBSTITUTE(IF(AND(ISERROR(SEARCH(",",Ausstellungen!G360,1)),ISERROR(SEARCH(".",Ausstellungen!G360,1))),CONCATENATE(Ausstellungen!D360,Ausstellungen!E360,Ausstellungen!F360,Ausstellungen!G360),IF(ISERROR(SEARCH(",",Ausstellungen!G360,1)),CONCATENATE(Ausstellungen!D360,Ausstellungen!E360,Ausstellungen!F360,MID(Ausstellungen!G360,SEARCH(".",Ausstellungen!G360,1)-1,1)),CONCATENATE(Ausstellungen!D360,Ausstellungen!E360,Ausstellungen!F360,MID(Ausstellungen!G360,SEARCH(",",Ausstellungen!G360,1)-1,1)))),"vv",ROW()),"v",ROW()),"Sg",""),"V",""))</f>
        <v xml:space="preserve">   </v>
      </c>
      <c r="B360" s="70" t="str">
        <f>IF(OR(Ausstellungen!C360&lt;"a",Ausstellungen!D360&lt;"a",Ausstellungen!F360&lt;"a"),"",IF(AND(Ausstellungen!D360=Tabelle2!$C$19,Ausstellungen!F360=Tabelle2!$E$19),Ausstellungen!C360&amp;Ausstellungen!D360&amp;"yy",IF(AND(Ausstellungen!D360=Tabelle2!$C$19,Ausstellungen!F360&lt;&gt;Tabelle2!$E$19),Ausstellungen!C360&amp;Ausstellungen!D360&amp;"zz",Ausstellungen!C360&amp;Ausstellungen!D360)))</f>
        <v/>
      </c>
      <c r="C360" s="70" t="str">
        <f>IF(Ausstellungen!H360&lt;"a","",IF(Ausstellungen!F360=Tabelle2!$E$4,Ausstellungen!D360&amp;Ausstellungen!E360&amp;Ausstellungen!F360&amp;Ausstellungen!H360,IF(Ausstellungen!F360=Tabelle2!$E$3,Ausstellungen!D360&amp;Ausstellungen!F360&amp;Ausstellungen!H360,Ausstellungen!D360&amp;Ausstellungen!E360&amp;Ausstellungen!H360)))</f>
        <v/>
      </c>
      <c r="D360" s="70" t="str">
        <f>IF(AND(Ausstellungen!C360&gt;"a",Ausstellungen!D360&gt;"a",Ausstellungen!F360&gt;"a",Ausstellungen!I360&gt;"a"),Ausstellungen!D360&amp;Ausstellungen!E360&amp;MID(Ausstellungen!I360,1,2),"")</f>
        <v/>
      </c>
      <c r="E360" s="70" t="str">
        <f>IF(AND(Ausstellungen!C360&gt;"a",Ausstellungen!D360&gt;"a",Ausstellungen!F360&gt;"a",Ausstellungen!I360&gt;"a"),Ausstellungen!D360&amp;MID(Ausstellungen!I360,1,3),"")</f>
        <v/>
      </c>
      <c r="F360" s="70" t="str">
        <f>IF(Ausstellungen!T360&lt;&gt;"leer",CONCATENATE(Ausstellungen!T360,"P"),"")</f>
        <v/>
      </c>
      <c r="G360" s="71">
        <f ca="1">IF(Ausstellungen!G360&gt;" ",VLOOKUP(Ausstellungen!G360,INDIRECT(F360),2,0),0)</f>
        <v>0</v>
      </c>
      <c r="H360" s="71">
        <f>IF(ISERROR(VLOOKUP(Ausstellungen!H360,Tabelle2!$AG$3:$AH$29,2,0)),0,VLOOKUP(Ausstellungen!H360,Tabelle2!$AG$3:$AH$29,2,0))</f>
        <v>0</v>
      </c>
      <c r="I360" s="71">
        <f>IF(ISERROR(VLOOKUP(Ausstellungen!I360,Tabelle2!$X$3:$Y$8,2,0)),0,VLOOKUP(Ausstellungen!I360,Tabelle2!$X$3:$Y$8,2,0))</f>
        <v>0</v>
      </c>
      <c r="J360" s="71">
        <f t="shared" ca="1" si="55"/>
        <v>0</v>
      </c>
      <c r="N360" s="69" t="str">
        <f>IF(AND(Ausstellungen!$C360&gt;"a",ISERROR(VLOOKUP(Ausstellungen!$C360,Tabelle3!$A$6:$B$300,2,0))),"??",IF(ISERROR(VLOOKUP(Ausstellungen!$C360,Tabelle3!$A$6:$B$300,2,0)),"",VLOOKUP(Ausstellungen!$C360,Tabelle3!$A$6:$B$300,2,0)))</f>
        <v/>
      </c>
      <c r="O360" s="125">
        <f ca="1">IF(AND(Ausstellungen!G360&gt;"a",ISERROR(MATCH(Ausstellungen!G360,INDIRECT(Ausstellungen!T360),0))),0,1)</f>
        <v>1</v>
      </c>
      <c r="P360" s="71" t="str">
        <f>IF(Ausstellungen!$C360="","",IF(ISERROR(MATCH(Ausstellungen!$I360,Tabelle2!$X$4:$X$8,0)),"",MATCH(Ausstellungen!$I360,Tabelle2!$X$4:$X$8,0)))</f>
        <v/>
      </c>
      <c r="Q360" s="71" t="str">
        <f>IF(Ausstellungen!$C360="","",IF(OR(P360="",ISERROR(INDEX(Tabelle2!$X$14:$Y$18,P360,2))),"",INDEX(Tabelle2!$X$14:$Y$18,P360,2)))</f>
        <v/>
      </c>
      <c r="R360" s="71" t="str">
        <f t="shared" si="56"/>
        <v/>
      </c>
      <c r="S360" s="84" t="str">
        <f>IF(Ausstellungen!H360&lt;"a","",IF(AND(Ausstellungen!H360&gt;"a",ISERROR(MATCH(Ausstellungen!D360&amp;Ausstellungen!G360,Tabelle2!$T$2:$T$17,0))),1,IF(AND(Ausstellungen!H360&gt;"a",INDEX(Tabelle2!$V$2:$V$17,MATCH(Ausstellungen!D360&amp;Ausstellungen!G360,Tabelle2!$T$2:$T$17,0))&lt;&gt;Ausstellungen!H360),1,"")))</f>
        <v/>
      </c>
      <c r="T360" s="71" t="str">
        <f>IF(AND(Ausstellungen!I360&gt;"a",ISERROR(MATCH(Ausstellungen!G360,Tabelle2!$Z$2:$Z$7,0))),1,"")</f>
        <v/>
      </c>
      <c r="U360" s="71" t="str">
        <f>IF(AND(A360&gt;"a",Ausstellungen!G360&gt;" "),COUNTIF(A$5:A$500,A360),"")</f>
        <v/>
      </c>
      <c r="V360" s="71" t="str">
        <f t="shared" si="57"/>
        <v/>
      </c>
      <c r="W360" s="71" t="str">
        <f t="shared" si="58"/>
        <v/>
      </c>
      <c r="X360" s="71" t="str">
        <f>IF(AND(Ausstellungen!D360&lt;&gt;Tabelle2!$C$19,Ausstellungen!F360=Tabelle2!$E$19),1,"")</f>
        <v/>
      </c>
      <c r="Y360" s="71" t="str">
        <f ca="1">IF(AND(Ausstellungen!G360&gt;"a",ISERROR(MATCH(Ausstellungen!G360,INDIRECT(Ausstellungen!T360),0))),0,"")</f>
        <v/>
      </c>
      <c r="Z360" s="71" t="str">
        <f>IF(ISERROR(SEARCH(",",Ausstellungen!G360,1)),Ausstellungen!G360,SUBSTITUTE(MID(Ausstellungen!G360,1,SEARCH(",",Ausstellungen!G360,1)-1),"vv","z"))</f>
        <v xml:space="preserve"> </v>
      </c>
      <c r="AA360" s="71">
        <f t="shared" ca="1" si="59"/>
        <v>0</v>
      </c>
      <c r="AB360" s="71">
        <f t="shared" ca="1" si="60"/>
        <v>0</v>
      </c>
      <c r="AC360" s="71">
        <f t="shared" ca="1" si="61"/>
        <v>0</v>
      </c>
      <c r="AD360" s="71">
        <f t="shared" ca="1" si="62"/>
        <v>0</v>
      </c>
      <c r="AE360" s="71">
        <f t="shared" ca="1" si="63"/>
        <v>0</v>
      </c>
      <c r="AF360" s="71">
        <f t="shared" ca="1" si="64"/>
        <v>0</v>
      </c>
      <c r="AG360" s="71">
        <f t="shared" ca="1" si="65"/>
        <v>0</v>
      </c>
    </row>
    <row r="361" spans="1:33" ht="18.600000000000001" customHeight="1" x14ac:dyDescent="0.2">
      <c r="A361" s="70" t="str">
        <f>IF(AND(Ausstellungen!C361&lt;"a",Ausstellungen!D361&lt;"a",Ausstellungen!F361&lt;"a",Ausstellungen!G361&lt;" "),"",SUBSTITUTE(SUBSTITUTE(SUBSTITUTE(SUBSTITUTE(IF(AND(ISERROR(SEARCH(",",Ausstellungen!G361,1)),ISERROR(SEARCH(".",Ausstellungen!G361,1))),CONCATENATE(Ausstellungen!D361,Ausstellungen!E361,Ausstellungen!F361,Ausstellungen!G361),IF(ISERROR(SEARCH(",",Ausstellungen!G361,1)),CONCATENATE(Ausstellungen!D361,Ausstellungen!E361,Ausstellungen!F361,MID(Ausstellungen!G361,SEARCH(".",Ausstellungen!G361,1)-1,1)),CONCATENATE(Ausstellungen!D361,Ausstellungen!E361,Ausstellungen!F361,MID(Ausstellungen!G361,SEARCH(",",Ausstellungen!G361,1)-1,1)))),"vv",ROW()),"v",ROW()),"Sg",""),"V",""))</f>
        <v xml:space="preserve">   </v>
      </c>
      <c r="B361" s="70" t="str">
        <f>IF(OR(Ausstellungen!C361&lt;"a",Ausstellungen!D361&lt;"a",Ausstellungen!F361&lt;"a"),"",IF(AND(Ausstellungen!D361=Tabelle2!$C$19,Ausstellungen!F361=Tabelle2!$E$19),Ausstellungen!C361&amp;Ausstellungen!D361&amp;"yy",IF(AND(Ausstellungen!D361=Tabelle2!$C$19,Ausstellungen!F361&lt;&gt;Tabelle2!$E$19),Ausstellungen!C361&amp;Ausstellungen!D361&amp;"zz",Ausstellungen!C361&amp;Ausstellungen!D361)))</f>
        <v/>
      </c>
      <c r="C361" s="70" t="str">
        <f>IF(Ausstellungen!H361&lt;"a","",IF(Ausstellungen!F361=Tabelle2!$E$4,Ausstellungen!D361&amp;Ausstellungen!E361&amp;Ausstellungen!F361&amp;Ausstellungen!H361,IF(Ausstellungen!F361=Tabelle2!$E$3,Ausstellungen!D361&amp;Ausstellungen!F361&amp;Ausstellungen!H361,Ausstellungen!D361&amp;Ausstellungen!E361&amp;Ausstellungen!H361)))</f>
        <v/>
      </c>
      <c r="D361" s="70" t="str">
        <f>IF(AND(Ausstellungen!C361&gt;"a",Ausstellungen!D361&gt;"a",Ausstellungen!F361&gt;"a",Ausstellungen!I361&gt;"a"),Ausstellungen!D361&amp;Ausstellungen!E361&amp;MID(Ausstellungen!I361,1,2),"")</f>
        <v/>
      </c>
      <c r="E361" s="70" t="str">
        <f>IF(AND(Ausstellungen!C361&gt;"a",Ausstellungen!D361&gt;"a",Ausstellungen!F361&gt;"a",Ausstellungen!I361&gt;"a"),Ausstellungen!D361&amp;MID(Ausstellungen!I361,1,3),"")</f>
        <v/>
      </c>
      <c r="F361" s="70" t="str">
        <f>IF(Ausstellungen!T361&lt;&gt;"leer",CONCATENATE(Ausstellungen!T361,"P"),"")</f>
        <v/>
      </c>
      <c r="G361" s="71">
        <f ca="1">IF(Ausstellungen!G361&gt;" ",VLOOKUP(Ausstellungen!G361,INDIRECT(F361),2,0),0)</f>
        <v>0</v>
      </c>
      <c r="H361" s="71">
        <f>IF(ISERROR(VLOOKUP(Ausstellungen!H361,Tabelle2!$AG$3:$AH$29,2,0)),0,VLOOKUP(Ausstellungen!H361,Tabelle2!$AG$3:$AH$29,2,0))</f>
        <v>0</v>
      </c>
      <c r="I361" s="71">
        <f>IF(ISERROR(VLOOKUP(Ausstellungen!I361,Tabelle2!$X$3:$Y$8,2,0)),0,VLOOKUP(Ausstellungen!I361,Tabelle2!$X$3:$Y$8,2,0))</f>
        <v>0</v>
      </c>
      <c r="J361" s="71">
        <f t="shared" ca="1" si="55"/>
        <v>0</v>
      </c>
      <c r="N361" s="69" t="str">
        <f>IF(AND(Ausstellungen!$C361&gt;"a",ISERROR(VLOOKUP(Ausstellungen!$C361,Tabelle3!$A$6:$B$300,2,0))),"??",IF(ISERROR(VLOOKUP(Ausstellungen!$C361,Tabelle3!$A$6:$B$300,2,0)),"",VLOOKUP(Ausstellungen!$C361,Tabelle3!$A$6:$B$300,2,0)))</f>
        <v/>
      </c>
      <c r="O361" s="125">
        <f ca="1">IF(AND(Ausstellungen!G361&gt;"a",ISERROR(MATCH(Ausstellungen!G361,INDIRECT(Ausstellungen!T361),0))),0,1)</f>
        <v>1</v>
      </c>
      <c r="P361" s="71" t="str">
        <f>IF(Ausstellungen!$C361="","",IF(ISERROR(MATCH(Ausstellungen!$I361,Tabelle2!$X$4:$X$8,0)),"",MATCH(Ausstellungen!$I361,Tabelle2!$X$4:$X$8,0)))</f>
        <v/>
      </c>
      <c r="Q361" s="71" t="str">
        <f>IF(Ausstellungen!$C361="","",IF(OR(P361="",ISERROR(INDEX(Tabelle2!$X$14:$Y$18,P361,2))),"",INDEX(Tabelle2!$X$14:$Y$18,P361,2)))</f>
        <v/>
      </c>
      <c r="R361" s="71" t="str">
        <f t="shared" si="56"/>
        <v/>
      </c>
      <c r="S361" s="84" t="str">
        <f>IF(Ausstellungen!H361&lt;"a","",IF(AND(Ausstellungen!H361&gt;"a",ISERROR(MATCH(Ausstellungen!D361&amp;Ausstellungen!G361,Tabelle2!$T$2:$T$17,0))),1,IF(AND(Ausstellungen!H361&gt;"a",INDEX(Tabelle2!$V$2:$V$17,MATCH(Ausstellungen!D361&amp;Ausstellungen!G361,Tabelle2!$T$2:$T$17,0))&lt;&gt;Ausstellungen!H361),1,"")))</f>
        <v/>
      </c>
      <c r="T361" s="71" t="str">
        <f>IF(AND(Ausstellungen!I361&gt;"a",ISERROR(MATCH(Ausstellungen!G361,Tabelle2!$Z$2:$Z$7,0))),1,"")</f>
        <v/>
      </c>
      <c r="U361" s="71" t="str">
        <f>IF(AND(A361&gt;"a",Ausstellungen!G361&gt;" "),COUNTIF(A$5:A$500,A361),"")</f>
        <v/>
      </c>
      <c r="V361" s="71" t="str">
        <f t="shared" si="57"/>
        <v/>
      </c>
      <c r="W361" s="71" t="str">
        <f t="shared" si="58"/>
        <v/>
      </c>
      <c r="X361" s="71" t="str">
        <f>IF(AND(Ausstellungen!D361&lt;&gt;Tabelle2!$C$19,Ausstellungen!F361=Tabelle2!$E$19),1,"")</f>
        <v/>
      </c>
      <c r="Y361" s="71" t="str">
        <f ca="1">IF(AND(Ausstellungen!G361&gt;"a",ISERROR(MATCH(Ausstellungen!G361,INDIRECT(Ausstellungen!T361),0))),0,"")</f>
        <v/>
      </c>
      <c r="Z361" s="71" t="str">
        <f>IF(ISERROR(SEARCH(",",Ausstellungen!G361,1)),Ausstellungen!G361,SUBSTITUTE(MID(Ausstellungen!G361,1,SEARCH(",",Ausstellungen!G361,1)-1),"vv","z"))</f>
        <v xml:space="preserve"> </v>
      </c>
      <c r="AA361" s="71">
        <f t="shared" ca="1" si="59"/>
        <v>0</v>
      </c>
      <c r="AB361" s="71">
        <f t="shared" ca="1" si="60"/>
        <v>0</v>
      </c>
      <c r="AC361" s="71">
        <f t="shared" ca="1" si="61"/>
        <v>0</v>
      </c>
      <c r="AD361" s="71">
        <f t="shared" ca="1" si="62"/>
        <v>0</v>
      </c>
      <c r="AE361" s="71">
        <f t="shared" ca="1" si="63"/>
        <v>0</v>
      </c>
      <c r="AF361" s="71">
        <f t="shared" ca="1" si="64"/>
        <v>0</v>
      </c>
      <c r="AG361" s="71">
        <f t="shared" ca="1" si="65"/>
        <v>0</v>
      </c>
    </row>
    <row r="362" spans="1:33" ht="18.600000000000001" customHeight="1" x14ac:dyDescent="0.2">
      <c r="A362" s="70" t="str">
        <f>IF(AND(Ausstellungen!C362&lt;"a",Ausstellungen!D362&lt;"a",Ausstellungen!F362&lt;"a",Ausstellungen!G362&lt;" "),"",SUBSTITUTE(SUBSTITUTE(SUBSTITUTE(SUBSTITUTE(IF(AND(ISERROR(SEARCH(",",Ausstellungen!G362,1)),ISERROR(SEARCH(".",Ausstellungen!G362,1))),CONCATENATE(Ausstellungen!D362,Ausstellungen!E362,Ausstellungen!F362,Ausstellungen!G362),IF(ISERROR(SEARCH(",",Ausstellungen!G362,1)),CONCATENATE(Ausstellungen!D362,Ausstellungen!E362,Ausstellungen!F362,MID(Ausstellungen!G362,SEARCH(".",Ausstellungen!G362,1)-1,1)),CONCATENATE(Ausstellungen!D362,Ausstellungen!E362,Ausstellungen!F362,MID(Ausstellungen!G362,SEARCH(",",Ausstellungen!G362,1)-1,1)))),"vv",ROW()),"v",ROW()),"Sg",""),"V",""))</f>
        <v xml:space="preserve">   </v>
      </c>
      <c r="B362" s="70" t="str">
        <f>IF(OR(Ausstellungen!C362&lt;"a",Ausstellungen!D362&lt;"a",Ausstellungen!F362&lt;"a"),"",IF(AND(Ausstellungen!D362=Tabelle2!$C$19,Ausstellungen!F362=Tabelle2!$E$19),Ausstellungen!C362&amp;Ausstellungen!D362&amp;"yy",IF(AND(Ausstellungen!D362=Tabelle2!$C$19,Ausstellungen!F362&lt;&gt;Tabelle2!$E$19),Ausstellungen!C362&amp;Ausstellungen!D362&amp;"zz",Ausstellungen!C362&amp;Ausstellungen!D362)))</f>
        <v/>
      </c>
      <c r="C362" s="70" t="str">
        <f>IF(Ausstellungen!H362&lt;"a","",IF(Ausstellungen!F362=Tabelle2!$E$4,Ausstellungen!D362&amp;Ausstellungen!E362&amp;Ausstellungen!F362&amp;Ausstellungen!H362,IF(Ausstellungen!F362=Tabelle2!$E$3,Ausstellungen!D362&amp;Ausstellungen!F362&amp;Ausstellungen!H362,Ausstellungen!D362&amp;Ausstellungen!E362&amp;Ausstellungen!H362)))</f>
        <v/>
      </c>
      <c r="D362" s="70" t="str">
        <f>IF(AND(Ausstellungen!C362&gt;"a",Ausstellungen!D362&gt;"a",Ausstellungen!F362&gt;"a",Ausstellungen!I362&gt;"a"),Ausstellungen!D362&amp;Ausstellungen!E362&amp;MID(Ausstellungen!I362,1,2),"")</f>
        <v/>
      </c>
      <c r="E362" s="70" t="str">
        <f>IF(AND(Ausstellungen!C362&gt;"a",Ausstellungen!D362&gt;"a",Ausstellungen!F362&gt;"a",Ausstellungen!I362&gt;"a"),Ausstellungen!D362&amp;MID(Ausstellungen!I362,1,3),"")</f>
        <v/>
      </c>
      <c r="F362" s="70" t="str">
        <f>IF(Ausstellungen!T362&lt;&gt;"leer",CONCATENATE(Ausstellungen!T362,"P"),"")</f>
        <v/>
      </c>
      <c r="G362" s="71">
        <f ca="1">IF(Ausstellungen!G362&gt;" ",VLOOKUP(Ausstellungen!G362,INDIRECT(F362),2,0),0)</f>
        <v>0</v>
      </c>
      <c r="H362" s="71">
        <f>IF(ISERROR(VLOOKUP(Ausstellungen!H362,Tabelle2!$AG$3:$AH$29,2,0)),0,VLOOKUP(Ausstellungen!H362,Tabelle2!$AG$3:$AH$29,2,0))</f>
        <v>0</v>
      </c>
      <c r="I362" s="71">
        <f>IF(ISERROR(VLOOKUP(Ausstellungen!I362,Tabelle2!$X$3:$Y$8,2,0)),0,VLOOKUP(Ausstellungen!I362,Tabelle2!$X$3:$Y$8,2,0))</f>
        <v>0</v>
      </c>
      <c r="J362" s="71">
        <f t="shared" ca="1" si="55"/>
        <v>0</v>
      </c>
      <c r="N362" s="69" t="str">
        <f>IF(AND(Ausstellungen!$C362&gt;"a",ISERROR(VLOOKUP(Ausstellungen!$C362,Tabelle3!$A$6:$B$300,2,0))),"??",IF(ISERROR(VLOOKUP(Ausstellungen!$C362,Tabelle3!$A$6:$B$300,2,0)),"",VLOOKUP(Ausstellungen!$C362,Tabelle3!$A$6:$B$300,2,0)))</f>
        <v/>
      </c>
      <c r="O362" s="125">
        <f ca="1">IF(AND(Ausstellungen!G362&gt;"a",ISERROR(MATCH(Ausstellungen!G362,INDIRECT(Ausstellungen!T362),0))),0,1)</f>
        <v>1</v>
      </c>
      <c r="P362" s="71" t="str">
        <f>IF(Ausstellungen!$C362="","",IF(ISERROR(MATCH(Ausstellungen!$I362,Tabelle2!$X$4:$X$8,0)),"",MATCH(Ausstellungen!$I362,Tabelle2!$X$4:$X$8,0)))</f>
        <v/>
      </c>
      <c r="Q362" s="71" t="str">
        <f>IF(Ausstellungen!$C362="","",IF(OR(P362="",ISERROR(INDEX(Tabelle2!$X$14:$Y$18,P362,2))),"",INDEX(Tabelle2!$X$14:$Y$18,P362,2)))</f>
        <v/>
      </c>
      <c r="R362" s="71" t="str">
        <f t="shared" si="56"/>
        <v/>
      </c>
      <c r="S362" s="84" t="str">
        <f>IF(Ausstellungen!H362&lt;"a","",IF(AND(Ausstellungen!H362&gt;"a",ISERROR(MATCH(Ausstellungen!D362&amp;Ausstellungen!G362,Tabelle2!$T$2:$T$17,0))),1,IF(AND(Ausstellungen!H362&gt;"a",INDEX(Tabelle2!$V$2:$V$17,MATCH(Ausstellungen!D362&amp;Ausstellungen!G362,Tabelle2!$T$2:$T$17,0))&lt;&gt;Ausstellungen!H362),1,"")))</f>
        <v/>
      </c>
      <c r="T362" s="71" t="str">
        <f>IF(AND(Ausstellungen!I362&gt;"a",ISERROR(MATCH(Ausstellungen!G362,Tabelle2!$Z$2:$Z$7,0))),1,"")</f>
        <v/>
      </c>
      <c r="U362" s="71" t="str">
        <f>IF(AND(A362&gt;"a",Ausstellungen!G362&gt;" "),COUNTIF(A$5:A$500,A362),"")</f>
        <v/>
      </c>
      <c r="V362" s="71" t="str">
        <f t="shared" si="57"/>
        <v/>
      </c>
      <c r="W362" s="71" t="str">
        <f t="shared" si="58"/>
        <v/>
      </c>
      <c r="X362" s="71" t="str">
        <f>IF(AND(Ausstellungen!D362&lt;&gt;Tabelle2!$C$19,Ausstellungen!F362=Tabelle2!$E$19),1,"")</f>
        <v/>
      </c>
      <c r="Y362" s="71" t="str">
        <f ca="1">IF(AND(Ausstellungen!G362&gt;"a",ISERROR(MATCH(Ausstellungen!G362,INDIRECT(Ausstellungen!T362),0))),0,"")</f>
        <v/>
      </c>
      <c r="Z362" s="71" t="str">
        <f>IF(ISERROR(SEARCH(",",Ausstellungen!G362,1)),Ausstellungen!G362,SUBSTITUTE(MID(Ausstellungen!G362,1,SEARCH(",",Ausstellungen!G362,1)-1),"vv","z"))</f>
        <v xml:space="preserve"> </v>
      </c>
      <c r="AA362" s="71">
        <f t="shared" ca="1" si="59"/>
        <v>0</v>
      </c>
      <c r="AB362" s="71">
        <f t="shared" ca="1" si="60"/>
        <v>0</v>
      </c>
      <c r="AC362" s="71">
        <f t="shared" ca="1" si="61"/>
        <v>0</v>
      </c>
      <c r="AD362" s="71">
        <f t="shared" ca="1" si="62"/>
        <v>0</v>
      </c>
      <c r="AE362" s="71">
        <f t="shared" ca="1" si="63"/>
        <v>0</v>
      </c>
      <c r="AF362" s="71">
        <f t="shared" ca="1" si="64"/>
        <v>0</v>
      </c>
      <c r="AG362" s="71">
        <f t="shared" ca="1" si="65"/>
        <v>0</v>
      </c>
    </row>
    <row r="363" spans="1:33" ht="18.600000000000001" customHeight="1" x14ac:dyDescent="0.2">
      <c r="A363" s="70" t="str">
        <f>IF(AND(Ausstellungen!C363&lt;"a",Ausstellungen!D363&lt;"a",Ausstellungen!F363&lt;"a",Ausstellungen!G363&lt;" "),"",SUBSTITUTE(SUBSTITUTE(SUBSTITUTE(SUBSTITUTE(IF(AND(ISERROR(SEARCH(",",Ausstellungen!G363,1)),ISERROR(SEARCH(".",Ausstellungen!G363,1))),CONCATENATE(Ausstellungen!D363,Ausstellungen!E363,Ausstellungen!F363,Ausstellungen!G363),IF(ISERROR(SEARCH(",",Ausstellungen!G363,1)),CONCATENATE(Ausstellungen!D363,Ausstellungen!E363,Ausstellungen!F363,MID(Ausstellungen!G363,SEARCH(".",Ausstellungen!G363,1)-1,1)),CONCATENATE(Ausstellungen!D363,Ausstellungen!E363,Ausstellungen!F363,MID(Ausstellungen!G363,SEARCH(",",Ausstellungen!G363,1)-1,1)))),"vv",ROW()),"v",ROW()),"Sg",""),"V",""))</f>
        <v xml:space="preserve">   </v>
      </c>
      <c r="B363" s="70" t="str">
        <f>IF(OR(Ausstellungen!C363&lt;"a",Ausstellungen!D363&lt;"a",Ausstellungen!F363&lt;"a"),"",IF(AND(Ausstellungen!D363=Tabelle2!$C$19,Ausstellungen!F363=Tabelle2!$E$19),Ausstellungen!C363&amp;Ausstellungen!D363&amp;"yy",IF(AND(Ausstellungen!D363=Tabelle2!$C$19,Ausstellungen!F363&lt;&gt;Tabelle2!$E$19),Ausstellungen!C363&amp;Ausstellungen!D363&amp;"zz",Ausstellungen!C363&amp;Ausstellungen!D363)))</f>
        <v/>
      </c>
      <c r="C363" s="70" t="str">
        <f>IF(Ausstellungen!H363&lt;"a","",IF(Ausstellungen!F363=Tabelle2!$E$4,Ausstellungen!D363&amp;Ausstellungen!E363&amp;Ausstellungen!F363&amp;Ausstellungen!H363,IF(Ausstellungen!F363=Tabelle2!$E$3,Ausstellungen!D363&amp;Ausstellungen!F363&amp;Ausstellungen!H363,Ausstellungen!D363&amp;Ausstellungen!E363&amp;Ausstellungen!H363)))</f>
        <v/>
      </c>
      <c r="D363" s="70" t="str">
        <f>IF(AND(Ausstellungen!C363&gt;"a",Ausstellungen!D363&gt;"a",Ausstellungen!F363&gt;"a",Ausstellungen!I363&gt;"a"),Ausstellungen!D363&amp;Ausstellungen!E363&amp;MID(Ausstellungen!I363,1,2),"")</f>
        <v/>
      </c>
      <c r="E363" s="70" t="str">
        <f>IF(AND(Ausstellungen!C363&gt;"a",Ausstellungen!D363&gt;"a",Ausstellungen!F363&gt;"a",Ausstellungen!I363&gt;"a"),Ausstellungen!D363&amp;MID(Ausstellungen!I363,1,3),"")</f>
        <v/>
      </c>
      <c r="F363" s="70" t="str">
        <f>IF(Ausstellungen!T363&lt;&gt;"leer",CONCATENATE(Ausstellungen!T363,"P"),"")</f>
        <v/>
      </c>
      <c r="G363" s="71">
        <f ca="1">IF(Ausstellungen!G363&gt;" ",VLOOKUP(Ausstellungen!G363,INDIRECT(F363),2,0),0)</f>
        <v>0</v>
      </c>
      <c r="H363" s="71">
        <f>IF(ISERROR(VLOOKUP(Ausstellungen!H363,Tabelle2!$AG$3:$AH$29,2,0)),0,VLOOKUP(Ausstellungen!H363,Tabelle2!$AG$3:$AH$29,2,0))</f>
        <v>0</v>
      </c>
      <c r="I363" s="71">
        <f>IF(ISERROR(VLOOKUP(Ausstellungen!I363,Tabelle2!$X$3:$Y$8,2,0)),0,VLOOKUP(Ausstellungen!I363,Tabelle2!$X$3:$Y$8,2,0))</f>
        <v>0</v>
      </c>
      <c r="J363" s="71">
        <f t="shared" ca="1" si="55"/>
        <v>0</v>
      </c>
      <c r="N363" s="69" t="str">
        <f>IF(AND(Ausstellungen!$C363&gt;"a",ISERROR(VLOOKUP(Ausstellungen!$C363,Tabelle3!$A$6:$B$300,2,0))),"??",IF(ISERROR(VLOOKUP(Ausstellungen!$C363,Tabelle3!$A$6:$B$300,2,0)),"",VLOOKUP(Ausstellungen!$C363,Tabelle3!$A$6:$B$300,2,0)))</f>
        <v/>
      </c>
      <c r="O363" s="125">
        <f ca="1">IF(AND(Ausstellungen!G363&gt;"a",ISERROR(MATCH(Ausstellungen!G363,INDIRECT(Ausstellungen!T363),0))),0,1)</f>
        <v>1</v>
      </c>
      <c r="P363" s="71" t="str">
        <f>IF(Ausstellungen!$C363="","",IF(ISERROR(MATCH(Ausstellungen!$I363,Tabelle2!$X$4:$X$8,0)),"",MATCH(Ausstellungen!$I363,Tabelle2!$X$4:$X$8,0)))</f>
        <v/>
      </c>
      <c r="Q363" s="71" t="str">
        <f>IF(Ausstellungen!$C363="","",IF(OR(P363="",ISERROR(INDEX(Tabelle2!$X$14:$Y$18,P363,2))),"",INDEX(Tabelle2!$X$14:$Y$18,P363,2)))</f>
        <v/>
      </c>
      <c r="R363" s="71" t="str">
        <f t="shared" si="56"/>
        <v/>
      </c>
      <c r="S363" s="84" t="str">
        <f>IF(Ausstellungen!H363&lt;"a","",IF(AND(Ausstellungen!H363&gt;"a",ISERROR(MATCH(Ausstellungen!D363&amp;Ausstellungen!G363,Tabelle2!$T$2:$T$17,0))),1,IF(AND(Ausstellungen!H363&gt;"a",INDEX(Tabelle2!$V$2:$V$17,MATCH(Ausstellungen!D363&amp;Ausstellungen!G363,Tabelle2!$T$2:$T$17,0))&lt;&gt;Ausstellungen!H363),1,"")))</f>
        <v/>
      </c>
      <c r="T363" s="71" t="str">
        <f>IF(AND(Ausstellungen!I363&gt;"a",ISERROR(MATCH(Ausstellungen!G363,Tabelle2!$Z$2:$Z$7,0))),1,"")</f>
        <v/>
      </c>
      <c r="U363" s="71" t="str">
        <f>IF(AND(A363&gt;"a",Ausstellungen!G363&gt;" "),COUNTIF(A$5:A$500,A363),"")</f>
        <v/>
      </c>
      <c r="V363" s="71" t="str">
        <f t="shared" si="57"/>
        <v/>
      </c>
      <c r="W363" s="71" t="str">
        <f t="shared" si="58"/>
        <v/>
      </c>
      <c r="X363" s="71" t="str">
        <f>IF(AND(Ausstellungen!D363&lt;&gt;Tabelle2!$C$19,Ausstellungen!F363=Tabelle2!$E$19),1,"")</f>
        <v/>
      </c>
      <c r="Y363" s="71" t="str">
        <f ca="1">IF(AND(Ausstellungen!G363&gt;"a",ISERROR(MATCH(Ausstellungen!G363,INDIRECT(Ausstellungen!T363),0))),0,"")</f>
        <v/>
      </c>
      <c r="Z363" s="71" t="str">
        <f>IF(ISERROR(SEARCH(",",Ausstellungen!G363,1)),Ausstellungen!G363,SUBSTITUTE(MID(Ausstellungen!G363,1,SEARCH(",",Ausstellungen!G363,1)-1),"vv","z"))</f>
        <v xml:space="preserve"> </v>
      </c>
      <c r="AA363" s="71">
        <f t="shared" ca="1" si="59"/>
        <v>0</v>
      </c>
      <c r="AB363" s="71">
        <f t="shared" ca="1" si="60"/>
        <v>0</v>
      </c>
      <c r="AC363" s="71">
        <f t="shared" ca="1" si="61"/>
        <v>0</v>
      </c>
      <c r="AD363" s="71">
        <f t="shared" ca="1" si="62"/>
        <v>0</v>
      </c>
      <c r="AE363" s="71">
        <f t="shared" ca="1" si="63"/>
        <v>0</v>
      </c>
      <c r="AF363" s="71">
        <f t="shared" ca="1" si="64"/>
        <v>0</v>
      </c>
      <c r="AG363" s="71">
        <f t="shared" ca="1" si="65"/>
        <v>0</v>
      </c>
    </row>
    <row r="364" spans="1:33" ht="18.600000000000001" customHeight="1" x14ac:dyDescent="0.2">
      <c r="A364" s="70" t="str">
        <f>IF(AND(Ausstellungen!C364&lt;"a",Ausstellungen!D364&lt;"a",Ausstellungen!F364&lt;"a",Ausstellungen!G364&lt;" "),"",SUBSTITUTE(SUBSTITUTE(SUBSTITUTE(SUBSTITUTE(IF(AND(ISERROR(SEARCH(",",Ausstellungen!G364,1)),ISERROR(SEARCH(".",Ausstellungen!G364,1))),CONCATENATE(Ausstellungen!D364,Ausstellungen!E364,Ausstellungen!F364,Ausstellungen!G364),IF(ISERROR(SEARCH(",",Ausstellungen!G364,1)),CONCATENATE(Ausstellungen!D364,Ausstellungen!E364,Ausstellungen!F364,MID(Ausstellungen!G364,SEARCH(".",Ausstellungen!G364,1)-1,1)),CONCATENATE(Ausstellungen!D364,Ausstellungen!E364,Ausstellungen!F364,MID(Ausstellungen!G364,SEARCH(",",Ausstellungen!G364,1)-1,1)))),"vv",ROW()),"v",ROW()),"Sg",""),"V",""))</f>
        <v xml:space="preserve">   </v>
      </c>
      <c r="B364" s="70" t="str">
        <f>IF(OR(Ausstellungen!C364&lt;"a",Ausstellungen!D364&lt;"a",Ausstellungen!F364&lt;"a"),"",IF(AND(Ausstellungen!D364=Tabelle2!$C$19,Ausstellungen!F364=Tabelle2!$E$19),Ausstellungen!C364&amp;Ausstellungen!D364&amp;"yy",IF(AND(Ausstellungen!D364=Tabelle2!$C$19,Ausstellungen!F364&lt;&gt;Tabelle2!$E$19),Ausstellungen!C364&amp;Ausstellungen!D364&amp;"zz",Ausstellungen!C364&amp;Ausstellungen!D364)))</f>
        <v/>
      </c>
      <c r="C364" s="70" t="str">
        <f>IF(Ausstellungen!H364&lt;"a","",IF(Ausstellungen!F364=Tabelle2!$E$4,Ausstellungen!D364&amp;Ausstellungen!E364&amp;Ausstellungen!F364&amp;Ausstellungen!H364,IF(Ausstellungen!F364=Tabelle2!$E$3,Ausstellungen!D364&amp;Ausstellungen!F364&amp;Ausstellungen!H364,Ausstellungen!D364&amp;Ausstellungen!E364&amp;Ausstellungen!H364)))</f>
        <v/>
      </c>
      <c r="D364" s="70" t="str">
        <f>IF(AND(Ausstellungen!C364&gt;"a",Ausstellungen!D364&gt;"a",Ausstellungen!F364&gt;"a",Ausstellungen!I364&gt;"a"),Ausstellungen!D364&amp;Ausstellungen!E364&amp;MID(Ausstellungen!I364,1,2),"")</f>
        <v/>
      </c>
      <c r="E364" s="70" t="str">
        <f>IF(AND(Ausstellungen!C364&gt;"a",Ausstellungen!D364&gt;"a",Ausstellungen!F364&gt;"a",Ausstellungen!I364&gt;"a"),Ausstellungen!D364&amp;MID(Ausstellungen!I364,1,3),"")</f>
        <v/>
      </c>
      <c r="F364" s="70" t="str">
        <f>IF(Ausstellungen!T364&lt;&gt;"leer",CONCATENATE(Ausstellungen!T364,"P"),"")</f>
        <v/>
      </c>
      <c r="G364" s="71">
        <f ca="1">IF(Ausstellungen!G364&gt;" ",VLOOKUP(Ausstellungen!G364,INDIRECT(F364),2,0),0)</f>
        <v>0</v>
      </c>
      <c r="H364" s="71">
        <f>IF(ISERROR(VLOOKUP(Ausstellungen!H364,Tabelle2!$AG$3:$AH$29,2,0)),0,VLOOKUP(Ausstellungen!H364,Tabelle2!$AG$3:$AH$29,2,0))</f>
        <v>0</v>
      </c>
      <c r="I364" s="71">
        <f>IF(ISERROR(VLOOKUP(Ausstellungen!I364,Tabelle2!$X$3:$Y$8,2,0)),0,VLOOKUP(Ausstellungen!I364,Tabelle2!$X$3:$Y$8,2,0))</f>
        <v>0</v>
      </c>
      <c r="J364" s="71">
        <f t="shared" ca="1" si="55"/>
        <v>0</v>
      </c>
      <c r="N364" s="69" t="str">
        <f>IF(AND(Ausstellungen!$C364&gt;"a",ISERROR(VLOOKUP(Ausstellungen!$C364,Tabelle3!$A$6:$B$300,2,0))),"??",IF(ISERROR(VLOOKUP(Ausstellungen!$C364,Tabelle3!$A$6:$B$300,2,0)),"",VLOOKUP(Ausstellungen!$C364,Tabelle3!$A$6:$B$300,2,0)))</f>
        <v/>
      </c>
      <c r="O364" s="125">
        <f ca="1">IF(AND(Ausstellungen!G364&gt;"a",ISERROR(MATCH(Ausstellungen!G364,INDIRECT(Ausstellungen!T364),0))),0,1)</f>
        <v>1</v>
      </c>
      <c r="P364" s="71" t="str">
        <f>IF(Ausstellungen!$C364="","",IF(ISERROR(MATCH(Ausstellungen!$I364,Tabelle2!$X$4:$X$8,0)),"",MATCH(Ausstellungen!$I364,Tabelle2!$X$4:$X$8,0)))</f>
        <v/>
      </c>
      <c r="Q364" s="71" t="str">
        <f>IF(Ausstellungen!$C364="","",IF(OR(P364="",ISERROR(INDEX(Tabelle2!$X$14:$Y$18,P364,2))),"",INDEX(Tabelle2!$X$14:$Y$18,P364,2)))</f>
        <v/>
      </c>
      <c r="R364" s="71" t="str">
        <f t="shared" si="56"/>
        <v/>
      </c>
      <c r="S364" s="84" t="str">
        <f>IF(Ausstellungen!H364&lt;"a","",IF(AND(Ausstellungen!H364&gt;"a",ISERROR(MATCH(Ausstellungen!D364&amp;Ausstellungen!G364,Tabelle2!$T$2:$T$17,0))),1,IF(AND(Ausstellungen!H364&gt;"a",INDEX(Tabelle2!$V$2:$V$17,MATCH(Ausstellungen!D364&amp;Ausstellungen!G364,Tabelle2!$T$2:$T$17,0))&lt;&gt;Ausstellungen!H364),1,"")))</f>
        <v/>
      </c>
      <c r="T364" s="71" t="str">
        <f>IF(AND(Ausstellungen!I364&gt;"a",ISERROR(MATCH(Ausstellungen!G364,Tabelle2!$Z$2:$Z$7,0))),1,"")</f>
        <v/>
      </c>
      <c r="U364" s="71" t="str">
        <f>IF(AND(A364&gt;"a",Ausstellungen!G364&gt;" "),COUNTIF(A$5:A$500,A364),"")</f>
        <v/>
      </c>
      <c r="V364" s="71" t="str">
        <f t="shared" si="57"/>
        <v/>
      </c>
      <c r="W364" s="71" t="str">
        <f t="shared" si="58"/>
        <v/>
      </c>
      <c r="X364" s="71" t="str">
        <f>IF(AND(Ausstellungen!D364&lt;&gt;Tabelle2!$C$19,Ausstellungen!F364=Tabelle2!$E$19),1,"")</f>
        <v/>
      </c>
      <c r="Y364" s="71" t="str">
        <f ca="1">IF(AND(Ausstellungen!G364&gt;"a",ISERROR(MATCH(Ausstellungen!G364,INDIRECT(Ausstellungen!T364),0))),0,"")</f>
        <v/>
      </c>
      <c r="Z364" s="71" t="str">
        <f>IF(ISERROR(SEARCH(",",Ausstellungen!G364,1)),Ausstellungen!G364,SUBSTITUTE(MID(Ausstellungen!G364,1,SEARCH(",",Ausstellungen!G364,1)-1),"vv","z"))</f>
        <v xml:space="preserve"> </v>
      </c>
      <c r="AA364" s="71">
        <f t="shared" ca="1" si="59"/>
        <v>0</v>
      </c>
      <c r="AB364" s="71">
        <f t="shared" ca="1" si="60"/>
        <v>0</v>
      </c>
      <c r="AC364" s="71">
        <f t="shared" ca="1" si="61"/>
        <v>0</v>
      </c>
      <c r="AD364" s="71">
        <f t="shared" ca="1" si="62"/>
        <v>0</v>
      </c>
      <c r="AE364" s="71">
        <f t="shared" ca="1" si="63"/>
        <v>0</v>
      </c>
      <c r="AF364" s="71">
        <f t="shared" ca="1" si="64"/>
        <v>0</v>
      </c>
      <c r="AG364" s="71">
        <f t="shared" ca="1" si="65"/>
        <v>0</v>
      </c>
    </row>
    <row r="365" spans="1:33" ht="18.600000000000001" customHeight="1" x14ac:dyDescent="0.2">
      <c r="A365" s="70" t="str">
        <f>IF(AND(Ausstellungen!C365&lt;"a",Ausstellungen!D365&lt;"a",Ausstellungen!F365&lt;"a",Ausstellungen!G365&lt;" "),"",SUBSTITUTE(SUBSTITUTE(SUBSTITUTE(SUBSTITUTE(IF(AND(ISERROR(SEARCH(",",Ausstellungen!G365,1)),ISERROR(SEARCH(".",Ausstellungen!G365,1))),CONCATENATE(Ausstellungen!D365,Ausstellungen!E365,Ausstellungen!F365,Ausstellungen!G365),IF(ISERROR(SEARCH(",",Ausstellungen!G365,1)),CONCATENATE(Ausstellungen!D365,Ausstellungen!E365,Ausstellungen!F365,MID(Ausstellungen!G365,SEARCH(".",Ausstellungen!G365,1)-1,1)),CONCATENATE(Ausstellungen!D365,Ausstellungen!E365,Ausstellungen!F365,MID(Ausstellungen!G365,SEARCH(",",Ausstellungen!G365,1)-1,1)))),"vv",ROW()),"v",ROW()),"Sg",""),"V",""))</f>
        <v xml:space="preserve">   </v>
      </c>
      <c r="B365" s="70" t="str">
        <f>IF(OR(Ausstellungen!C365&lt;"a",Ausstellungen!D365&lt;"a",Ausstellungen!F365&lt;"a"),"",IF(AND(Ausstellungen!D365=Tabelle2!$C$19,Ausstellungen!F365=Tabelle2!$E$19),Ausstellungen!C365&amp;Ausstellungen!D365&amp;"yy",IF(AND(Ausstellungen!D365=Tabelle2!$C$19,Ausstellungen!F365&lt;&gt;Tabelle2!$E$19),Ausstellungen!C365&amp;Ausstellungen!D365&amp;"zz",Ausstellungen!C365&amp;Ausstellungen!D365)))</f>
        <v/>
      </c>
      <c r="C365" s="70" t="str">
        <f>IF(Ausstellungen!H365&lt;"a","",IF(Ausstellungen!F365=Tabelle2!$E$4,Ausstellungen!D365&amp;Ausstellungen!E365&amp;Ausstellungen!F365&amp;Ausstellungen!H365,IF(Ausstellungen!F365=Tabelle2!$E$3,Ausstellungen!D365&amp;Ausstellungen!F365&amp;Ausstellungen!H365,Ausstellungen!D365&amp;Ausstellungen!E365&amp;Ausstellungen!H365)))</f>
        <v/>
      </c>
      <c r="D365" s="70" t="str">
        <f>IF(AND(Ausstellungen!C365&gt;"a",Ausstellungen!D365&gt;"a",Ausstellungen!F365&gt;"a",Ausstellungen!I365&gt;"a"),Ausstellungen!D365&amp;Ausstellungen!E365&amp;MID(Ausstellungen!I365,1,2),"")</f>
        <v/>
      </c>
      <c r="E365" s="70" t="str">
        <f>IF(AND(Ausstellungen!C365&gt;"a",Ausstellungen!D365&gt;"a",Ausstellungen!F365&gt;"a",Ausstellungen!I365&gt;"a"),Ausstellungen!D365&amp;MID(Ausstellungen!I365,1,3),"")</f>
        <v/>
      </c>
      <c r="F365" s="70" t="str">
        <f>IF(Ausstellungen!T365&lt;&gt;"leer",CONCATENATE(Ausstellungen!T365,"P"),"")</f>
        <v/>
      </c>
      <c r="G365" s="71">
        <f ca="1">IF(Ausstellungen!G365&gt;" ",VLOOKUP(Ausstellungen!G365,INDIRECT(F365),2,0),0)</f>
        <v>0</v>
      </c>
      <c r="H365" s="71">
        <f>IF(ISERROR(VLOOKUP(Ausstellungen!H365,Tabelle2!$AG$3:$AH$29,2,0)),0,VLOOKUP(Ausstellungen!H365,Tabelle2!$AG$3:$AH$29,2,0))</f>
        <v>0</v>
      </c>
      <c r="I365" s="71">
        <f>IF(ISERROR(VLOOKUP(Ausstellungen!I365,Tabelle2!$X$3:$Y$8,2,0)),0,VLOOKUP(Ausstellungen!I365,Tabelle2!$X$3:$Y$8,2,0))</f>
        <v>0</v>
      </c>
      <c r="J365" s="71">
        <f t="shared" ca="1" si="55"/>
        <v>0</v>
      </c>
      <c r="N365" s="69" t="str">
        <f>IF(AND(Ausstellungen!$C365&gt;"a",ISERROR(VLOOKUP(Ausstellungen!$C365,Tabelle3!$A$6:$B$300,2,0))),"??",IF(ISERROR(VLOOKUP(Ausstellungen!$C365,Tabelle3!$A$6:$B$300,2,0)),"",VLOOKUP(Ausstellungen!$C365,Tabelle3!$A$6:$B$300,2,0)))</f>
        <v/>
      </c>
      <c r="O365" s="125">
        <f ca="1">IF(AND(Ausstellungen!G365&gt;"a",ISERROR(MATCH(Ausstellungen!G365,INDIRECT(Ausstellungen!T365),0))),0,1)</f>
        <v>1</v>
      </c>
      <c r="P365" s="71" t="str">
        <f>IF(Ausstellungen!$C365="","",IF(ISERROR(MATCH(Ausstellungen!$I365,Tabelle2!$X$4:$X$8,0)),"",MATCH(Ausstellungen!$I365,Tabelle2!$X$4:$X$8,0)))</f>
        <v/>
      </c>
      <c r="Q365" s="71" t="str">
        <f>IF(Ausstellungen!$C365="","",IF(OR(P365="",ISERROR(INDEX(Tabelle2!$X$14:$Y$18,P365,2))),"",INDEX(Tabelle2!$X$14:$Y$18,P365,2)))</f>
        <v/>
      </c>
      <c r="R365" s="71" t="str">
        <f t="shared" si="56"/>
        <v/>
      </c>
      <c r="S365" s="84" t="str">
        <f>IF(Ausstellungen!H365&lt;"a","",IF(AND(Ausstellungen!H365&gt;"a",ISERROR(MATCH(Ausstellungen!D365&amp;Ausstellungen!G365,Tabelle2!$T$2:$T$17,0))),1,IF(AND(Ausstellungen!H365&gt;"a",INDEX(Tabelle2!$V$2:$V$17,MATCH(Ausstellungen!D365&amp;Ausstellungen!G365,Tabelle2!$T$2:$T$17,0))&lt;&gt;Ausstellungen!H365),1,"")))</f>
        <v/>
      </c>
      <c r="T365" s="71" t="str">
        <f>IF(AND(Ausstellungen!I365&gt;"a",ISERROR(MATCH(Ausstellungen!G365,Tabelle2!$Z$2:$Z$7,0))),1,"")</f>
        <v/>
      </c>
      <c r="U365" s="71" t="str">
        <f>IF(AND(A365&gt;"a",Ausstellungen!G365&gt;" "),COUNTIF(A$5:A$500,A365),"")</f>
        <v/>
      </c>
      <c r="V365" s="71" t="str">
        <f t="shared" si="57"/>
        <v/>
      </c>
      <c r="W365" s="71" t="str">
        <f t="shared" si="58"/>
        <v/>
      </c>
      <c r="X365" s="71" t="str">
        <f>IF(AND(Ausstellungen!D365&lt;&gt;Tabelle2!$C$19,Ausstellungen!F365=Tabelle2!$E$19),1,"")</f>
        <v/>
      </c>
      <c r="Y365" s="71" t="str">
        <f ca="1">IF(AND(Ausstellungen!G365&gt;"a",ISERROR(MATCH(Ausstellungen!G365,INDIRECT(Ausstellungen!T365),0))),0,"")</f>
        <v/>
      </c>
      <c r="Z365" s="71" t="str">
        <f>IF(ISERROR(SEARCH(",",Ausstellungen!G365,1)),Ausstellungen!G365,SUBSTITUTE(MID(Ausstellungen!G365,1,SEARCH(",",Ausstellungen!G365,1)-1),"vv","z"))</f>
        <v xml:space="preserve"> </v>
      </c>
      <c r="AA365" s="71">
        <f t="shared" ca="1" si="59"/>
        <v>0</v>
      </c>
      <c r="AB365" s="71">
        <f t="shared" ca="1" si="60"/>
        <v>0</v>
      </c>
      <c r="AC365" s="71">
        <f t="shared" ca="1" si="61"/>
        <v>0</v>
      </c>
      <c r="AD365" s="71">
        <f t="shared" ca="1" si="62"/>
        <v>0</v>
      </c>
      <c r="AE365" s="71">
        <f t="shared" ca="1" si="63"/>
        <v>0</v>
      </c>
      <c r="AF365" s="71">
        <f t="shared" ca="1" si="64"/>
        <v>0</v>
      </c>
      <c r="AG365" s="71">
        <f t="shared" ca="1" si="65"/>
        <v>0</v>
      </c>
    </row>
    <row r="366" spans="1:33" ht="18.600000000000001" customHeight="1" x14ac:dyDescent="0.2">
      <c r="A366" s="70" t="str">
        <f>IF(AND(Ausstellungen!C366&lt;"a",Ausstellungen!D366&lt;"a",Ausstellungen!F366&lt;"a",Ausstellungen!G366&lt;" "),"",SUBSTITUTE(SUBSTITUTE(SUBSTITUTE(SUBSTITUTE(IF(AND(ISERROR(SEARCH(",",Ausstellungen!G366,1)),ISERROR(SEARCH(".",Ausstellungen!G366,1))),CONCATENATE(Ausstellungen!D366,Ausstellungen!E366,Ausstellungen!F366,Ausstellungen!G366),IF(ISERROR(SEARCH(",",Ausstellungen!G366,1)),CONCATENATE(Ausstellungen!D366,Ausstellungen!E366,Ausstellungen!F366,MID(Ausstellungen!G366,SEARCH(".",Ausstellungen!G366,1)-1,1)),CONCATENATE(Ausstellungen!D366,Ausstellungen!E366,Ausstellungen!F366,MID(Ausstellungen!G366,SEARCH(",",Ausstellungen!G366,1)-1,1)))),"vv",ROW()),"v",ROW()),"Sg",""),"V",""))</f>
        <v xml:space="preserve">   </v>
      </c>
      <c r="B366" s="70" t="str">
        <f>IF(OR(Ausstellungen!C366&lt;"a",Ausstellungen!D366&lt;"a",Ausstellungen!F366&lt;"a"),"",IF(AND(Ausstellungen!D366=Tabelle2!$C$19,Ausstellungen!F366=Tabelle2!$E$19),Ausstellungen!C366&amp;Ausstellungen!D366&amp;"yy",IF(AND(Ausstellungen!D366=Tabelle2!$C$19,Ausstellungen!F366&lt;&gt;Tabelle2!$E$19),Ausstellungen!C366&amp;Ausstellungen!D366&amp;"zz",Ausstellungen!C366&amp;Ausstellungen!D366)))</f>
        <v/>
      </c>
      <c r="C366" s="70" t="str">
        <f>IF(Ausstellungen!H366&lt;"a","",IF(Ausstellungen!F366=Tabelle2!$E$4,Ausstellungen!D366&amp;Ausstellungen!E366&amp;Ausstellungen!F366&amp;Ausstellungen!H366,IF(Ausstellungen!F366=Tabelle2!$E$3,Ausstellungen!D366&amp;Ausstellungen!F366&amp;Ausstellungen!H366,Ausstellungen!D366&amp;Ausstellungen!E366&amp;Ausstellungen!H366)))</f>
        <v/>
      </c>
      <c r="D366" s="70" t="str">
        <f>IF(AND(Ausstellungen!C366&gt;"a",Ausstellungen!D366&gt;"a",Ausstellungen!F366&gt;"a",Ausstellungen!I366&gt;"a"),Ausstellungen!D366&amp;Ausstellungen!E366&amp;MID(Ausstellungen!I366,1,2),"")</f>
        <v/>
      </c>
      <c r="E366" s="70" t="str">
        <f>IF(AND(Ausstellungen!C366&gt;"a",Ausstellungen!D366&gt;"a",Ausstellungen!F366&gt;"a",Ausstellungen!I366&gt;"a"),Ausstellungen!D366&amp;MID(Ausstellungen!I366,1,3),"")</f>
        <v/>
      </c>
      <c r="F366" s="70" t="str">
        <f>IF(Ausstellungen!T366&lt;&gt;"leer",CONCATENATE(Ausstellungen!T366,"P"),"")</f>
        <v/>
      </c>
      <c r="G366" s="71">
        <f ca="1">IF(Ausstellungen!G366&gt;" ",VLOOKUP(Ausstellungen!G366,INDIRECT(F366),2,0),0)</f>
        <v>0</v>
      </c>
      <c r="H366" s="71">
        <f>IF(ISERROR(VLOOKUP(Ausstellungen!H366,Tabelle2!$AG$3:$AH$29,2,0)),0,VLOOKUP(Ausstellungen!H366,Tabelle2!$AG$3:$AH$29,2,0))</f>
        <v>0</v>
      </c>
      <c r="I366" s="71">
        <f>IF(ISERROR(VLOOKUP(Ausstellungen!I366,Tabelle2!$X$3:$Y$8,2,0)),0,VLOOKUP(Ausstellungen!I366,Tabelle2!$X$3:$Y$8,2,0))</f>
        <v>0</v>
      </c>
      <c r="J366" s="71">
        <f t="shared" ca="1" si="55"/>
        <v>0</v>
      </c>
      <c r="N366" s="69" t="str">
        <f>IF(AND(Ausstellungen!$C366&gt;"a",ISERROR(VLOOKUP(Ausstellungen!$C366,Tabelle3!$A$6:$B$300,2,0))),"??",IF(ISERROR(VLOOKUP(Ausstellungen!$C366,Tabelle3!$A$6:$B$300,2,0)),"",VLOOKUP(Ausstellungen!$C366,Tabelle3!$A$6:$B$300,2,0)))</f>
        <v/>
      </c>
      <c r="O366" s="125">
        <f ca="1">IF(AND(Ausstellungen!G366&gt;"a",ISERROR(MATCH(Ausstellungen!G366,INDIRECT(Ausstellungen!T366),0))),0,1)</f>
        <v>1</v>
      </c>
      <c r="P366" s="71" t="str">
        <f>IF(Ausstellungen!$C366="","",IF(ISERROR(MATCH(Ausstellungen!$I366,Tabelle2!$X$4:$X$8,0)),"",MATCH(Ausstellungen!$I366,Tabelle2!$X$4:$X$8,0)))</f>
        <v/>
      </c>
      <c r="Q366" s="71" t="str">
        <f>IF(Ausstellungen!$C366="","",IF(OR(P366="",ISERROR(INDEX(Tabelle2!$X$14:$Y$18,P366,2))),"",INDEX(Tabelle2!$X$14:$Y$18,P366,2)))</f>
        <v/>
      </c>
      <c r="R366" s="71" t="str">
        <f t="shared" si="56"/>
        <v/>
      </c>
      <c r="S366" s="84" t="str">
        <f>IF(Ausstellungen!H366&lt;"a","",IF(AND(Ausstellungen!H366&gt;"a",ISERROR(MATCH(Ausstellungen!D366&amp;Ausstellungen!G366,Tabelle2!$T$2:$T$17,0))),1,IF(AND(Ausstellungen!H366&gt;"a",INDEX(Tabelle2!$V$2:$V$17,MATCH(Ausstellungen!D366&amp;Ausstellungen!G366,Tabelle2!$T$2:$T$17,0))&lt;&gt;Ausstellungen!H366),1,"")))</f>
        <v/>
      </c>
      <c r="T366" s="71" t="str">
        <f>IF(AND(Ausstellungen!I366&gt;"a",ISERROR(MATCH(Ausstellungen!G366,Tabelle2!$Z$2:$Z$7,0))),1,"")</f>
        <v/>
      </c>
      <c r="U366" s="71" t="str">
        <f>IF(AND(A366&gt;"a",Ausstellungen!G366&gt;" "),COUNTIF(A$5:A$500,A366),"")</f>
        <v/>
      </c>
      <c r="V366" s="71" t="str">
        <f t="shared" si="57"/>
        <v/>
      </c>
      <c r="W366" s="71" t="str">
        <f t="shared" si="58"/>
        <v/>
      </c>
      <c r="X366" s="71" t="str">
        <f>IF(AND(Ausstellungen!D366&lt;&gt;Tabelle2!$C$19,Ausstellungen!F366=Tabelle2!$E$19),1,"")</f>
        <v/>
      </c>
      <c r="Y366" s="71" t="str">
        <f ca="1">IF(AND(Ausstellungen!G366&gt;"a",ISERROR(MATCH(Ausstellungen!G366,INDIRECT(Ausstellungen!T366),0))),0,"")</f>
        <v/>
      </c>
      <c r="Z366" s="71" t="str">
        <f>IF(ISERROR(SEARCH(",",Ausstellungen!G366,1)),Ausstellungen!G366,SUBSTITUTE(MID(Ausstellungen!G366,1,SEARCH(",",Ausstellungen!G366,1)-1),"vv","z"))</f>
        <v xml:space="preserve"> </v>
      </c>
      <c r="AA366" s="71">
        <f t="shared" ca="1" si="59"/>
        <v>0</v>
      </c>
      <c r="AB366" s="71">
        <f t="shared" ca="1" si="60"/>
        <v>0</v>
      </c>
      <c r="AC366" s="71">
        <f t="shared" ca="1" si="61"/>
        <v>0</v>
      </c>
      <c r="AD366" s="71">
        <f t="shared" ca="1" si="62"/>
        <v>0</v>
      </c>
      <c r="AE366" s="71">
        <f t="shared" ca="1" si="63"/>
        <v>0</v>
      </c>
      <c r="AF366" s="71">
        <f t="shared" ca="1" si="64"/>
        <v>0</v>
      </c>
      <c r="AG366" s="71">
        <f t="shared" ca="1" si="65"/>
        <v>0</v>
      </c>
    </row>
    <row r="367" spans="1:33" ht="18.600000000000001" customHeight="1" x14ac:dyDescent="0.2">
      <c r="A367" s="70" t="str">
        <f>IF(AND(Ausstellungen!C367&lt;"a",Ausstellungen!D367&lt;"a",Ausstellungen!F367&lt;"a",Ausstellungen!G367&lt;" "),"",SUBSTITUTE(SUBSTITUTE(SUBSTITUTE(SUBSTITUTE(IF(AND(ISERROR(SEARCH(",",Ausstellungen!G367,1)),ISERROR(SEARCH(".",Ausstellungen!G367,1))),CONCATENATE(Ausstellungen!D367,Ausstellungen!E367,Ausstellungen!F367,Ausstellungen!G367),IF(ISERROR(SEARCH(",",Ausstellungen!G367,1)),CONCATENATE(Ausstellungen!D367,Ausstellungen!E367,Ausstellungen!F367,MID(Ausstellungen!G367,SEARCH(".",Ausstellungen!G367,1)-1,1)),CONCATENATE(Ausstellungen!D367,Ausstellungen!E367,Ausstellungen!F367,MID(Ausstellungen!G367,SEARCH(",",Ausstellungen!G367,1)-1,1)))),"vv",ROW()),"v",ROW()),"Sg",""),"V",""))</f>
        <v xml:space="preserve">   </v>
      </c>
      <c r="B367" s="70" t="str">
        <f>IF(OR(Ausstellungen!C367&lt;"a",Ausstellungen!D367&lt;"a",Ausstellungen!F367&lt;"a"),"",IF(AND(Ausstellungen!D367=Tabelle2!$C$19,Ausstellungen!F367=Tabelle2!$E$19),Ausstellungen!C367&amp;Ausstellungen!D367&amp;"yy",IF(AND(Ausstellungen!D367=Tabelle2!$C$19,Ausstellungen!F367&lt;&gt;Tabelle2!$E$19),Ausstellungen!C367&amp;Ausstellungen!D367&amp;"zz",Ausstellungen!C367&amp;Ausstellungen!D367)))</f>
        <v/>
      </c>
      <c r="C367" s="70" t="str">
        <f>IF(Ausstellungen!H367&lt;"a","",IF(Ausstellungen!F367=Tabelle2!$E$4,Ausstellungen!D367&amp;Ausstellungen!E367&amp;Ausstellungen!F367&amp;Ausstellungen!H367,IF(Ausstellungen!F367=Tabelle2!$E$3,Ausstellungen!D367&amp;Ausstellungen!F367&amp;Ausstellungen!H367,Ausstellungen!D367&amp;Ausstellungen!E367&amp;Ausstellungen!H367)))</f>
        <v/>
      </c>
      <c r="D367" s="70" t="str">
        <f>IF(AND(Ausstellungen!C367&gt;"a",Ausstellungen!D367&gt;"a",Ausstellungen!F367&gt;"a",Ausstellungen!I367&gt;"a"),Ausstellungen!D367&amp;Ausstellungen!E367&amp;MID(Ausstellungen!I367,1,2),"")</f>
        <v/>
      </c>
      <c r="E367" s="70" t="str">
        <f>IF(AND(Ausstellungen!C367&gt;"a",Ausstellungen!D367&gt;"a",Ausstellungen!F367&gt;"a",Ausstellungen!I367&gt;"a"),Ausstellungen!D367&amp;MID(Ausstellungen!I367,1,3),"")</f>
        <v/>
      </c>
      <c r="F367" s="70" t="str">
        <f>IF(Ausstellungen!T367&lt;&gt;"leer",CONCATENATE(Ausstellungen!T367,"P"),"")</f>
        <v/>
      </c>
      <c r="G367" s="71">
        <f ca="1">IF(Ausstellungen!G367&gt;" ",VLOOKUP(Ausstellungen!G367,INDIRECT(F367),2,0),0)</f>
        <v>0</v>
      </c>
      <c r="H367" s="71">
        <f>IF(ISERROR(VLOOKUP(Ausstellungen!H367,Tabelle2!$AG$3:$AH$29,2,0)),0,VLOOKUP(Ausstellungen!H367,Tabelle2!$AG$3:$AH$29,2,0))</f>
        <v>0</v>
      </c>
      <c r="I367" s="71">
        <f>IF(ISERROR(VLOOKUP(Ausstellungen!I367,Tabelle2!$X$3:$Y$8,2,0)),0,VLOOKUP(Ausstellungen!I367,Tabelle2!$X$3:$Y$8,2,0))</f>
        <v>0</v>
      </c>
      <c r="J367" s="71">
        <f t="shared" ca="1" si="55"/>
        <v>0</v>
      </c>
      <c r="N367" s="69" t="str">
        <f>IF(AND(Ausstellungen!$C367&gt;"a",ISERROR(VLOOKUP(Ausstellungen!$C367,Tabelle3!$A$6:$B$300,2,0))),"??",IF(ISERROR(VLOOKUP(Ausstellungen!$C367,Tabelle3!$A$6:$B$300,2,0)),"",VLOOKUP(Ausstellungen!$C367,Tabelle3!$A$6:$B$300,2,0)))</f>
        <v/>
      </c>
      <c r="O367" s="125">
        <f ca="1">IF(AND(Ausstellungen!G367&gt;"a",ISERROR(MATCH(Ausstellungen!G367,INDIRECT(Ausstellungen!T367),0))),0,1)</f>
        <v>1</v>
      </c>
      <c r="P367" s="71" t="str">
        <f>IF(Ausstellungen!$C367="","",IF(ISERROR(MATCH(Ausstellungen!$I367,Tabelle2!$X$4:$X$8,0)),"",MATCH(Ausstellungen!$I367,Tabelle2!$X$4:$X$8,0)))</f>
        <v/>
      </c>
      <c r="Q367" s="71" t="str">
        <f>IF(Ausstellungen!$C367="","",IF(OR(P367="",ISERROR(INDEX(Tabelle2!$X$14:$Y$18,P367,2))),"",INDEX(Tabelle2!$X$14:$Y$18,P367,2)))</f>
        <v/>
      </c>
      <c r="R367" s="71" t="str">
        <f t="shared" si="56"/>
        <v/>
      </c>
      <c r="S367" s="84" t="str">
        <f>IF(Ausstellungen!H367&lt;"a","",IF(AND(Ausstellungen!H367&gt;"a",ISERROR(MATCH(Ausstellungen!D367&amp;Ausstellungen!G367,Tabelle2!$T$2:$T$17,0))),1,IF(AND(Ausstellungen!H367&gt;"a",INDEX(Tabelle2!$V$2:$V$17,MATCH(Ausstellungen!D367&amp;Ausstellungen!G367,Tabelle2!$T$2:$T$17,0))&lt;&gt;Ausstellungen!H367),1,"")))</f>
        <v/>
      </c>
      <c r="T367" s="71" t="str">
        <f>IF(AND(Ausstellungen!I367&gt;"a",ISERROR(MATCH(Ausstellungen!G367,Tabelle2!$Z$2:$Z$7,0))),1,"")</f>
        <v/>
      </c>
      <c r="U367" s="71" t="str">
        <f>IF(AND(A367&gt;"a",Ausstellungen!G367&gt;" "),COUNTIF(A$5:A$500,A367),"")</f>
        <v/>
      </c>
      <c r="V367" s="71" t="str">
        <f t="shared" si="57"/>
        <v/>
      </c>
      <c r="W367" s="71" t="str">
        <f t="shared" si="58"/>
        <v/>
      </c>
      <c r="X367" s="71" t="str">
        <f>IF(AND(Ausstellungen!D367&lt;&gt;Tabelle2!$C$19,Ausstellungen!F367=Tabelle2!$E$19),1,"")</f>
        <v/>
      </c>
      <c r="Y367" s="71" t="str">
        <f ca="1">IF(AND(Ausstellungen!G367&gt;"a",ISERROR(MATCH(Ausstellungen!G367,INDIRECT(Ausstellungen!T367),0))),0,"")</f>
        <v/>
      </c>
      <c r="Z367" s="71" t="str">
        <f>IF(ISERROR(SEARCH(",",Ausstellungen!G367,1)),Ausstellungen!G367,SUBSTITUTE(MID(Ausstellungen!G367,1,SEARCH(",",Ausstellungen!G367,1)-1),"vv","z"))</f>
        <v xml:space="preserve"> </v>
      </c>
      <c r="AA367" s="71">
        <f t="shared" ca="1" si="59"/>
        <v>0</v>
      </c>
      <c r="AB367" s="71">
        <f t="shared" ca="1" si="60"/>
        <v>0</v>
      </c>
      <c r="AC367" s="71">
        <f t="shared" ca="1" si="61"/>
        <v>0</v>
      </c>
      <c r="AD367" s="71">
        <f t="shared" ca="1" si="62"/>
        <v>0</v>
      </c>
      <c r="AE367" s="71">
        <f t="shared" ca="1" si="63"/>
        <v>0</v>
      </c>
      <c r="AF367" s="71">
        <f t="shared" ca="1" si="64"/>
        <v>0</v>
      </c>
      <c r="AG367" s="71">
        <f t="shared" ca="1" si="65"/>
        <v>0</v>
      </c>
    </row>
    <row r="368" spans="1:33" ht="18.600000000000001" customHeight="1" x14ac:dyDescent="0.2">
      <c r="A368" s="70" t="str">
        <f>IF(AND(Ausstellungen!C368&lt;"a",Ausstellungen!D368&lt;"a",Ausstellungen!F368&lt;"a",Ausstellungen!G368&lt;" "),"",SUBSTITUTE(SUBSTITUTE(SUBSTITUTE(SUBSTITUTE(IF(AND(ISERROR(SEARCH(",",Ausstellungen!G368,1)),ISERROR(SEARCH(".",Ausstellungen!G368,1))),CONCATENATE(Ausstellungen!D368,Ausstellungen!E368,Ausstellungen!F368,Ausstellungen!G368),IF(ISERROR(SEARCH(",",Ausstellungen!G368,1)),CONCATENATE(Ausstellungen!D368,Ausstellungen!E368,Ausstellungen!F368,MID(Ausstellungen!G368,SEARCH(".",Ausstellungen!G368,1)-1,1)),CONCATENATE(Ausstellungen!D368,Ausstellungen!E368,Ausstellungen!F368,MID(Ausstellungen!G368,SEARCH(",",Ausstellungen!G368,1)-1,1)))),"vv",ROW()),"v",ROW()),"Sg",""),"V",""))</f>
        <v xml:space="preserve">   </v>
      </c>
      <c r="B368" s="70" t="str">
        <f>IF(OR(Ausstellungen!C368&lt;"a",Ausstellungen!D368&lt;"a",Ausstellungen!F368&lt;"a"),"",IF(AND(Ausstellungen!D368=Tabelle2!$C$19,Ausstellungen!F368=Tabelle2!$E$19),Ausstellungen!C368&amp;Ausstellungen!D368&amp;"yy",IF(AND(Ausstellungen!D368=Tabelle2!$C$19,Ausstellungen!F368&lt;&gt;Tabelle2!$E$19),Ausstellungen!C368&amp;Ausstellungen!D368&amp;"zz",Ausstellungen!C368&amp;Ausstellungen!D368)))</f>
        <v/>
      </c>
      <c r="C368" s="70" t="str">
        <f>IF(Ausstellungen!H368&lt;"a","",IF(Ausstellungen!F368=Tabelle2!$E$4,Ausstellungen!D368&amp;Ausstellungen!E368&amp;Ausstellungen!F368&amp;Ausstellungen!H368,IF(Ausstellungen!F368=Tabelle2!$E$3,Ausstellungen!D368&amp;Ausstellungen!F368&amp;Ausstellungen!H368,Ausstellungen!D368&amp;Ausstellungen!E368&amp;Ausstellungen!H368)))</f>
        <v/>
      </c>
      <c r="D368" s="70" t="str">
        <f>IF(AND(Ausstellungen!C368&gt;"a",Ausstellungen!D368&gt;"a",Ausstellungen!F368&gt;"a",Ausstellungen!I368&gt;"a"),Ausstellungen!D368&amp;Ausstellungen!E368&amp;MID(Ausstellungen!I368,1,2),"")</f>
        <v/>
      </c>
      <c r="E368" s="70" t="str">
        <f>IF(AND(Ausstellungen!C368&gt;"a",Ausstellungen!D368&gt;"a",Ausstellungen!F368&gt;"a",Ausstellungen!I368&gt;"a"),Ausstellungen!D368&amp;MID(Ausstellungen!I368,1,3),"")</f>
        <v/>
      </c>
      <c r="F368" s="70" t="str">
        <f>IF(Ausstellungen!T368&lt;&gt;"leer",CONCATENATE(Ausstellungen!T368,"P"),"")</f>
        <v/>
      </c>
      <c r="G368" s="71">
        <f ca="1">IF(Ausstellungen!G368&gt;" ",VLOOKUP(Ausstellungen!G368,INDIRECT(F368),2,0),0)</f>
        <v>0</v>
      </c>
      <c r="H368" s="71">
        <f>IF(ISERROR(VLOOKUP(Ausstellungen!H368,Tabelle2!$AG$3:$AH$29,2,0)),0,VLOOKUP(Ausstellungen!H368,Tabelle2!$AG$3:$AH$29,2,0))</f>
        <v>0</v>
      </c>
      <c r="I368" s="71">
        <f>IF(ISERROR(VLOOKUP(Ausstellungen!I368,Tabelle2!$X$3:$Y$8,2,0)),0,VLOOKUP(Ausstellungen!I368,Tabelle2!$X$3:$Y$8,2,0))</f>
        <v>0</v>
      </c>
      <c r="J368" s="71">
        <f t="shared" ca="1" si="55"/>
        <v>0</v>
      </c>
      <c r="N368" s="69" t="str">
        <f>IF(AND(Ausstellungen!$C368&gt;"a",ISERROR(VLOOKUP(Ausstellungen!$C368,Tabelle3!$A$6:$B$300,2,0))),"??",IF(ISERROR(VLOOKUP(Ausstellungen!$C368,Tabelle3!$A$6:$B$300,2,0)),"",VLOOKUP(Ausstellungen!$C368,Tabelle3!$A$6:$B$300,2,0)))</f>
        <v/>
      </c>
      <c r="O368" s="125">
        <f ca="1">IF(AND(Ausstellungen!G368&gt;"a",ISERROR(MATCH(Ausstellungen!G368,INDIRECT(Ausstellungen!T368),0))),0,1)</f>
        <v>1</v>
      </c>
      <c r="P368" s="71" t="str">
        <f>IF(Ausstellungen!$C368="","",IF(ISERROR(MATCH(Ausstellungen!$I368,Tabelle2!$X$4:$X$8,0)),"",MATCH(Ausstellungen!$I368,Tabelle2!$X$4:$X$8,0)))</f>
        <v/>
      </c>
      <c r="Q368" s="71" t="str">
        <f>IF(Ausstellungen!$C368="","",IF(OR(P368="",ISERROR(INDEX(Tabelle2!$X$14:$Y$18,P368,2))),"",INDEX(Tabelle2!$X$14:$Y$18,P368,2)))</f>
        <v/>
      </c>
      <c r="R368" s="71" t="str">
        <f t="shared" si="56"/>
        <v/>
      </c>
      <c r="S368" s="84" t="str">
        <f>IF(Ausstellungen!H368&lt;"a","",IF(AND(Ausstellungen!H368&gt;"a",ISERROR(MATCH(Ausstellungen!D368&amp;Ausstellungen!G368,Tabelle2!$T$2:$T$17,0))),1,IF(AND(Ausstellungen!H368&gt;"a",INDEX(Tabelle2!$V$2:$V$17,MATCH(Ausstellungen!D368&amp;Ausstellungen!G368,Tabelle2!$T$2:$T$17,0))&lt;&gt;Ausstellungen!H368),1,"")))</f>
        <v/>
      </c>
      <c r="T368" s="71" t="str">
        <f>IF(AND(Ausstellungen!I368&gt;"a",ISERROR(MATCH(Ausstellungen!G368,Tabelle2!$Z$2:$Z$7,0))),1,"")</f>
        <v/>
      </c>
      <c r="U368" s="71" t="str">
        <f>IF(AND(A368&gt;"a",Ausstellungen!G368&gt;" "),COUNTIF(A$5:A$500,A368),"")</f>
        <v/>
      </c>
      <c r="V368" s="71" t="str">
        <f t="shared" si="57"/>
        <v/>
      </c>
      <c r="W368" s="71" t="str">
        <f t="shared" si="58"/>
        <v/>
      </c>
      <c r="X368" s="71" t="str">
        <f>IF(AND(Ausstellungen!D368&lt;&gt;Tabelle2!$C$19,Ausstellungen!F368=Tabelle2!$E$19),1,"")</f>
        <v/>
      </c>
      <c r="Y368" s="71" t="str">
        <f ca="1">IF(AND(Ausstellungen!G368&gt;"a",ISERROR(MATCH(Ausstellungen!G368,INDIRECT(Ausstellungen!T368),0))),0,"")</f>
        <v/>
      </c>
      <c r="Z368" s="71" t="str">
        <f>IF(ISERROR(SEARCH(",",Ausstellungen!G368,1)),Ausstellungen!G368,SUBSTITUTE(MID(Ausstellungen!G368,1,SEARCH(",",Ausstellungen!G368,1)-1),"vv","z"))</f>
        <v xml:space="preserve"> </v>
      </c>
      <c r="AA368" s="71">
        <f t="shared" ca="1" si="59"/>
        <v>0</v>
      </c>
      <c r="AB368" s="71">
        <f t="shared" ca="1" si="60"/>
        <v>0</v>
      </c>
      <c r="AC368" s="71">
        <f t="shared" ca="1" si="61"/>
        <v>0</v>
      </c>
      <c r="AD368" s="71">
        <f t="shared" ca="1" si="62"/>
        <v>0</v>
      </c>
      <c r="AE368" s="71">
        <f t="shared" ca="1" si="63"/>
        <v>0</v>
      </c>
      <c r="AF368" s="71">
        <f t="shared" ca="1" si="64"/>
        <v>0</v>
      </c>
      <c r="AG368" s="71">
        <f t="shared" ca="1" si="65"/>
        <v>0</v>
      </c>
    </row>
    <row r="369" spans="1:33" ht="18.600000000000001" customHeight="1" x14ac:dyDescent="0.2">
      <c r="A369" s="70" t="str">
        <f>IF(AND(Ausstellungen!C369&lt;"a",Ausstellungen!D369&lt;"a",Ausstellungen!F369&lt;"a",Ausstellungen!G369&lt;" "),"",SUBSTITUTE(SUBSTITUTE(SUBSTITUTE(SUBSTITUTE(IF(AND(ISERROR(SEARCH(",",Ausstellungen!G369,1)),ISERROR(SEARCH(".",Ausstellungen!G369,1))),CONCATENATE(Ausstellungen!D369,Ausstellungen!E369,Ausstellungen!F369,Ausstellungen!G369),IF(ISERROR(SEARCH(",",Ausstellungen!G369,1)),CONCATENATE(Ausstellungen!D369,Ausstellungen!E369,Ausstellungen!F369,MID(Ausstellungen!G369,SEARCH(".",Ausstellungen!G369,1)-1,1)),CONCATENATE(Ausstellungen!D369,Ausstellungen!E369,Ausstellungen!F369,MID(Ausstellungen!G369,SEARCH(",",Ausstellungen!G369,1)-1,1)))),"vv",ROW()),"v",ROW()),"Sg",""),"V",""))</f>
        <v xml:space="preserve">   </v>
      </c>
      <c r="B369" s="70" t="str">
        <f>IF(OR(Ausstellungen!C369&lt;"a",Ausstellungen!D369&lt;"a",Ausstellungen!F369&lt;"a"),"",IF(AND(Ausstellungen!D369=Tabelle2!$C$19,Ausstellungen!F369=Tabelle2!$E$19),Ausstellungen!C369&amp;Ausstellungen!D369&amp;"yy",IF(AND(Ausstellungen!D369=Tabelle2!$C$19,Ausstellungen!F369&lt;&gt;Tabelle2!$E$19),Ausstellungen!C369&amp;Ausstellungen!D369&amp;"zz",Ausstellungen!C369&amp;Ausstellungen!D369)))</f>
        <v/>
      </c>
      <c r="C369" s="70" t="str">
        <f>IF(Ausstellungen!H369&lt;"a","",IF(Ausstellungen!F369=Tabelle2!$E$4,Ausstellungen!D369&amp;Ausstellungen!E369&amp;Ausstellungen!F369&amp;Ausstellungen!H369,IF(Ausstellungen!F369=Tabelle2!$E$3,Ausstellungen!D369&amp;Ausstellungen!F369&amp;Ausstellungen!H369,Ausstellungen!D369&amp;Ausstellungen!E369&amp;Ausstellungen!H369)))</f>
        <v/>
      </c>
      <c r="D369" s="70" t="str">
        <f>IF(AND(Ausstellungen!C369&gt;"a",Ausstellungen!D369&gt;"a",Ausstellungen!F369&gt;"a",Ausstellungen!I369&gt;"a"),Ausstellungen!D369&amp;Ausstellungen!E369&amp;MID(Ausstellungen!I369,1,2),"")</f>
        <v/>
      </c>
      <c r="E369" s="70" t="str">
        <f>IF(AND(Ausstellungen!C369&gt;"a",Ausstellungen!D369&gt;"a",Ausstellungen!F369&gt;"a",Ausstellungen!I369&gt;"a"),Ausstellungen!D369&amp;MID(Ausstellungen!I369,1,3),"")</f>
        <v/>
      </c>
      <c r="F369" s="70" t="str">
        <f>IF(Ausstellungen!T369&lt;&gt;"leer",CONCATENATE(Ausstellungen!T369,"P"),"")</f>
        <v/>
      </c>
      <c r="G369" s="71">
        <f ca="1">IF(Ausstellungen!G369&gt;" ",VLOOKUP(Ausstellungen!G369,INDIRECT(F369),2,0),0)</f>
        <v>0</v>
      </c>
      <c r="H369" s="71">
        <f>IF(ISERROR(VLOOKUP(Ausstellungen!H369,Tabelle2!$AG$3:$AH$29,2,0)),0,VLOOKUP(Ausstellungen!H369,Tabelle2!$AG$3:$AH$29,2,0))</f>
        <v>0</v>
      </c>
      <c r="I369" s="71">
        <f>IF(ISERROR(VLOOKUP(Ausstellungen!I369,Tabelle2!$X$3:$Y$8,2,0)),0,VLOOKUP(Ausstellungen!I369,Tabelle2!$X$3:$Y$8,2,0))</f>
        <v>0</v>
      </c>
      <c r="J369" s="71">
        <f t="shared" ca="1" si="55"/>
        <v>0</v>
      </c>
      <c r="N369" s="69" t="str">
        <f>IF(AND(Ausstellungen!$C369&gt;"a",ISERROR(VLOOKUP(Ausstellungen!$C369,Tabelle3!$A$6:$B$300,2,0))),"??",IF(ISERROR(VLOOKUP(Ausstellungen!$C369,Tabelle3!$A$6:$B$300,2,0)),"",VLOOKUP(Ausstellungen!$C369,Tabelle3!$A$6:$B$300,2,0)))</f>
        <v/>
      </c>
      <c r="O369" s="125">
        <f ca="1">IF(AND(Ausstellungen!G369&gt;"a",ISERROR(MATCH(Ausstellungen!G369,INDIRECT(Ausstellungen!T369),0))),0,1)</f>
        <v>1</v>
      </c>
      <c r="P369" s="71" t="str">
        <f>IF(Ausstellungen!$C369="","",IF(ISERROR(MATCH(Ausstellungen!$I369,Tabelle2!$X$4:$X$8,0)),"",MATCH(Ausstellungen!$I369,Tabelle2!$X$4:$X$8,0)))</f>
        <v/>
      </c>
      <c r="Q369" s="71" t="str">
        <f>IF(Ausstellungen!$C369="","",IF(OR(P369="",ISERROR(INDEX(Tabelle2!$X$14:$Y$18,P369,2))),"",INDEX(Tabelle2!$X$14:$Y$18,P369,2)))</f>
        <v/>
      </c>
      <c r="R369" s="71" t="str">
        <f t="shared" si="56"/>
        <v/>
      </c>
      <c r="S369" s="84" t="str">
        <f>IF(Ausstellungen!H369&lt;"a","",IF(AND(Ausstellungen!H369&gt;"a",ISERROR(MATCH(Ausstellungen!D369&amp;Ausstellungen!G369,Tabelle2!$T$2:$T$17,0))),1,IF(AND(Ausstellungen!H369&gt;"a",INDEX(Tabelle2!$V$2:$V$17,MATCH(Ausstellungen!D369&amp;Ausstellungen!G369,Tabelle2!$T$2:$T$17,0))&lt;&gt;Ausstellungen!H369),1,"")))</f>
        <v/>
      </c>
      <c r="T369" s="71" t="str">
        <f>IF(AND(Ausstellungen!I369&gt;"a",ISERROR(MATCH(Ausstellungen!G369,Tabelle2!$Z$2:$Z$7,0))),1,"")</f>
        <v/>
      </c>
      <c r="U369" s="71" t="str">
        <f>IF(AND(A369&gt;"a",Ausstellungen!G369&gt;" "),COUNTIF(A$5:A$500,A369),"")</f>
        <v/>
      </c>
      <c r="V369" s="71" t="str">
        <f t="shared" si="57"/>
        <v/>
      </c>
      <c r="W369" s="71" t="str">
        <f t="shared" si="58"/>
        <v/>
      </c>
      <c r="X369" s="71" t="str">
        <f>IF(AND(Ausstellungen!D369&lt;&gt;Tabelle2!$C$19,Ausstellungen!F369=Tabelle2!$E$19),1,"")</f>
        <v/>
      </c>
      <c r="Y369" s="71" t="str">
        <f ca="1">IF(AND(Ausstellungen!G369&gt;"a",ISERROR(MATCH(Ausstellungen!G369,INDIRECT(Ausstellungen!T369),0))),0,"")</f>
        <v/>
      </c>
      <c r="Z369" s="71" t="str">
        <f>IF(ISERROR(SEARCH(",",Ausstellungen!G369,1)),Ausstellungen!G369,SUBSTITUTE(MID(Ausstellungen!G369,1,SEARCH(",",Ausstellungen!G369,1)-1),"vv","z"))</f>
        <v xml:space="preserve"> </v>
      </c>
      <c r="AA369" s="71">
        <f t="shared" ca="1" si="59"/>
        <v>0</v>
      </c>
      <c r="AB369" s="71">
        <f t="shared" ca="1" si="60"/>
        <v>0</v>
      </c>
      <c r="AC369" s="71">
        <f t="shared" ca="1" si="61"/>
        <v>0</v>
      </c>
      <c r="AD369" s="71">
        <f t="shared" ca="1" si="62"/>
        <v>0</v>
      </c>
      <c r="AE369" s="71">
        <f t="shared" ca="1" si="63"/>
        <v>0</v>
      </c>
      <c r="AF369" s="71">
        <f t="shared" ca="1" si="64"/>
        <v>0</v>
      </c>
      <c r="AG369" s="71">
        <f t="shared" ca="1" si="65"/>
        <v>0</v>
      </c>
    </row>
    <row r="370" spans="1:33" ht="18.600000000000001" customHeight="1" x14ac:dyDescent="0.2">
      <c r="A370" s="70" t="str">
        <f>IF(AND(Ausstellungen!C370&lt;"a",Ausstellungen!D370&lt;"a",Ausstellungen!F370&lt;"a",Ausstellungen!G370&lt;" "),"",SUBSTITUTE(SUBSTITUTE(SUBSTITUTE(SUBSTITUTE(IF(AND(ISERROR(SEARCH(",",Ausstellungen!G370,1)),ISERROR(SEARCH(".",Ausstellungen!G370,1))),CONCATENATE(Ausstellungen!D370,Ausstellungen!E370,Ausstellungen!F370,Ausstellungen!G370),IF(ISERROR(SEARCH(",",Ausstellungen!G370,1)),CONCATENATE(Ausstellungen!D370,Ausstellungen!E370,Ausstellungen!F370,MID(Ausstellungen!G370,SEARCH(".",Ausstellungen!G370,1)-1,1)),CONCATENATE(Ausstellungen!D370,Ausstellungen!E370,Ausstellungen!F370,MID(Ausstellungen!G370,SEARCH(",",Ausstellungen!G370,1)-1,1)))),"vv",ROW()),"v",ROW()),"Sg",""),"V",""))</f>
        <v xml:space="preserve">   </v>
      </c>
      <c r="B370" s="70" t="str">
        <f>IF(OR(Ausstellungen!C370&lt;"a",Ausstellungen!D370&lt;"a",Ausstellungen!F370&lt;"a"),"",IF(AND(Ausstellungen!D370=Tabelle2!$C$19,Ausstellungen!F370=Tabelle2!$E$19),Ausstellungen!C370&amp;Ausstellungen!D370&amp;"yy",IF(AND(Ausstellungen!D370=Tabelle2!$C$19,Ausstellungen!F370&lt;&gt;Tabelle2!$E$19),Ausstellungen!C370&amp;Ausstellungen!D370&amp;"zz",Ausstellungen!C370&amp;Ausstellungen!D370)))</f>
        <v/>
      </c>
      <c r="C370" s="70" t="str">
        <f>IF(Ausstellungen!H370&lt;"a","",IF(Ausstellungen!F370=Tabelle2!$E$4,Ausstellungen!D370&amp;Ausstellungen!E370&amp;Ausstellungen!F370&amp;Ausstellungen!H370,IF(Ausstellungen!F370=Tabelle2!$E$3,Ausstellungen!D370&amp;Ausstellungen!F370&amp;Ausstellungen!H370,Ausstellungen!D370&amp;Ausstellungen!E370&amp;Ausstellungen!H370)))</f>
        <v/>
      </c>
      <c r="D370" s="70" t="str">
        <f>IF(AND(Ausstellungen!C370&gt;"a",Ausstellungen!D370&gt;"a",Ausstellungen!F370&gt;"a",Ausstellungen!I370&gt;"a"),Ausstellungen!D370&amp;Ausstellungen!E370&amp;MID(Ausstellungen!I370,1,2),"")</f>
        <v/>
      </c>
      <c r="E370" s="70" t="str">
        <f>IF(AND(Ausstellungen!C370&gt;"a",Ausstellungen!D370&gt;"a",Ausstellungen!F370&gt;"a",Ausstellungen!I370&gt;"a"),Ausstellungen!D370&amp;MID(Ausstellungen!I370,1,3),"")</f>
        <v/>
      </c>
      <c r="F370" s="70" t="str">
        <f>IF(Ausstellungen!T370&lt;&gt;"leer",CONCATENATE(Ausstellungen!T370,"P"),"")</f>
        <v/>
      </c>
      <c r="G370" s="71">
        <f ca="1">IF(Ausstellungen!G370&gt;" ",VLOOKUP(Ausstellungen!G370,INDIRECT(F370),2,0),0)</f>
        <v>0</v>
      </c>
      <c r="H370" s="71">
        <f>IF(ISERROR(VLOOKUP(Ausstellungen!H370,Tabelle2!$AG$3:$AH$29,2,0)),0,VLOOKUP(Ausstellungen!H370,Tabelle2!$AG$3:$AH$29,2,0))</f>
        <v>0</v>
      </c>
      <c r="I370" s="71">
        <f>IF(ISERROR(VLOOKUP(Ausstellungen!I370,Tabelle2!$X$3:$Y$8,2,0)),0,VLOOKUP(Ausstellungen!I370,Tabelle2!$X$3:$Y$8,2,0))</f>
        <v>0</v>
      </c>
      <c r="J370" s="71">
        <f t="shared" ca="1" si="55"/>
        <v>0</v>
      </c>
      <c r="N370" s="69" t="str">
        <f>IF(AND(Ausstellungen!$C370&gt;"a",ISERROR(VLOOKUP(Ausstellungen!$C370,Tabelle3!$A$6:$B$300,2,0))),"??",IF(ISERROR(VLOOKUP(Ausstellungen!$C370,Tabelle3!$A$6:$B$300,2,0)),"",VLOOKUP(Ausstellungen!$C370,Tabelle3!$A$6:$B$300,2,0)))</f>
        <v/>
      </c>
      <c r="O370" s="125">
        <f ca="1">IF(AND(Ausstellungen!G370&gt;"a",ISERROR(MATCH(Ausstellungen!G370,INDIRECT(Ausstellungen!T370),0))),0,1)</f>
        <v>1</v>
      </c>
      <c r="P370" s="71" t="str">
        <f>IF(Ausstellungen!$C370="","",IF(ISERROR(MATCH(Ausstellungen!$I370,Tabelle2!$X$4:$X$8,0)),"",MATCH(Ausstellungen!$I370,Tabelle2!$X$4:$X$8,0)))</f>
        <v/>
      </c>
      <c r="Q370" s="71" t="str">
        <f>IF(Ausstellungen!$C370="","",IF(OR(P370="",ISERROR(INDEX(Tabelle2!$X$14:$Y$18,P370,2))),"",INDEX(Tabelle2!$X$14:$Y$18,P370,2)))</f>
        <v/>
      </c>
      <c r="R370" s="71" t="str">
        <f t="shared" si="56"/>
        <v/>
      </c>
      <c r="S370" s="84" t="str">
        <f>IF(Ausstellungen!H370&lt;"a","",IF(AND(Ausstellungen!H370&gt;"a",ISERROR(MATCH(Ausstellungen!D370&amp;Ausstellungen!G370,Tabelle2!$T$2:$T$17,0))),1,IF(AND(Ausstellungen!H370&gt;"a",INDEX(Tabelle2!$V$2:$V$17,MATCH(Ausstellungen!D370&amp;Ausstellungen!G370,Tabelle2!$T$2:$T$17,0))&lt;&gt;Ausstellungen!H370),1,"")))</f>
        <v/>
      </c>
      <c r="T370" s="71" t="str">
        <f>IF(AND(Ausstellungen!I370&gt;"a",ISERROR(MATCH(Ausstellungen!G370,Tabelle2!$Z$2:$Z$7,0))),1,"")</f>
        <v/>
      </c>
      <c r="U370" s="71" t="str">
        <f>IF(AND(A370&gt;"a",Ausstellungen!G370&gt;" "),COUNTIF(A$5:A$500,A370),"")</f>
        <v/>
      </c>
      <c r="V370" s="71" t="str">
        <f t="shared" si="57"/>
        <v/>
      </c>
      <c r="W370" s="71" t="str">
        <f t="shared" si="58"/>
        <v/>
      </c>
      <c r="X370" s="71" t="str">
        <f>IF(AND(Ausstellungen!D370&lt;&gt;Tabelle2!$C$19,Ausstellungen!F370=Tabelle2!$E$19),1,"")</f>
        <v/>
      </c>
      <c r="Y370" s="71" t="str">
        <f ca="1">IF(AND(Ausstellungen!G370&gt;"a",ISERROR(MATCH(Ausstellungen!G370,INDIRECT(Ausstellungen!T370),0))),0,"")</f>
        <v/>
      </c>
      <c r="Z370" s="71" t="str">
        <f>IF(ISERROR(SEARCH(",",Ausstellungen!G370,1)),Ausstellungen!G370,SUBSTITUTE(MID(Ausstellungen!G370,1,SEARCH(",",Ausstellungen!G370,1)-1),"vv","z"))</f>
        <v xml:space="preserve"> </v>
      </c>
      <c r="AA370" s="71">
        <f t="shared" ca="1" si="59"/>
        <v>0</v>
      </c>
      <c r="AB370" s="71">
        <f t="shared" ca="1" si="60"/>
        <v>0</v>
      </c>
      <c r="AC370" s="71">
        <f t="shared" ca="1" si="61"/>
        <v>0</v>
      </c>
      <c r="AD370" s="71">
        <f t="shared" ca="1" si="62"/>
        <v>0</v>
      </c>
      <c r="AE370" s="71">
        <f t="shared" ca="1" si="63"/>
        <v>0</v>
      </c>
      <c r="AF370" s="71">
        <f t="shared" ca="1" si="64"/>
        <v>0</v>
      </c>
      <c r="AG370" s="71">
        <f t="shared" ca="1" si="65"/>
        <v>0</v>
      </c>
    </row>
    <row r="371" spans="1:33" ht="18.600000000000001" customHeight="1" x14ac:dyDescent="0.2">
      <c r="A371" s="70" t="str">
        <f>IF(AND(Ausstellungen!C371&lt;"a",Ausstellungen!D371&lt;"a",Ausstellungen!F371&lt;"a",Ausstellungen!G371&lt;" "),"",SUBSTITUTE(SUBSTITUTE(SUBSTITUTE(SUBSTITUTE(IF(AND(ISERROR(SEARCH(",",Ausstellungen!G371,1)),ISERROR(SEARCH(".",Ausstellungen!G371,1))),CONCATENATE(Ausstellungen!D371,Ausstellungen!E371,Ausstellungen!F371,Ausstellungen!G371),IF(ISERROR(SEARCH(",",Ausstellungen!G371,1)),CONCATENATE(Ausstellungen!D371,Ausstellungen!E371,Ausstellungen!F371,MID(Ausstellungen!G371,SEARCH(".",Ausstellungen!G371,1)-1,1)),CONCATENATE(Ausstellungen!D371,Ausstellungen!E371,Ausstellungen!F371,MID(Ausstellungen!G371,SEARCH(",",Ausstellungen!G371,1)-1,1)))),"vv",ROW()),"v",ROW()),"Sg",""),"V",""))</f>
        <v xml:space="preserve">   </v>
      </c>
      <c r="B371" s="70" t="str">
        <f>IF(OR(Ausstellungen!C371&lt;"a",Ausstellungen!D371&lt;"a",Ausstellungen!F371&lt;"a"),"",IF(AND(Ausstellungen!D371=Tabelle2!$C$19,Ausstellungen!F371=Tabelle2!$E$19),Ausstellungen!C371&amp;Ausstellungen!D371&amp;"yy",IF(AND(Ausstellungen!D371=Tabelle2!$C$19,Ausstellungen!F371&lt;&gt;Tabelle2!$E$19),Ausstellungen!C371&amp;Ausstellungen!D371&amp;"zz",Ausstellungen!C371&amp;Ausstellungen!D371)))</f>
        <v/>
      </c>
      <c r="C371" s="70" t="str">
        <f>IF(Ausstellungen!H371&lt;"a","",IF(Ausstellungen!F371=Tabelle2!$E$4,Ausstellungen!D371&amp;Ausstellungen!E371&amp;Ausstellungen!F371&amp;Ausstellungen!H371,IF(Ausstellungen!F371=Tabelle2!$E$3,Ausstellungen!D371&amp;Ausstellungen!F371&amp;Ausstellungen!H371,Ausstellungen!D371&amp;Ausstellungen!E371&amp;Ausstellungen!H371)))</f>
        <v/>
      </c>
      <c r="D371" s="70" t="str">
        <f>IF(AND(Ausstellungen!C371&gt;"a",Ausstellungen!D371&gt;"a",Ausstellungen!F371&gt;"a",Ausstellungen!I371&gt;"a"),Ausstellungen!D371&amp;Ausstellungen!E371&amp;MID(Ausstellungen!I371,1,2),"")</f>
        <v/>
      </c>
      <c r="E371" s="70" t="str">
        <f>IF(AND(Ausstellungen!C371&gt;"a",Ausstellungen!D371&gt;"a",Ausstellungen!F371&gt;"a",Ausstellungen!I371&gt;"a"),Ausstellungen!D371&amp;MID(Ausstellungen!I371,1,3),"")</f>
        <v/>
      </c>
      <c r="F371" s="70" t="str">
        <f>IF(Ausstellungen!T371&lt;&gt;"leer",CONCATENATE(Ausstellungen!T371,"P"),"")</f>
        <v/>
      </c>
      <c r="G371" s="71">
        <f ca="1">IF(Ausstellungen!G371&gt;" ",VLOOKUP(Ausstellungen!G371,INDIRECT(F371),2,0),0)</f>
        <v>0</v>
      </c>
      <c r="H371" s="71">
        <f>IF(ISERROR(VLOOKUP(Ausstellungen!H371,Tabelle2!$AG$3:$AH$29,2,0)),0,VLOOKUP(Ausstellungen!H371,Tabelle2!$AG$3:$AH$29,2,0))</f>
        <v>0</v>
      </c>
      <c r="I371" s="71">
        <f>IF(ISERROR(VLOOKUP(Ausstellungen!I371,Tabelle2!$X$3:$Y$8,2,0)),0,VLOOKUP(Ausstellungen!I371,Tabelle2!$X$3:$Y$8,2,0))</f>
        <v>0</v>
      </c>
      <c r="J371" s="71">
        <f t="shared" ca="1" si="55"/>
        <v>0</v>
      </c>
      <c r="N371" s="69" t="str">
        <f>IF(AND(Ausstellungen!$C371&gt;"a",ISERROR(VLOOKUP(Ausstellungen!$C371,Tabelle3!$A$6:$B$300,2,0))),"??",IF(ISERROR(VLOOKUP(Ausstellungen!$C371,Tabelle3!$A$6:$B$300,2,0)),"",VLOOKUP(Ausstellungen!$C371,Tabelle3!$A$6:$B$300,2,0)))</f>
        <v/>
      </c>
      <c r="O371" s="125">
        <f ca="1">IF(AND(Ausstellungen!G371&gt;"a",ISERROR(MATCH(Ausstellungen!G371,INDIRECT(Ausstellungen!T371),0))),0,1)</f>
        <v>1</v>
      </c>
      <c r="P371" s="71" t="str">
        <f>IF(Ausstellungen!$C371="","",IF(ISERROR(MATCH(Ausstellungen!$I371,Tabelle2!$X$4:$X$8,0)),"",MATCH(Ausstellungen!$I371,Tabelle2!$X$4:$X$8,0)))</f>
        <v/>
      </c>
      <c r="Q371" s="71" t="str">
        <f>IF(Ausstellungen!$C371="","",IF(OR(P371="",ISERROR(INDEX(Tabelle2!$X$14:$Y$18,P371,2))),"",INDEX(Tabelle2!$X$14:$Y$18,P371,2)))</f>
        <v/>
      </c>
      <c r="R371" s="71" t="str">
        <f t="shared" si="56"/>
        <v/>
      </c>
      <c r="S371" s="84" t="str">
        <f>IF(Ausstellungen!H371&lt;"a","",IF(AND(Ausstellungen!H371&gt;"a",ISERROR(MATCH(Ausstellungen!D371&amp;Ausstellungen!G371,Tabelle2!$T$2:$T$17,0))),1,IF(AND(Ausstellungen!H371&gt;"a",INDEX(Tabelle2!$V$2:$V$17,MATCH(Ausstellungen!D371&amp;Ausstellungen!G371,Tabelle2!$T$2:$T$17,0))&lt;&gt;Ausstellungen!H371),1,"")))</f>
        <v/>
      </c>
      <c r="T371" s="71" t="str">
        <f>IF(AND(Ausstellungen!I371&gt;"a",ISERROR(MATCH(Ausstellungen!G371,Tabelle2!$Z$2:$Z$7,0))),1,"")</f>
        <v/>
      </c>
      <c r="U371" s="71" t="str">
        <f>IF(AND(A371&gt;"a",Ausstellungen!G371&gt;" "),COUNTIF(A$5:A$500,A371),"")</f>
        <v/>
      </c>
      <c r="V371" s="71" t="str">
        <f t="shared" si="57"/>
        <v/>
      </c>
      <c r="W371" s="71" t="str">
        <f t="shared" si="58"/>
        <v/>
      </c>
      <c r="X371" s="71" t="str">
        <f>IF(AND(Ausstellungen!D371&lt;&gt;Tabelle2!$C$19,Ausstellungen!F371=Tabelle2!$E$19),1,"")</f>
        <v/>
      </c>
      <c r="Y371" s="71" t="str">
        <f ca="1">IF(AND(Ausstellungen!G371&gt;"a",ISERROR(MATCH(Ausstellungen!G371,INDIRECT(Ausstellungen!T371),0))),0,"")</f>
        <v/>
      </c>
      <c r="Z371" s="71" t="str">
        <f>IF(ISERROR(SEARCH(",",Ausstellungen!G371,1)),Ausstellungen!G371,SUBSTITUTE(MID(Ausstellungen!G371,1,SEARCH(",",Ausstellungen!G371,1)-1),"vv","z"))</f>
        <v xml:space="preserve"> </v>
      </c>
      <c r="AA371" s="71">
        <f t="shared" ca="1" si="59"/>
        <v>0</v>
      </c>
      <c r="AB371" s="71">
        <f t="shared" ca="1" si="60"/>
        <v>0</v>
      </c>
      <c r="AC371" s="71">
        <f t="shared" ca="1" si="61"/>
        <v>0</v>
      </c>
      <c r="AD371" s="71">
        <f t="shared" ca="1" si="62"/>
        <v>0</v>
      </c>
      <c r="AE371" s="71">
        <f t="shared" ca="1" si="63"/>
        <v>0</v>
      </c>
      <c r="AF371" s="71">
        <f t="shared" ca="1" si="64"/>
        <v>0</v>
      </c>
      <c r="AG371" s="71">
        <f t="shared" ca="1" si="65"/>
        <v>0</v>
      </c>
    </row>
    <row r="372" spans="1:33" ht="18.600000000000001" customHeight="1" x14ac:dyDescent="0.2">
      <c r="A372" s="70" t="str">
        <f>IF(AND(Ausstellungen!C372&lt;"a",Ausstellungen!D372&lt;"a",Ausstellungen!F372&lt;"a",Ausstellungen!G372&lt;" "),"",SUBSTITUTE(SUBSTITUTE(SUBSTITUTE(SUBSTITUTE(IF(AND(ISERROR(SEARCH(",",Ausstellungen!G372,1)),ISERROR(SEARCH(".",Ausstellungen!G372,1))),CONCATENATE(Ausstellungen!D372,Ausstellungen!E372,Ausstellungen!F372,Ausstellungen!G372),IF(ISERROR(SEARCH(",",Ausstellungen!G372,1)),CONCATENATE(Ausstellungen!D372,Ausstellungen!E372,Ausstellungen!F372,MID(Ausstellungen!G372,SEARCH(".",Ausstellungen!G372,1)-1,1)),CONCATENATE(Ausstellungen!D372,Ausstellungen!E372,Ausstellungen!F372,MID(Ausstellungen!G372,SEARCH(",",Ausstellungen!G372,1)-1,1)))),"vv",ROW()),"v",ROW()),"Sg",""),"V",""))</f>
        <v xml:space="preserve">   </v>
      </c>
      <c r="B372" s="70" t="str">
        <f>IF(OR(Ausstellungen!C372&lt;"a",Ausstellungen!D372&lt;"a",Ausstellungen!F372&lt;"a"),"",IF(AND(Ausstellungen!D372=Tabelle2!$C$19,Ausstellungen!F372=Tabelle2!$E$19),Ausstellungen!C372&amp;Ausstellungen!D372&amp;"yy",IF(AND(Ausstellungen!D372=Tabelle2!$C$19,Ausstellungen!F372&lt;&gt;Tabelle2!$E$19),Ausstellungen!C372&amp;Ausstellungen!D372&amp;"zz",Ausstellungen!C372&amp;Ausstellungen!D372)))</f>
        <v/>
      </c>
      <c r="C372" s="70" t="str">
        <f>IF(Ausstellungen!H372&lt;"a","",IF(Ausstellungen!F372=Tabelle2!$E$4,Ausstellungen!D372&amp;Ausstellungen!E372&amp;Ausstellungen!F372&amp;Ausstellungen!H372,IF(Ausstellungen!F372=Tabelle2!$E$3,Ausstellungen!D372&amp;Ausstellungen!F372&amp;Ausstellungen!H372,Ausstellungen!D372&amp;Ausstellungen!E372&amp;Ausstellungen!H372)))</f>
        <v/>
      </c>
      <c r="D372" s="70" t="str">
        <f>IF(AND(Ausstellungen!C372&gt;"a",Ausstellungen!D372&gt;"a",Ausstellungen!F372&gt;"a",Ausstellungen!I372&gt;"a"),Ausstellungen!D372&amp;Ausstellungen!E372&amp;MID(Ausstellungen!I372,1,2),"")</f>
        <v/>
      </c>
      <c r="E372" s="70" t="str">
        <f>IF(AND(Ausstellungen!C372&gt;"a",Ausstellungen!D372&gt;"a",Ausstellungen!F372&gt;"a",Ausstellungen!I372&gt;"a"),Ausstellungen!D372&amp;MID(Ausstellungen!I372,1,3),"")</f>
        <v/>
      </c>
      <c r="F372" s="70" t="str">
        <f>IF(Ausstellungen!T372&lt;&gt;"leer",CONCATENATE(Ausstellungen!T372,"P"),"")</f>
        <v/>
      </c>
      <c r="G372" s="71">
        <f ca="1">IF(Ausstellungen!G372&gt;" ",VLOOKUP(Ausstellungen!G372,INDIRECT(F372),2,0),0)</f>
        <v>0</v>
      </c>
      <c r="H372" s="71">
        <f>IF(ISERROR(VLOOKUP(Ausstellungen!H372,Tabelle2!$AG$3:$AH$29,2,0)),0,VLOOKUP(Ausstellungen!H372,Tabelle2!$AG$3:$AH$29,2,0))</f>
        <v>0</v>
      </c>
      <c r="I372" s="71">
        <f>IF(ISERROR(VLOOKUP(Ausstellungen!I372,Tabelle2!$X$3:$Y$8,2,0)),0,VLOOKUP(Ausstellungen!I372,Tabelle2!$X$3:$Y$8,2,0))</f>
        <v>0</v>
      </c>
      <c r="J372" s="71">
        <f t="shared" ca="1" si="55"/>
        <v>0</v>
      </c>
      <c r="N372" s="69" t="str">
        <f>IF(AND(Ausstellungen!$C372&gt;"a",ISERROR(VLOOKUP(Ausstellungen!$C372,Tabelle3!$A$6:$B$300,2,0))),"??",IF(ISERROR(VLOOKUP(Ausstellungen!$C372,Tabelle3!$A$6:$B$300,2,0)),"",VLOOKUP(Ausstellungen!$C372,Tabelle3!$A$6:$B$300,2,0)))</f>
        <v/>
      </c>
      <c r="O372" s="125">
        <f ca="1">IF(AND(Ausstellungen!G372&gt;"a",ISERROR(MATCH(Ausstellungen!G372,INDIRECT(Ausstellungen!T372),0))),0,1)</f>
        <v>1</v>
      </c>
      <c r="P372" s="71" t="str">
        <f>IF(Ausstellungen!$C372="","",IF(ISERROR(MATCH(Ausstellungen!$I372,Tabelle2!$X$4:$X$8,0)),"",MATCH(Ausstellungen!$I372,Tabelle2!$X$4:$X$8,0)))</f>
        <v/>
      </c>
      <c r="Q372" s="71" t="str">
        <f>IF(Ausstellungen!$C372="","",IF(OR(P372="",ISERROR(INDEX(Tabelle2!$X$14:$Y$18,P372,2))),"",INDEX(Tabelle2!$X$14:$Y$18,P372,2)))</f>
        <v/>
      </c>
      <c r="R372" s="71" t="str">
        <f t="shared" si="56"/>
        <v/>
      </c>
      <c r="S372" s="84" t="str">
        <f>IF(Ausstellungen!H372&lt;"a","",IF(AND(Ausstellungen!H372&gt;"a",ISERROR(MATCH(Ausstellungen!D372&amp;Ausstellungen!G372,Tabelle2!$T$2:$T$17,0))),1,IF(AND(Ausstellungen!H372&gt;"a",INDEX(Tabelle2!$V$2:$V$17,MATCH(Ausstellungen!D372&amp;Ausstellungen!G372,Tabelle2!$T$2:$T$17,0))&lt;&gt;Ausstellungen!H372),1,"")))</f>
        <v/>
      </c>
      <c r="T372" s="71" t="str">
        <f>IF(AND(Ausstellungen!I372&gt;"a",ISERROR(MATCH(Ausstellungen!G372,Tabelle2!$Z$2:$Z$7,0))),1,"")</f>
        <v/>
      </c>
      <c r="U372" s="71" t="str">
        <f>IF(AND(A372&gt;"a",Ausstellungen!G372&gt;" "),COUNTIF(A$5:A$500,A372),"")</f>
        <v/>
      </c>
      <c r="V372" s="71" t="str">
        <f t="shared" si="57"/>
        <v/>
      </c>
      <c r="W372" s="71" t="str">
        <f t="shared" si="58"/>
        <v/>
      </c>
      <c r="X372" s="71" t="str">
        <f>IF(AND(Ausstellungen!D372&lt;&gt;Tabelle2!$C$19,Ausstellungen!F372=Tabelle2!$E$19),1,"")</f>
        <v/>
      </c>
      <c r="Y372" s="71" t="str">
        <f ca="1">IF(AND(Ausstellungen!G372&gt;"a",ISERROR(MATCH(Ausstellungen!G372,INDIRECT(Ausstellungen!T372),0))),0,"")</f>
        <v/>
      </c>
      <c r="Z372" s="71" t="str">
        <f>IF(ISERROR(SEARCH(",",Ausstellungen!G372,1)),Ausstellungen!G372,SUBSTITUTE(MID(Ausstellungen!G372,1,SEARCH(",",Ausstellungen!G372,1)-1),"vv","z"))</f>
        <v xml:space="preserve"> </v>
      </c>
      <c r="AA372" s="71">
        <f t="shared" ca="1" si="59"/>
        <v>0</v>
      </c>
      <c r="AB372" s="71">
        <f t="shared" ca="1" si="60"/>
        <v>0</v>
      </c>
      <c r="AC372" s="71">
        <f t="shared" ca="1" si="61"/>
        <v>0</v>
      </c>
      <c r="AD372" s="71">
        <f t="shared" ca="1" si="62"/>
        <v>0</v>
      </c>
      <c r="AE372" s="71">
        <f t="shared" ca="1" si="63"/>
        <v>0</v>
      </c>
      <c r="AF372" s="71">
        <f t="shared" ca="1" si="64"/>
        <v>0</v>
      </c>
      <c r="AG372" s="71">
        <f t="shared" ca="1" si="65"/>
        <v>0</v>
      </c>
    </row>
    <row r="373" spans="1:33" ht="18.600000000000001" customHeight="1" x14ac:dyDescent="0.2">
      <c r="A373" s="70" t="str">
        <f>IF(AND(Ausstellungen!C373&lt;"a",Ausstellungen!D373&lt;"a",Ausstellungen!F373&lt;"a",Ausstellungen!G373&lt;" "),"",SUBSTITUTE(SUBSTITUTE(SUBSTITUTE(SUBSTITUTE(IF(AND(ISERROR(SEARCH(",",Ausstellungen!G373,1)),ISERROR(SEARCH(".",Ausstellungen!G373,1))),CONCATENATE(Ausstellungen!D373,Ausstellungen!E373,Ausstellungen!F373,Ausstellungen!G373),IF(ISERROR(SEARCH(",",Ausstellungen!G373,1)),CONCATENATE(Ausstellungen!D373,Ausstellungen!E373,Ausstellungen!F373,MID(Ausstellungen!G373,SEARCH(".",Ausstellungen!G373,1)-1,1)),CONCATENATE(Ausstellungen!D373,Ausstellungen!E373,Ausstellungen!F373,MID(Ausstellungen!G373,SEARCH(",",Ausstellungen!G373,1)-1,1)))),"vv",ROW()),"v",ROW()),"Sg",""),"V",""))</f>
        <v xml:space="preserve">   </v>
      </c>
      <c r="B373" s="70" t="str">
        <f>IF(OR(Ausstellungen!C373&lt;"a",Ausstellungen!D373&lt;"a",Ausstellungen!F373&lt;"a"),"",IF(AND(Ausstellungen!D373=Tabelle2!$C$19,Ausstellungen!F373=Tabelle2!$E$19),Ausstellungen!C373&amp;Ausstellungen!D373&amp;"yy",IF(AND(Ausstellungen!D373=Tabelle2!$C$19,Ausstellungen!F373&lt;&gt;Tabelle2!$E$19),Ausstellungen!C373&amp;Ausstellungen!D373&amp;"zz",Ausstellungen!C373&amp;Ausstellungen!D373)))</f>
        <v/>
      </c>
      <c r="C373" s="70" t="str">
        <f>IF(Ausstellungen!H373&lt;"a","",IF(Ausstellungen!F373=Tabelle2!$E$4,Ausstellungen!D373&amp;Ausstellungen!E373&amp;Ausstellungen!F373&amp;Ausstellungen!H373,IF(Ausstellungen!F373=Tabelle2!$E$3,Ausstellungen!D373&amp;Ausstellungen!F373&amp;Ausstellungen!H373,Ausstellungen!D373&amp;Ausstellungen!E373&amp;Ausstellungen!H373)))</f>
        <v/>
      </c>
      <c r="D373" s="70" t="str">
        <f>IF(AND(Ausstellungen!C373&gt;"a",Ausstellungen!D373&gt;"a",Ausstellungen!F373&gt;"a",Ausstellungen!I373&gt;"a"),Ausstellungen!D373&amp;Ausstellungen!E373&amp;MID(Ausstellungen!I373,1,2),"")</f>
        <v/>
      </c>
      <c r="E373" s="70" t="str">
        <f>IF(AND(Ausstellungen!C373&gt;"a",Ausstellungen!D373&gt;"a",Ausstellungen!F373&gt;"a",Ausstellungen!I373&gt;"a"),Ausstellungen!D373&amp;MID(Ausstellungen!I373,1,3),"")</f>
        <v/>
      </c>
      <c r="F373" s="70" t="str">
        <f>IF(Ausstellungen!T373&lt;&gt;"leer",CONCATENATE(Ausstellungen!T373,"P"),"")</f>
        <v/>
      </c>
      <c r="G373" s="71">
        <f ca="1">IF(Ausstellungen!G373&gt;" ",VLOOKUP(Ausstellungen!G373,INDIRECT(F373),2,0),0)</f>
        <v>0</v>
      </c>
      <c r="H373" s="71">
        <f>IF(ISERROR(VLOOKUP(Ausstellungen!H373,Tabelle2!$AG$3:$AH$29,2,0)),0,VLOOKUP(Ausstellungen!H373,Tabelle2!$AG$3:$AH$29,2,0))</f>
        <v>0</v>
      </c>
      <c r="I373" s="71">
        <f>IF(ISERROR(VLOOKUP(Ausstellungen!I373,Tabelle2!$X$3:$Y$8,2,0)),0,VLOOKUP(Ausstellungen!I373,Tabelle2!$X$3:$Y$8,2,0))</f>
        <v>0</v>
      </c>
      <c r="J373" s="71">
        <f t="shared" ca="1" si="55"/>
        <v>0</v>
      </c>
      <c r="N373" s="69" t="str">
        <f>IF(AND(Ausstellungen!$C373&gt;"a",ISERROR(VLOOKUP(Ausstellungen!$C373,Tabelle3!$A$6:$B$300,2,0))),"??",IF(ISERROR(VLOOKUP(Ausstellungen!$C373,Tabelle3!$A$6:$B$300,2,0)),"",VLOOKUP(Ausstellungen!$C373,Tabelle3!$A$6:$B$300,2,0)))</f>
        <v/>
      </c>
      <c r="O373" s="125">
        <f ca="1">IF(AND(Ausstellungen!G373&gt;"a",ISERROR(MATCH(Ausstellungen!G373,INDIRECT(Ausstellungen!T373),0))),0,1)</f>
        <v>1</v>
      </c>
      <c r="P373" s="71" t="str">
        <f>IF(Ausstellungen!$C373="","",IF(ISERROR(MATCH(Ausstellungen!$I373,Tabelle2!$X$4:$X$8,0)),"",MATCH(Ausstellungen!$I373,Tabelle2!$X$4:$X$8,0)))</f>
        <v/>
      </c>
      <c r="Q373" s="71" t="str">
        <f>IF(Ausstellungen!$C373="","",IF(OR(P373="",ISERROR(INDEX(Tabelle2!$X$14:$Y$18,P373,2))),"",INDEX(Tabelle2!$X$14:$Y$18,P373,2)))</f>
        <v/>
      </c>
      <c r="R373" s="71" t="str">
        <f t="shared" si="56"/>
        <v/>
      </c>
      <c r="S373" s="84" t="str">
        <f>IF(Ausstellungen!H373&lt;"a","",IF(AND(Ausstellungen!H373&gt;"a",ISERROR(MATCH(Ausstellungen!D373&amp;Ausstellungen!G373,Tabelle2!$T$2:$T$17,0))),1,IF(AND(Ausstellungen!H373&gt;"a",INDEX(Tabelle2!$V$2:$V$17,MATCH(Ausstellungen!D373&amp;Ausstellungen!G373,Tabelle2!$T$2:$T$17,0))&lt;&gt;Ausstellungen!H373),1,"")))</f>
        <v/>
      </c>
      <c r="T373" s="71" t="str">
        <f>IF(AND(Ausstellungen!I373&gt;"a",ISERROR(MATCH(Ausstellungen!G373,Tabelle2!$Z$2:$Z$7,0))),1,"")</f>
        <v/>
      </c>
      <c r="U373" s="71" t="str">
        <f>IF(AND(A373&gt;"a",Ausstellungen!G373&gt;" "),COUNTIF(A$5:A$500,A373),"")</f>
        <v/>
      </c>
      <c r="V373" s="71" t="str">
        <f t="shared" si="57"/>
        <v/>
      </c>
      <c r="W373" s="71" t="str">
        <f t="shared" si="58"/>
        <v/>
      </c>
      <c r="X373" s="71" t="str">
        <f>IF(AND(Ausstellungen!D373&lt;&gt;Tabelle2!$C$19,Ausstellungen!F373=Tabelle2!$E$19),1,"")</f>
        <v/>
      </c>
      <c r="Y373" s="71" t="str">
        <f ca="1">IF(AND(Ausstellungen!G373&gt;"a",ISERROR(MATCH(Ausstellungen!G373,INDIRECT(Ausstellungen!T373),0))),0,"")</f>
        <v/>
      </c>
      <c r="Z373" s="71" t="str">
        <f>IF(ISERROR(SEARCH(",",Ausstellungen!G373,1)),Ausstellungen!G373,SUBSTITUTE(MID(Ausstellungen!G373,1,SEARCH(",",Ausstellungen!G373,1)-1),"vv","z"))</f>
        <v xml:space="preserve"> </v>
      </c>
      <c r="AA373" s="71">
        <f t="shared" ca="1" si="59"/>
        <v>0</v>
      </c>
      <c r="AB373" s="71">
        <f t="shared" ca="1" si="60"/>
        <v>0</v>
      </c>
      <c r="AC373" s="71">
        <f t="shared" ca="1" si="61"/>
        <v>0</v>
      </c>
      <c r="AD373" s="71">
        <f t="shared" ca="1" si="62"/>
        <v>0</v>
      </c>
      <c r="AE373" s="71">
        <f t="shared" ca="1" si="63"/>
        <v>0</v>
      </c>
      <c r="AF373" s="71">
        <f t="shared" ca="1" si="64"/>
        <v>0</v>
      </c>
      <c r="AG373" s="71">
        <f t="shared" ca="1" si="65"/>
        <v>0</v>
      </c>
    </row>
    <row r="374" spans="1:33" ht="18.600000000000001" customHeight="1" x14ac:dyDescent="0.2">
      <c r="A374" s="70" t="str">
        <f>IF(AND(Ausstellungen!C374&lt;"a",Ausstellungen!D374&lt;"a",Ausstellungen!F374&lt;"a",Ausstellungen!G374&lt;" "),"",SUBSTITUTE(SUBSTITUTE(SUBSTITUTE(SUBSTITUTE(IF(AND(ISERROR(SEARCH(",",Ausstellungen!G374,1)),ISERROR(SEARCH(".",Ausstellungen!G374,1))),CONCATENATE(Ausstellungen!D374,Ausstellungen!E374,Ausstellungen!F374,Ausstellungen!G374),IF(ISERROR(SEARCH(",",Ausstellungen!G374,1)),CONCATENATE(Ausstellungen!D374,Ausstellungen!E374,Ausstellungen!F374,MID(Ausstellungen!G374,SEARCH(".",Ausstellungen!G374,1)-1,1)),CONCATENATE(Ausstellungen!D374,Ausstellungen!E374,Ausstellungen!F374,MID(Ausstellungen!G374,SEARCH(",",Ausstellungen!G374,1)-1,1)))),"vv",ROW()),"v",ROW()),"Sg",""),"V",""))</f>
        <v xml:space="preserve">   </v>
      </c>
      <c r="B374" s="70" t="str">
        <f>IF(OR(Ausstellungen!C374&lt;"a",Ausstellungen!D374&lt;"a",Ausstellungen!F374&lt;"a"),"",IF(AND(Ausstellungen!D374=Tabelle2!$C$19,Ausstellungen!F374=Tabelle2!$E$19),Ausstellungen!C374&amp;Ausstellungen!D374&amp;"yy",IF(AND(Ausstellungen!D374=Tabelle2!$C$19,Ausstellungen!F374&lt;&gt;Tabelle2!$E$19),Ausstellungen!C374&amp;Ausstellungen!D374&amp;"zz",Ausstellungen!C374&amp;Ausstellungen!D374)))</f>
        <v/>
      </c>
      <c r="C374" s="70" t="str">
        <f>IF(Ausstellungen!H374&lt;"a","",IF(Ausstellungen!F374=Tabelle2!$E$4,Ausstellungen!D374&amp;Ausstellungen!E374&amp;Ausstellungen!F374&amp;Ausstellungen!H374,IF(Ausstellungen!F374=Tabelle2!$E$3,Ausstellungen!D374&amp;Ausstellungen!F374&amp;Ausstellungen!H374,Ausstellungen!D374&amp;Ausstellungen!E374&amp;Ausstellungen!H374)))</f>
        <v/>
      </c>
      <c r="D374" s="70" t="str">
        <f>IF(AND(Ausstellungen!C374&gt;"a",Ausstellungen!D374&gt;"a",Ausstellungen!F374&gt;"a",Ausstellungen!I374&gt;"a"),Ausstellungen!D374&amp;Ausstellungen!E374&amp;MID(Ausstellungen!I374,1,2),"")</f>
        <v/>
      </c>
      <c r="E374" s="70" t="str">
        <f>IF(AND(Ausstellungen!C374&gt;"a",Ausstellungen!D374&gt;"a",Ausstellungen!F374&gt;"a",Ausstellungen!I374&gt;"a"),Ausstellungen!D374&amp;MID(Ausstellungen!I374,1,3),"")</f>
        <v/>
      </c>
      <c r="F374" s="70" t="str">
        <f>IF(Ausstellungen!T374&lt;&gt;"leer",CONCATENATE(Ausstellungen!T374,"P"),"")</f>
        <v/>
      </c>
      <c r="G374" s="71">
        <f ca="1">IF(Ausstellungen!G374&gt;" ",VLOOKUP(Ausstellungen!G374,INDIRECT(F374),2,0),0)</f>
        <v>0</v>
      </c>
      <c r="H374" s="71">
        <f>IF(ISERROR(VLOOKUP(Ausstellungen!H374,Tabelle2!$AG$3:$AH$29,2,0)),0,VLOOKUP(Ausstellungen!H374,Tabelle2!$AG$3:$AH$29,2,0))</f>
        <v>0</v>
      </c>
      <c r="I374" s="71">
        <f>IF(ISERROR(VLOOKUP(Ausstellungen!I374,Tabelle2!$X$3:$Y$8,2,0)),0,VLOOKUP(Ausstellungen!I374,Tabelle2!$X$3:$Y$8,2,0))</f>
        <v>0</v>
      </c>
      <c r="J374" s="71">
        <f t="shared" ca="1" si="55"/>
        <v>0</v>
      </c>
      <c r="N374" s="69" t="str">
        <f>IF(AND(Ausstellungen!$C374&gt;"a",ISERROR(VLOOKUP(Ausstellungen!$C374,Tabelle3!$A$6:$B$300,2,0))),"??",IF(ISERROR(VLOOKUP(Ausstellungen!$C374,Tabelle3!$A$6:$B$300,2,0)),"",VLOOKUP(Ausstellungen!$C374,Tabelle3!$A$6:$B$300,2,0)))</f>
        <v/>
      </c>
      <c r="O374" s="125">
        <f ca="1">IF(AND(Ausstellungen!G374&gt;"a",ISERROR(MATCH(Ausstellungen!G374,INDIRECT(Ausstellungen!T374),0))),0,1)</f>
        <v>1</v>
      </c>
      <c r="P374" s="71" t="str">
        <f>IF(Ausstellungen!$C374="","",IF(ISERROR(MATCH(Ausstellungen!$I374,Tabelle2!$X$4:$X$8,0)),"",MATCH(Ausstellungen!$I374,Tabelle2!$X$4:$X$8,0)))</f>
        <v/>
      </c>
      <c r="Q374" s="71" t="str">
        <f>IF(Ausstellungen!$C374="","",IF(OR(P374="",ISERROR(INDEX(Tabelle2!$X$14:$Y$18,P374,2))),"",INDEX(Tabelle2!$X$14:$Y$18,P374,2)))</f>
        <v/>
      </c>
      <c r="R374" s="71" t="str">
        <f t="shared" si="56"/>
        <v/>
      </c>
      <c r="S374" s="84" t="str">
        <f>IF(Ausstellungen!H374&lt;"a","",IF(AND(Ausstellungen!H374&gt;"a",ISERROR(MATCH(Ausstellungen!D374&amp;Ausstellungen!G374,Tabelle2!$T$2:$T$17,0))),1,IF(AND(Ausstellungen!H374&gt;"a",INDEX(Tabelle2!$V$2:$V$17,MATCH(Ausstellungen!D374&amp;Ausstellungen!G374,Tabelle2!$T$2:$T$17,0))&lt;&gt;Ausstellungen!H374),1,"")))</f>
        <v/>
      </c>
      <c r="T374" s="71" t="str">
        <f>IF(AND(Ausstellungen!I374&gt;"a",ISERROR(MATCH(Ausstellungen!G374,Tabelle2!$Z$2:$Z$7,0))),1,"")</f>
        <v/>
      </c>
      <c r="U374" s="71" t="str">
        <f>IF(AND(A374&gt;"a",Ausstellungen!G374&gt;" "),COUNTIF(A$5:A$500,A374),"")</f>
        <v/>
      </c>
      <c r="V374" s="71" t="str">
        <f t="shared" si="57"/>
        <v/>
      </c>
      <c r="W374" s="71" t="str">
        <f t="shared" si="58"/>
        <v/>
      </c>
      <c r="X374" s="71" t="str">
        <f>IF(AND(Ausstellungen!D374&lt;&gt;Tabelle2!$C$19,Ausstellungen!F374=Tabelle2!$E$19),1,"")</f>
        <v/>
      </c>
      <c r="Y374" s="71" t="str">
        <f ca="1">IF(AND(Ausstellungen!G374&gt;"a",ISERROR(MATCH(Ausstellungen!G374,INDIRECT(Ausstellungen!T374),0))),0,"")</f>
        <v/>
      </c>
      <c r="Z374" s="71" t="str">
        <f>IF(ISERROR(SEARCH(",",Ausstellungen!G374,1)),Ausstellungen!G374,SUBSTITUTE(MID(Ausstellungen!G374,1,SEARCH(",",Ausstellungen!G374,1)-1),"vv","z"))</f>
        <v xml:space="preserve"> </v>
      </c>
      <c r="AA374" s="71">
        <f t="shared" ca="1" si="59"/>
        <v>0</v>
      </c>
      <c r="AB374" s="71">
        <f t="shared" ca="1" si="60"/>
        <v>0</v>
      </c>
      <c r="AC374" s="71">
        <f t="shared" ca="1" si="61"/>
        <v>0</v>
      </c>
      <c r="AD374" s="71">
        <f t="shared" ca="1" si="62"/>
        <v>0</v>
      </c>
      <c r="AE374" s="71">
        <f t="shared" ca="1" si="63"/>
        <v>0</v>
      </c>
      <c r="AF374" s="71">
        <f t="shared" ca="1" si="64"/>
        <v>0</v>
      </c>
      <c r="AG374" s="71">
        <f t="shared" ca="1" si="65"/>
        <v>0</v>
      </c>
    </row>
    <row r="375" spans="1:33" ht="18.600000000000001" customHeight="1" x14ac:dyDescent="0.2">
      <c r="A375" s="70" t="str">
        <f>IF(AND(Ausstellungen!C375&lt;"a",Ausstellungen!D375&lt;"a",Ausstellungen!F375&lt;"a",Ausstellungen!G375&lt;" "),"",SUBSTITUTE(SUBSTITUTE(SUBSTITUTE(SUBSTITUTE(IF(AND(ISERROR(SEARCH(",",Ausstellungen!G375,1)),ISERROR(SEARCH(".",Ausstellungen!G375,1))),CONCATENATE(Ausstellungen!D375,Ausstellungen!E375,Ausstellungen!F375,Ausstellungen!G375),IF(ISERROR(SEARCH(",",Ausstellungen!G375,1)),CONCATENATE(Ausstellungen!D375,Ausstellungen!E375,Ausstellungen!F375,MID(Ausstellungen!G375,SEARCH(".",Ausstellungen!G375,1)-1,1)),CONCATENATE(Ausstellungen!D375,Ausstellungen!E375,Ausstellungen!F375,MID(Ausstellungen!G375,SEARCH(",",Ausstellungen!G375,1)-1,1)))),"vv",ROW()),"v",ROW()),"Sg",""),"V",""))</f>
        <v xml:space="preserve">   </v>
      </c>
      <c r="B375" s="70" t="str">
        <f>IF(OR(Ausstellungen!C375&lt;"a",Ausstellungen!D375&lt;"a",Ausstellungen!F375&lt;"a"),"",IF(AND(Ausstellungen!D375=Tabelle2!$C$19,Ausstellungen!F375=Tabelle2!$E$19),Ausstellungen!C375&amp;Ausstellungen!D375&amp;"yy",IF(AND(Ausstellungen!D375=Tabelle2!$C$19,Ausstellungen!F375&lt;&gt;Tabelle2!$E$19),Ausstellungen!C375&amp;Ausstellungen!D375&amp;"zz",Ausstellungen!C375&amp;Ausstellungen!D375)))</f>
        <v/>
      </c>
      <c r="C375" s="70" t="str">
        <f>IF(Ausstellungen!H375&lt;"a","",IF(Ausstellungen!F375=Tabelle2!$E$4,Ausstellungen!D375&amp;Ausstellungen!E375&amp;Ausstellungen!F375&amp;Ausstellungen!H375,IF(Ausstellungen!F375=Tabelle2!$E$3,Ausstellungen!D375&amp;Ausstellungen!F375&amp;Ausstellungen!H375,Ausstellungen!D375&amp;Ausstellungen!E375&amp;Ausstellungen!H375)))</f>
        <v/>
      </c>
      <c r="D375" s="70" t="str">
        <f>IF(AND(Ausstellungen!C375&gt;"a",Ausstellungen!D375&gt;"a",Ausstellungen!F375&gt;"a",Ausstellungen!I375&gt;"a"),Ausstellungen!D375&amp;Ausstellungen!E375&amp;MID(Ausstellungen!I375,1,2),"")</f>
        <v/>
      </c>
      <c r="E375" s="70" t="str">
        <f>IF(AND(Ausstellungen!C375&gt;"a",Ausstellungen!D375&gt;"a",Ausstellungen!F375&gt;"a",Ausstellungen!I375&gt;"a"),Ausstellungen!D375&amp;MID(Ausstellungen!I375,1,3),"")</f>
        <v/>
      </c>
      <c r="F375" s="70" t="str">
        <f>IF(Ausstellungen!T375&lt;&gt;"leer",CONCATENATE(Ausstellungen!T375,"P"),"")</f>
        <v/>
      </c>
      <c r="G375" s="71">
        <f ca="1">IF(Ausstellungen!G375&gt;" ",VLOOKUP(Ausstellungen!G375,INDIRECT(F375),2,0),0)</f>
        <v>0</v>
      </c>
      <c r="H375" s="71">
        <f>IF(ISERROR(VLOOKUP(Ausstellungen!H375,Tabelle2!$AG$3:$AH$29,2,0)),0,VLOOKUP(Ausstellungen!H375,Tabelle2!$AG$3:$AH$29,2,0))</f>
        <v>0</v>
      </c>
      <c r="I375" s="71">
        <f>IF(ISERROR(VLOOKUP(Ausstellungen!I375,Tabelle2!$X$3:$Y$8,2,0)),0,VLOOKUP(Ausstellungen!I375,Tabelle2!$X$3:$Y$8,2,0))</f>
        <v>0</v>
      </c>
      <c r="J375" s="71">
        <f t="shared" ca="1" si="55"/>
        <v>0</v>
      </c>
      <c r="N375" s="69" t="str">
        <f>IF(AND(Ausstellungen!$C375&gt;"a",ISERROR(VLOOKUP(Ausstellungen!$C375,Tabelle3!$A$6:$B$300,2,0))),"??",IF(ISERROR(VLOOKUP(Ausstellungen!$C375,Tabelle3!$A$6:$B$300,2,0)),"",VLOOKUP(Ausstellungen!$C375,Tabelle3!$A$6:$B$300,2,0)))</f>
        <v/>
      </c>
      <c r="O375" s="125">
        <f ca="1">IF(AND(Ausstellungen!G375&gt;"a",ISERROR(MATCH(Ausstellungen!G375,INDIRECT(Ausstellungen!T375),0))),0,1)</f>
        <v>1</v>
      </c>
      <c r="P375" s="71" t="str">
        <f>IF(Ausstellungen!$C375="","",IF(ISERROR(MATCH(Ausstellungen!$I375,Tabelle2!$X$4:$X$8,0)),"",MATCH(Ausstellungen!$I375,Tabelle2!$X$4:$X$8,0)))</f>
        <v/>
      </c>
      <c r="Q375" s="71" t="str">
        <f>IF(Ausstellungen!$C375="","",IF(OR(P375="",ISERROR(INDEX(Tabelle2!$X$14:$Y$18,P375,2))),"",INDEX(Tabelle2!$X$14:$Y$18,P375,2)))</f>
        <v/>
      </c>
      <c r="R375" s="71" t="str">
        <f t="shared" si="56"/>
        <v/>
      </c>
      <c r="S375" s="84" t="str">
        <f>IF(Ausstellungen!H375&lt;"a","",IF(AND(Ausstellungen!H375&gt;"a",ISERROR(MATCH(Ausstellungen!D375&amp;Ausstellungen!G375,Tabelle2!$T$2:$T$17,0))),1,IF(AND(Ausstellungen!H375&gt;"a",INDEX(Tabelle2!$V$2:$V$17,MATCH(Ausstellungen!D375&amp;Ausstellungen!G375,Tabelle2!$T$2:$T$17,0))&lt;&gt;Ausstellungen!H375),1,"")))</f>
        <v/>
      </c>
      <c r="T375" s="71" t="str">
        <f>IF(AND(Ausstellungen!I375&gt;"a",ISERROR(MATCH(Ausstellungen!G375,Tabelle2!$Z$2:$Z$7,0))),1,"")</f>
        <v/>
      </c>
      <c r="U375" s="71" t="str">
        <f>IF(AND(A375&gt;"a",Ausstellungen!G375&gt;" "),COUNTIF(A$5:A$500,A375),"")</f>
        <v/>
      </c>
      <c r="V375" s="71" t="str">
        <f t="shared" si="57"/>
        <v/>
      </c>
      <c r="W375" s="71" t="str">
        <f t="shared" si="58"/>
        <v/>
      </c>
      <c r="X375" s="71" t="str">
        <f>IF(AND(Ausstellungen!D375&lt;&gt;Tabelle2!$C$19,Ausstellungen!F375=Tabelle2!$E$19),1,"")</f>
        <v/>
      </c>
      <c r="Y375" s="71" t="str">
        <f ca="1">IF(AND(Ausstellungen!G375&gt;"a",ISERROR(MATCH(Ausstellungen!G375,INDIRECT(Ausstellungen!T375),0))),0,"")</f>
        <v/>
      </c>
      <c r="Z375" s="71" t="str">
        <f>IF(ISERROR(SEARCH(",",Ausstellungen!G375,1)),Ausstellungen!G375,SUBSTITUTE(MID(Ausstellungen!G375,1,SEARCH(",",Ausstellungen!G375,1)-1),"vv","z"))</f>
        <v xml:space="preserve"> </v>
      </c>
      <c r="AA375" s="71">
        <f t="shared" ca="1" si="59"/>
        <v>0</v>
      </c>
      <c r="AB375" s="71">
        <f t="shared" ca="1" si="60"/>
        <v>0</v>
      </c>
      <c r="AC375" s="71">
        <f t="shared" ca="1" si="61"/>
        <v>0</v>
      </c>
      <c r="AD375" s="71">
        <f t="shared" ca="1" si="62"/>
        <v>0</v>
      </c>
      <c r="AE375" s="71">
        <f t="shared" ca="1" si="63"/>
        <v>0</v>
      </c>
      <c r="AF375" s="71">
        <f t="shared" ca="1" si="64"/>
        <v>0</v>
      </c>
      <c r="AG375" s="71">
        <f t="shared" ca="1" si="65"/>
        <v>0</v>
      </c>
    </row>
    <row r="376" spans="1:33" ht="18.600000000000001" customHeight="1" x14ac:dyDescent="0.2">
      <c r="A376" s="70" t="str">
        <f>IF(AND(Ausstellungen!C376&lt;"a",Ausstellungen!D376&lt;"a",Ausstellungen!F376&lt;"a",Ausstellungen!G376&lt;" "),"",SUBSTITUTE(SUBSTITUTE(SUBSTITUTE(SUBSTITUTE(IF(AND(ISERROR(SEARCH(",",Ausstellungen!G376,1)),ISERROR(SEARCH(".",Ausstellungen!G376,1))),CONCATENATE(Ausstellungen!D376,Ausstellungen!E376,Ausstellungen!F376,Ausstellungen!G376),IF(ISERROR(SEARCH(",",Ausstellungen!G376,1)),CONCATENATE(Ausstellungen!D376,Ausstellungen!E376,Ausstellungen!F376,MID(Ausstellungen!G376,SEARCH(".",Ausstellungen!G376,1)-1,1)),CONCATENATE(Ausstellungen!D376,Ausstellungen!E376,Ausstellungen!F376,MID(Ausstellungen!G376,SEARCH(",",Ausstellungen!G376,1)-1,1)))),"vv",ROW()),"v",ROW()),"Sg",""),"V",""))</f>
        <v xml:space="preserve">   </v>
      </c>
      <c r="B376" s="70" t="str">
        <f>IF(OR(Ausstellungen!C376&lt;"a",Ausstellungen!D376&lt;"a",Ausstellungen!F376&lt;"a"),"",IF(AND(Ausstellungen!D376=Tabelle2!$C$19,Ausstellungen!F376=Tabelle2!$E$19),Ausstellungen!C376&amp;Ausstellungen!D376&amp;"yy",IF(AND(Ausstellungen!D376=Tabelle2!$C$19,Ausstellungen!F376&lt;&gt;Tabelle2!$E$19),Ausstellungen!C376&amp;Ausstellungen!D376&amp;"zz",Ausstellungen!C376&amp;Ausstellungen!D376)))</f>
        <v/>
      </c>
      <c r="C376" s="70" t="str">
        <f>IF(Ausstellungen!H376&lt;"a","",IF(Ausstellungen!F376=Tabelle2!$E$4,Ausstellungen!D376&amp;Ausstellungen!E376&amp;Ausstellungen!F376&amp;Ausstellungen!H376,IF(Ausstellungen!F376=Tabelle2!$E$3,Ausstellungen!D376&amp;Ausstellungen!F376&amp;Ausstellungen!H376,Ausstellungen!D376&amp;Ausstellungen!E376&amp;Ausstellungen!H376)))</f>
        <v/>
      </c>
      <c r="D376" s="70" t="str">
        <f>IF(AND(Ausstellungen!C376&gt;"a",Ausstellungen!D376&gt;"a",Ausstellungen!F376&gt;"a",Ausstellungen!I376&gt;"a"),Ausstellungen!D376&amp;Ausstellungen!E376&amp;MID(Ausstellungen!I376,1,2),"")</f>
        <v/>
      </c>
      <c r="E376" s="70" t="str">
        <f>IF(AND(Ausstellungen!C376&gt;"a",Ausstellungen!D376&gt;"a",Ausstellungen!F376&gt;"a",Ausstellungen!I376&gt;"a"),Ausstellungen!D376&amp;MID(Ausstellungen!I376,1,3),"")</f>
        <v/>
      </c>
      <c r="F376" s="70" t="str">
        <f>IF(Ausstellungen!T376&lt;&gt;"leer",CONCATENATE(Ausstellungen!T376,"P"),"")</f>
        <v/>
      </c>
      <c r="G376" s="71">
        <f ca="1">IF(Ausstellungen!G376&gt;" ",VLOOKUP(Ausstellungen!G376,INDIRECT(F376),2,0),0)</f>
        <v>0</v>
      </c>
      <c r="H376" s="71">
        <f>IF(ISERROR(VLOOKUP(Ausstellungen!H376,Tabelle2!$AG$3:$AH$29,2,0)),0,VLOOKUP(Ausstellungen!H376,Tabelle2!$AG$3:$AH$29,2,0))</f>
        <v>0</v>
      </c>
      <c r="I376" s="71">
        <f>IF(ISERROR(VLOOKUP(Ausstellungen!I376,Tabelle2!$X$3:$Y$8,2,0)),0,VLOOKUP(Ausstellungen!I376,Tabelle2!$X$3:$Y$8,2,0))</f>
        <v>0</v>
      </c>
      <c r="J376" s="71">
        <f t="shared" ca="1" si="55"/>
        <v>0</v>
      </c>
      <c r="N376" s="69" t="str">
        <f>IF(AND(Ausstellungen!$C376&gt;"a",ISERROR(VLOOKUP(Ausstellungen!$C376,Tabelle3!$A$6:$B$300,2,0))),"??",IF(ISERROR(VLOOKUP(Ausstellungen!$C376,Tabelle3!$A$6:$B$300,2,0)),"",VLOOKUP(Ausstellungen!$C376,Tabelle3!$A$6:$B$300,2,0)))</f>
        <v/>
      </c>
      <c r="O376" s="125">
        <f ca="1">IF(AND(Ausstellungen!G376&gt;"a",ISERROR(MATCH(Ausstellungen!G376,INDIRECT(Ausstellungen!T376),0))),0,1)</f>
        <v>1</v>
      </c>
      <c r="P376" s="71" t="str">
        <f>IF(Ausstellungen!$C376="","",IF(ISERROR(MATCH(Ausstellungen!$I376,Tabelle2!$X$4:$X$8,0)),"",MATCH(Ausstellungen!$I376,Tabelle2!$X$4:$X$8,0)))</f>
        <v/>
      </c>
      <c r="Q376" s="71" t="str">
        <f>IF(Ausstellungen!$C376="","",IF(OR(P376="",ISERROR(INDEX(Tabelle2!$X$14:$Y$18,P376,2))),"",INDEX(Tabelle2!$X$14:$Y$18,P376,2)))</f>
        <v/>
      </c>
      <c r="R376" s="71" t="str">
        <f t="shared" si="56"/>
        <v/>
      </c>
      <c r="S376" s="84" t="str">
        <f>IF(Ausstellungen!H376&lt;"a","",IF(AND(Ausstellungen!H376&gt;"a",ISERROR(MATCH(Ausstellungen!D376&amp;Ausstellungen!G376,Tabelle2!$T$2:$T$17,0))),1,IF(AND(Ausstellungen!H376&gt;"a",INDEX(Tabelle2!$V$2:$V$17,MATCH(Ausstellungen!D376&amp;Ausstellungen!G376,Tabelle2!$T$2:$T$17,0))&lt;&gt;Ausstellungen!H376),1,"")))</f>
        <v/>
      </c>
      <c r="T376" s="71" t="str">
        <f>IF(AND(Ausstellungen!I376&gt;"a",ISERROR(MATCH(Ausstellungen!G376,Tabelle2!$Z$2:$Z$7,0))),1,"")</f>
        <v/>
      </c>
      <c r="U376" s="71" t="str">
        <f>IF(AND(A376&gt;"a",Ausstellungen!G376&gt;" "),COUNTIF(A$5:A$500,A376),"")</f>
        <v/>
      </c>
      <c r="V376" s="71" t="str">
        <f t="shared" si="57"/>
        <v/>
      </c>
      <c r="W376" s="71" t="str">
        <f t="shared" si="58"/>
        <v/>
      </c>
      <c r="X376" s="71" t="str">
        <f>IF(AND(Ausstellungen!D376&lt;&gt;Tabelle2!$C$19,Ausstellungen!F376=Tabelle2!$E$19),1,"")</f>
        <v/>
      </c>
      <c r="Y376" s="71" t="str">
        <f ca="1">IF(AND(Ausstellungen!G376&gt;"a",ISERROR(MATCH(Ausstellungen!G376,INDIRECT(Ausstellungen!T376),0))),0,"")</f>
        <v/>
      </c>
      <c r="Z376" s="71" t="str">
        <f>IF(ISERROR(SEARCH(",",Ausstellungen!G376,1)),Ausstellungen!G376,SUBSTITUTE(MID(Ausstellungen!G376,1,SEARCH(",",Ausstellungen!G376,1)-1),"vv","z"))</f>
        <v xml:space="preserve"> </v>
      </c>
      <c r="AA376" s="71">
        <f t="shared" ca="1" si="59"/>
        <v>0</v>
      </c>
      <c r="AB376" s="71">
        <f t="shared" ca="1" si="60"/>
        <v>0</v>
      </c>
      <c r="AC376" s="71">
        <f t="shared" ca="1" si="61"/>
        <v>0</v>
      </c>
      <c r="AD376" s="71">
        <f t="shared" ca="1" si="62"/>
        <v>0</v>
      </c>
      <c r="AE376" s="71">
        <f t="shared" ca="1" si="63"/>
        <v>0</v>
      </c>
      <c r="AF376" s="71">
        <f t="shared" ca="1" si="64"/>
        <v>0</v>
      </c>
      <c r="AG376" s="71">
        <f t="shared" ca="1" si="65"/>
        <v>0</v>
      </c>
    </row>
    <row r="377" spans="1:33" ht="18.600000000000001" customHeight="1" x14ac:dyDescent="0.2">
      <c r="A377" s="70" t="str">
        <f>IF(AND(Ausstellungen!C377&lt;"a",Ausstellungen!D377&lt;"a",Ausstellungen!F377&lt;"a",Ausstellungen!G377&lt;" "),"",SUBSTITUTE(SUBSTITUTE(SUBSTITUTE(SUBSTITUTE(IF(AND(ISERROR(SEARCH(",",Ausstellungen!G377,1)),ISERROR(SEARCH(".",Ausstellungen!G377,1))),CONCATENATE(Ausstellungen!D377,Ausstellungen!E377,Ausstellungen!F377,Ausstellungen!G377),IF(ISERROR(SEARCH(",",Ausstellungen!G377,1)),CONCATENATE(Ausstellungen!D377,Ausstellungen!E377,Ausstellungen!F377,MID(Ausstellungen!G377,SEARCH(".",Ausstellungen!G377,1)-1,1)),CONCATENATE(Ausstellungen!D377,Ausstellungen!E377,Ausstellungen!F377,MID(Ausstellungen!G377,SEARCH(",",Ausstellungen!G377,1)-1,1)))),"vv",ROW()),"v",ROW()),"Sg",""),"V",""))</f>
        <v xml:space="preserve">   </v>
      </c>
      <c r="B377" s="70" t="str">
        <f>IF(OR(Ausstellungen!C377&lt;"a",Ausstellungen!D377&lt;"a",Ausstellungen!F377&lt;"a"),"",IF(AND(Ausstellungen!D377=Tabelle2!$C$19,Ausstellungen!F377=Tabelle2!$E$19),Ausstellungen!C377&amp;Ausstellungen!D377&amp;"yy",IF(AND(Ausstellungen!D377=Tabelle2!$C$19,Ausstellungen!F377&lt;&gt;Tabelle2!$E$19),Ausstellungen!C377&amp;Ausstellungen!D377&amp;"zz",Ausstellungen!C377&amp;Ausstellungen!D377)))</f>
        <v/>
      </c>
      <c r="C377" s="70" t="str">
        <f>IF(Ausstellungen!H377&lt;"a","",IF(Ausstellungen!F377=Tabelle2!$E$4,Ausstellungen!D377&amp;Ausstellungen!E377&amp;Ausstellungen!F377&amp;Ausstellungen!H377,IF(Ausstellungen!F377=Tabelle2!$E$3,Ausstellungen!D377&amp;Ausstellungen!F377&amp;Ausstellungen!H377,Ausstellungen!D377&amp;Ausstellungen!E377&amp;Ausstellungen!H377)))</f>
        <v/>
      </c>
      <c r="D377" s="70" t="str">
        <f>IF(AND(Ausstellungen!C377&gt;"a",Ausstellungen!D377&gt;"a",Ausstellungen!F377&gt;"a",Ausstellungen!I377&gt;"a"),Ausstellungen!D377&amp;Ausstellungen!E377&amp;MID(Ausstellungen!I377,1,2),"")</f>
        <v/>
      </c>
      <c r="E377" s="70" t="str">
        <f>IF(AND(Ausstellungen!C377&gt;"a",Ausstellungen!D377&gt;"a",Ausstellungen!F377&gt;"a",Ausstellungen!I377&gt;"a"),Ausstellungen!D377&amp;MID(Ausstellungen!I377,1,3),"")</f>
        <v/>
      </c>
      <c r="F377" s="70" t="str">
        <f>IF(Ausstellungen!T377&lt;&gt;"leer",CONCATENATE(Ausstellungen!T377,"P"),"")</f>
        <v/>
      </c>
      <c r="G377" s="71">
        <f ca="1">IF(Ausstellungen!G377&gt;" ",VLOOKUP(Ausstellungen!G377,INDIRECT(F377),2,0),0)</f>
        <v>0</v>
      </c>
      <c r="H377" s="71">
        <f>IF(ISERROR(VLOOKUP(Ausstellungen!H377,Tabelle2!$AG$3:$AH$29,2,0)),0,VLOOKUP(Ausstellungen!H377,Tabelle2!$AG$3:$AH$29,2,0))</f>
        <v>0</v>
      </c>
      <c r="I377" s="71">
        <f>IF(ISERROR(VLOOKUP(Ausstellungen!I377,Tabelle2!$X$3:$Y$8,2,0)),0,VLOOKUP(Ausstellungen!I377,Tabelle2!$X$3:$Y$8,2,0))</f>
        <v>0</v>
      </c>
      <c r="J377" s="71">
        <f t="shared" ca="1" si="55"/>
        <v>0</v>
      </c>
      <c r="N377" s="69" t="str">
        <f>IF(AND(Ausstellungen!$C377&gt;"a",ISERROR(VLOOKUP(Ausstellungen!$C377,Tabelle3!$A$6:$B$300,2,0))),"??",IF(ISERROR(VLOOKUP(Ausstellungen!$C377,Tabelle3!$A$6:$B$300,2,0)),"",VLOOKUP(Ausstellungen!$C377,Tabelle3!$A$6:$B$300,2,0)))</f>
        <v/>
      </c>
      <c r="O377" s="125">
        <f ca="1">IF(AND(Ausstellungen!G377&gt;"a",ISERROR(MATCH(Ausstellungen!G377,INDIRECT(Ausstellungen!T377),0))),0,1)</f>
        <v>1</v>
      </c>
      <c r="P377" s="71" t="str">
        <f>IF(Ausstellungen!$C377="","",IF(ISERROR(MATCH(Ausstellungen!$I377,Tabelle2!$X$4:$X$8,0)),"",MATCH(Ausstellungen!$I377,Tabelle2!$X$4:$X$8,0)))</f>
        <v/>
      </c>
      <c r="Q377" s="71" t="str">
        <f>IF(Ausstellungen!$C377="","",IF(OR(P377="",ISERROR(INDEX(Tabelle2!$X$14:$Y$18,P377,2))),"",INDEX(Tabelle2!$X$14:$Y$18,P377,2)))</f>
        <v/>
      </c>
      <c r="R377" s="71" t="str">
        <f t="shared" si="56"/>
        <v/>
      </c>
      <c r="S377" s="84" t="str">
        <f>IF(Ausstellungen!H377&lt;"a","",IF(AND(Ausstellungen!H377&gt;"a",ISERROR(MATCH(Ausstellungen!D377&amp;Ausstellungen!G377,Tabelle2!$T$2:$T$17,0))),1,IF(AND(Ausstellungen!H377&gt;"a",INDEX(Tabelle2!$V$2:$V$17,MATCH(Ausstellungen!D377&amp;Ausstellungen!G377,Tabelle2!$T$2:$T$17,0))&lt;&gt;Ausstellungen!H377),1,"")))</f>
        <v/>
      </c>
      <c r="T377" s="71" t="str">
        <f>IF(AND(Ausstellungen!I377&gt;"a",ISERROR(MATCH(Ausstellungen!G377,Tabelle2!$Z$2:$Z$7,0))),1,"")</f>
        <v/>
      </c>
      <c r="U377" s="71" t="str">
        <f>IF(AND(A377&gt;"a",Ausstellungen!G377&gt;" "),COUNTIF(A$5:A$500,A377),"")</f>
        <v/>
      </c>
      <c r="V377" s="71" t="str">
        <f t="shared" si="57"/>
        <v/>
      </c>
      <c r="W377" s="71" t="str">
        <f t="shared" si="58"/>
        <v/>
      </c>
      <c r="X377" s="71" t="str">
        <f>IF(AND(Ausstellungen!D377&lt;&gt;Tabelle2!$C$19,Ausstellungen!F377=Tabelle2!$E$19),1,"")</f>
        <v/>
      </c>
      <c r="Y377" s="71" t="str">
        <f ca="1">IF(AND(Ausstellungen!G377&gt;"a",ISERROR(MATCH(Ausstellungen!G377,INDIRECT(Ausstellungen!T377),0))),0,"")</f>
        <v/>
      </c>
      <c r="Z377" s="71" t="str">
        <f>IF(ISERROR(SEARCH(",",Ausstellungen!G377,1)),Ausstellungen!G377,SUBSTITUTE(MID(Ausstellungen!G377,1,SEARCH(",",Ausstellungen!G377,1)-1),"vv","z"))</f>
        <v xml:space="preserve"> </v>
      </c>
      <c r="AA377" s="71">
        <f t="shared" ca="1" si="59"/>
        <v>0</v>
      </c>
      <c r="AB377" s="71">
        <f t="shared" ca="1" si="60"/>
        <v>0</v>
      </c>
      <c r="AC377" s="71">
        <f t="shared" ca="1" si="61"/>
        <v>0</v>
      </c>
      <c r="AD377" s="71">
        <f t="shared" ca="1" si="62"/>
        <v>0</v>
      </c>
      <c r="AE377" s="71">
        <f t="shared" ca="1" si="63"/>
        <v>0</v>
      </c>
      <c r="AF377" s="71">
        <f t="shared" ca="1" si="64"/>
        <v>0</v>
      </c>
      <c r="AG377" s="71">
        <f t="shared" ca="1" si="65"/>
        <v>0</v>
      </c>
    </row>
    <row r="378" spans="1:33" ht="18.600000000000001" customHeight="1" x14ac:dyDescent="0.2">
      <c r="A378" s="70" t="str">
        <f>IF(AND(Ausstellungen!C378&lt;"a",Ausstellungen!D378&lt;"a",Ausstellungen!F378&lt;"a",Ausstellungen!G378&lt;" "),"",SUBSTITUTE(SUBSTITUTE(SUBSTITUTE(SUBSTITUTE(IF(AND(ISERROR(SEARCH(",",Ausstellungen!G378,1)),ISERROR(SEARCH(".",Ausstellungen!G378,1))),CONCATENATE(Ausstellungen!D378,Ausstellungen!E378,Ausstellungen!F378,Ausstellungen!G378),IF(ISERROR(SEARCH(",",Ausstellungen!G378,1)),CONCATENATE(Ausstellungen!D378,Ausstellungen!E378,Ausstellungen!F378,MID(Ausstellungen!G378,SEARCH(".",Ausstellungen!G378,1)-1,1)),CONCATENATE(Ausstellungen!D378,Ausstellungen!E378,Ausstellungen!F378,MID(Ausstellungen!G378,SEARCH(",",Ausstellungen!G378,1)-1,1)))),"vv",ROW()),"v",ROW()),"Sg",""),"V",""))</f>
        <v xml:space="preserve">   </v>
      </c>
      <c r="B378" s="70" t="str">
        <f>IF(OR(Ausstellungen!C378&lt;"a",Ausstellungen!D378&lt;"a",Ausstellungen!F378&lt;"a"),"",IF(AND(Ausstellungen!D378=Tabelle2!$C$19,Ausstellungen!F378=Tabelle2!$E$19),Ausstellungen!C378&amp;Ausstellungen!D378&amp;"yy",IF(AND(Ausstellungen!D378=Tabelle2!$C$19,Ausstellungen!F378&lt;&gt;Tabelle2!$E$19),Ausstellungen!C378&amp;Ausstellungen!D378&amp;"zz",Ausstellungen!C378&amp;Ausstellungen!D378)))</f>
        <v/>
      </c>
      <c r="C378" s="70" t="str">
        <f>IF(Ausstellungen!H378&lt;"a","",IF(Ausstellungen!F378=Tabelle2!$E$4,Ausstellungen!D378&amp;Ausstellungen!E378&amp;Ausstellungen!F378&amp;Ausstellungen!H378,IF(Ausstellungen!F378=Tabelle2!$E$3,Ausstellungen!D378&amp;Ausstellungen!F378&amp;Ausstellungen!H378,Ausstellungen!D378&amp;Ausstellungen!E378&amp;Ausstellungen!H378)))</f>
        <v/>
      </c>
      <c r="D378" s="70" t="str">
        <f>IF(AND(Ausstellungen!C378&gt;"a",Ausstellungen!D378&gt;"a",Ausstellungen!F378&gt;"a",Ausstellungen!I378&gt;"a"),Ausstellungen!D378&amp;Ausstellungen!E378&amp;MID(Ausstellungen!I378,1,2),"")</f>
        <v/>
      </c>
      <c r="E378" s="70" t="str">
        <f>IF(AND(Ausstellungen!C378&gt;"a",Ausstellungen!D378&gt;"a",Ausstellungen!F378&gt;"a",Ausstellungen!I378&gt;"a"),Ausstellungen!D378&amp;MID(Ausstellungen!I378,1,3),"")</f>
        <v/>
      </c>
      <c r="F378" s="70" t="str">
        <f>IF(Ausstellungen!T378&lt;&gt;"leer",CONCATENATE(Ausstellungen!T378,"P"),"")</f>
        <v/>
      </c>
      <c r="G378" s="71">
        <f ca="1">IF(Ausstellungen!G378&gt;" ",VLOOKUP(Ausstellungen!G378,INDIRECT(F378),2,0),0)</f>
        <v>0</v>
      </c>
      <c r="H378" s="71">
        <f>IF(ISERROR(VLOOKUP(Ausstellungen!H378,Tabelle2!$AG$3:$AH$29,2,0)),0,VLOOKUP(Ausstellungen!H378,Tabelle2!$AG$3:$AH$29,2,0))</f>
        <v>0</v>
      </c>
      <c r="I378" s="71">
        <f>IF(ISERROR(VLOOKUP(Ausstellungen!I378,Tabelle2!$X$3:$Y$8,2,0)),0,VLOOKUP(Ausstellungen!I378,Tabelle2!$X$3:$Y$8,2,0))</f>
        <v>0</v>
      </c>
      <c r="J378" s="71">
        <f t="shared" ca="1" si="55"/>
        <v>0</v>
      </c>
      <c r="N378" s="69" t="str">
        <f>IF(AND(Ausstellungen!$C378&gt;"a",ISERROR(VLOOKUP(Ausstellungen!$C378,Tabelle3!$A$6:$B$300,2,0))),"??",IF(ISERROR(VLOOKUP(Ausstellungen!$C378,Tabelle3!$A$6:$B$300,2,0)),"",VLOOKUP(Ausstellungen!$C378,Tabelle3!$A$6:$B$300,2,0)))</f>
        <v/>
      </c>
      <c r="O378" s="125">
        <f ca="1">IF(AND(Ausstellungen!G378&gt;"a",ISERROR(MATCH(Ausstellungen!G378,INDIRECT(Ausstellungen!T378),0))),0,1)</f>
        <v>1</v>
      </c>
      <c r="P378" s="71" t="str">
        <f>IF(Ausstellungen!$C378="","",IF(ISERROR(MATCH(Ausstellungen!$I378,Tabelle2!$X$4:$X$8,0)),"",MATCH(Ausstellungen!$I378,Tabelle2!$X$4:$X$8,0)))</f>
        <v/>
      </c>
      <c r="Q378" s="71" t="str">
        <f>IF(Ausstellungen!$C378="","",IF(OR(P378="",ISERROR(INDEX(Tabelle2!$X$14:$Y$18,P378,2))),"",INDEX(Tabelle2!$X$14:$Y$18,P378,2)))</f>
        <v/>
      </c>
      <c r="R378" s="71" t="str">
        <f t="shared" si="56"/>
        <v/>
      </c>
      <c r="S378" s="84" t="str">
        <f>IF(Ausstellungen!H378&lt;"a","",IF(AND(Ausstellungen!H378&gt;"a",ISERROR(MATCH(Ausstellungen!D378&amp;Ausstellungen!G378,Tabelle2!$T$2:$T$17,0))),1,IF(AND(Ausstellungen!H378&gt;"a",INDEX(Tabelle2!$V$2:$V$17,MATCH(Ausstellungen!D378&amp;Ausstellungen!G378,Tabelle2!$T$2:$T$17,0))&lt;&gt;Ausstellungen!H378),1,"")))</f>
        <v/>
      </c>
      <c r="T378" s="71" t="str">
        <f>IF(AND(Ausstellungen!I378&gt;"a",ISERROR(MATCH(Ausstellungen!G378,Tabelle2!$Z$2:$Z$7,0))),1,"")</f>
        <v/>
      </c>
      <c r="U378" s="71" t="str">
        <f>IF(AND(A378&gt;"a",Ausstellungen!G378&gt;" "),COUNTIF(A$5:A$500,A378),"")</f>
        <v/>
      </c>
      <c r="V378" s="71" t="str">
        <f t="shared" si="57"/>
        <v/>
      </c>
      <c r="W378" s="71" t="str">
        <f t="shared" si="58"/>
        <v/>
      </c>
      <c r="X378" s="71" t="str">
        <f>IF(AND(Ausstellungen!D378&lt;&gt;Tabelle2!$C$19,Ausstellungen!F378=Tabelle2!$E$19),1,"")</f>
        <v/>
      </c>
      <c r="Y378" s="71" t="str">
        <f ca="1">IF(AND(Ausstellungen!G378&gt;"a",ISERROR(MATCH(Ausstellungen!G378,INDIRECT(Ausstellungen!T378),0))),0,"")</f>
        <v/>
      </c>
      <c r="Z378" s="71" t="str">
        <f>IF(ISERROR(SEARCH(",",Ausstellungen!G378,1)),Ausstellungen!G378,SUBSTITUTE(MID(Ausstellungen!G378,1,SEARCH(",",Ausstellungen!G378,1)-1),"vv","z"))</f>
        <v xml:space="preserve"> </v>
      </c>
      <c r="AA378" s="71">
        <f t="shared" ca="1" si="59"/>
        <v>0</v>
      </c>
      <c r="AB378" s="71">
        <f t="shared" ca="1" si="60"/>
        <v>0</v>
      </c>
      <c r="AC378" s="71">
        <f t="shared" ca="1" si="61"/>
        <v>0</v>
      </c>
      <c r="AD378" s="71">
        <f t="shared" ca="1" si="62"/>
        <v>0</v>
      </c>
      <c r="AE378" s="71">
        <f t="shared" ca="1" si="63"/>
        <v>0</v>
      </c>
      <c r="AF378" s="71">
        <f t="shared" ca="1" si="64"/>
        <v>0</v>
      </c>
      <c r="AG378" s="71">
        <f t="shared" ca="1" si="65"/>
        <v>0</v>
      </c>
    </row>
    <row r="379" spans="1:33" ht="18.600000000000001" customHeight="1" x14ac:dyDescent="0.2">
      <c r="A379" s="70" t="str">
        <f>IF(AND(Ausstellungen!C379&lt;"a",Ausstellungen!D379&lt;"a",Ausstellungen!F379&lt;"a",Ausstellungen!G379&lt;" "),"",SUBSTITUTE(SUBSTITUTE(SUBSTITUTE(SUBSTITUTE(IF(AND(ISERROR(SEARCH(",",Ausstellungen!G379,1)),ISERROR(SEARCH(".",Ausstellungen!G379,1))),CONCATENATE(Ausstellungen!D379,Ausstellungen!E379,Ausstellungen!F379,Ausstellungen!G379),IF(ISERROR(SEARCH(",",Ausstellungen!G379,1)),CONCATENATE(Ausstellungen!D379,Ausstellungen!E379,Ausstellungen!F379,MID(Ausstellungen!G379,SEARCH(".",Ausstellungen!G379,1)-1,1)),CONCATENATE(Ausstellungen!D379,Ausstellungen!E379,Ausstellungen!F379,MID(Ausstellungen!G379,SEARCH(",",Ausstellungen!G379,1)-1,1)))),"vv",ROW()),"v",ROW()),"Sg",""),"V",""))</f>
        <v xml:space="preserve">   </v>
      </c>
      <c r="B379" s="70" t="str">
        <f>IF(OR(Ausstellungen!C379&lt;"a",Ausstellungen!D379&lt;"a",Ausstellungen!F379&lt;"a"),"",IF(AND(Ausstellungen!D379=Tabelle2!$C$19,Ausstellungen!F379=Tabelle2!$E$19),Ausstellungen!C379&amp;Ausstellungen!D379&amp;"yy",IF(AND(Ausstellungen!D379=Tabelle2!$C$19,Ausstellungen!F379&lt;&gt;Tabelle2!$E$19),Ausstellungen!C379&amp;Ausstellungen!D379&amp;"zz",Ausstellungen!C379&amp;Ausstellungen!D379)))</f>
        <v/>
      </c>
      <c r="C379" s="70" t="str">
        <f>IF(Ausstellungen!H379&lt;"a","",IF(Ausstellungen!F379=Tabelle2!$E$4,Ausstellungen!D379&amp;Ausstellungen!E379&amp;Ausstellungen!F379&amp;Ausstellungen!H379,IF(Ausstellungen!F379=Tabelle2!$E$3,Ausstellungen!D379&amp;Ausstellungen!F379&amp;Ausstellungen!H379,Ausstellungen!D379&amp;Ausstellungen!E379&amp;Ausstellungen!H379)))</f>
        <v/>
      </c>
      <c r="D379" s="70" t="str">
        <f>IF(AND(Ausstellungen!C379&gt;"a",Ausstellungen!D379&gt;"a",Ausstellungen!F379&gt;"a",Ausstellungen!I379&gt;"a"),Ausstellungen!D379&amp;Ausstellungen!E379&amp;MID(Ausstellungen!I379,1,2),"")</f>
        <v/>
      </c>
      <c r="E379" s="70" t="str">
        <f>IF(AND(Ausstellungen!C379&gt;"a",Ausstellungen!D379&gt;"a",Ausstellungen!F379&gt;"a",Ausstellungen!I379&gt;"a"),Ausstellungen!D379&amp;MID(Ausstellungen!I379,1,3),"")</f>
        <v/>
      </c>
      <c r="F379" s="70" t="str">
        <f>IF(Ausstellungen!T379&lt;&gt;"leer",CONCATENATE(Ausstellungen!T379,"P"),"")</f>
        <v/>
      </c>
      <c r="G379" s="71">
        <f ca="1">IF(Ausstellungen!G379&gt;" ",VLOOKUP(Ausstellungen!G379,INDIRECT(F379),2,0),0)</f>
        <v>0</v>
      </c>
      <c r="H379" s="71">
        <f>IF(ISERROR(VLOOKUP(Ausstellungen!H379,Tabelle2!$AG$3:$AH$29,2,0)),0,VLOOKUP(Ausstellungen!H379,Tabelle2!$AG$3:$AH$29,2,0))</f>
        <v>0</v>
      </c>
      <c r="I379" s="71">
        <f>IF(ISERROR(VLOOKUP(Ausstellungen!I379,Tabelle2!$X$3:$Y$8,2,0)),0,VLOOKUP(Ausstellungen!I379,Tabelle2!$X$3:$Y$8,2,0))</f>
        <v>0</v>
      </c>
      <c r="J379" s="71">
        <f t="shared" ca="1" si="55"/>
        <v>0</v>
      </c>
      <c r="N379" s="69" t="str">
        <f>IF(AND(Ausstellungen!$C379&gt;"a",ISERROR(VLOOKUP(Ausstellungen!$C379,Tabelle3!$A$6:$B$300,2,0))),"??",IF(ISERROR(VLOOKUP(Ausstellungen!$C379,Tabelle3!$A$6:$B$300,2,0)),"",VLOOKUP(Ausstellungen!$C379,Tabelle3!$A$6:$B$300,2,0)))</f>
        <v/>
      </c>
      <c r="O379" s="125">
        <f ca="1">IF(AND(Ausstellungen!G379&gt;"a",ISERROR(MATCH(Ausstellungen!G379,INDIRECT(Ausstellungen!T379),0))),0,1)</f>
        <v>1</v>
      </c>
      <c r="P379" s="71" t="str">
        <f>IF(Ausstellungen!$C379="","",IF(ISERROR(MATCH(Ausstellungen!$I379,Tabelle2!$X$4:$X$8,0)),"",MATCH(Ausstellungen!$I379,Tabelle2!$X$4:$X$8,0)))</f>
        <v/>
      </c>
      <c r="Q379" s="71" t="str">
        <f>IF(Ausstellungen!$C379="","",IF(OR(P379="",ISERROR(INDEX(Tabelle2!$X$14:$Y$18,P379,2))),"",INDEX(Tabelle2!$X$14:$Y$18,P379,2)))</f>
        <v/>
      </c>
      <c r="R379" s="71" t="str">
        <f t="shared" si="56"/>
        <v/>
      </c>
      <c r="S379" s="84" t="str">
        <f>IF(Ausstellungen!H379&lt;"a","",IF(AND(Ausstellungen!H379&gt;"a",ISERROR(MATCH(Ausstellungen!D379&amp;Ausstellungen!G379,Tabelle2!$T$2:$T$17,0))),1,IF(AND(Ausstellungen!H379&gt;"a",INDEX(Tabelle2!$V$2:$V$17,MATCH(Ausstellungen!D379&amp;Ausstellungen!G379,Tabelle2!$T$2:$T$17,0))&lt;&gt;Ausstellungen!H379),1,"")))</f>
        <v/>
      </c>
      <c r="T379" s="71" t="str">
        <f>IF(AND(Ausstellungen!I379&gt;"a",ISERROR(MATCH(Ausstellungen!G379,Tabelle2!$Z$2:$Z$7,0))),1,"")</f>
        <v/>
      </c>
      <c r="U379" s="71" t="str">
        <f>IF(AND(A379&gt;"a",Ausstellungen!G379&gt;" "),COUNTIF(A$5:A$500,A379),"")</f>
        <v/>
      </c>
      <c r="V379" s="71" t="str">
        <f t="shared" si="57"/>
        <v/>
      </c>
      <c r="W379" s="71" t="str">
        <f t="shared" si="58"/>
        <v/>
      </c>
      <c r="X379" s="71" t="str">
        <f>IF(AND(Ausstellungen!D379&lt;&gt;Tabelle2!$C$19,Ausstellungen!F379=Tabelle2!$E$19),1,"")</f>
        <v/>
      </c>
      <c r="Y379" s="71" t="str">
        <f ca="1">IF(AND(Ausstellungen!G379&gt;"a",ISERROR(MATCH(Ausstellungen!G379,INDIRECT(Ausstellungen!T379),0))),0,"")</f>
        <v/>
      </c>
      <c r="Z379" s="71" t="str">
        <f>IF(ISERROR(SEARCH(",",Ausstellungen!G379,1)),Ausstellungen!G379,SUBSTITUTE(MID(Ausstellungen!G379,1,SEARCH(",",Ausstellungen!G379,1)-1),"vv","z"))</f>
        <v xml:space="preserve"> </v>
      </c>
      <c r="AA379" s="71">
        <f t="shared" ca="1" si="59"/>
        <v>0</v>
      </c>
      <c r="AB379" s="71">
        <f t="shared" ca="1" si="60"/>
        <v>0</v>
      </c>
      <c r="AC379" s="71">
        <f t="shared" ca="1" si="61"/>
        <v>0</v>
      </c>
      <c r="AD379" s="71">
        <f t="shared" ca="1" si="62"/>
        <v>0</v>
      </c>
      <c r="AE379" s="71">
        <f t="shared" ca="1" si="63"/>
        <v>0</v>
      </c>
      <c r="AF379" s="71">
        <f t="shared" ca="1" si="64"/>
        <v>0</v>
      </c>
      <c r="AG379" s="71">
        <f t="shared" ca="1" si="65"/>
        <v>0</v>
      </c>
    </row>
    <row r="380" spans="1:33" ht="18.600000000000001" customHeight="1" x14ac:dyDescent="0.2">
      <c r="A380" s="70" t="str">
        <f>IF(AND(Ausstellungen!C380&lt;"a",Ausstellungen!D380&lt;"a",Ausstellungen!F380&lt;"a",Ausstellungen!G380&lt;" "),"",SUBSTITUTE(SUBSTITUTE(SUBSTITUTE(SUBSTITUTE(IF(AND(ISERROR(SEARCH(",",Ausstellungen!G380,1)),ISERROR(SEARCH(".",Ausstellungen!G380,1))),CONCATENATE(Ausstellungen!D380,Ausstellungen!E380,Ausstellungen!F380,Ausstellungen!G380),IF(ISERROR(SEARCH(",",Ausstellungen!G380,1)),CONCATENATE(Ausstellungen!D380,Ausstellungen!E380,Ausstellungen!F380,MID(Ausstellungen!G380,SEARCH(".",Ausstellungen!G380,1)-1,1)),CONCATENATE(Ausstellungen!D380,Ausstellungen!E380,Ausstellungen!F380,MID(Ausstellungen!G380,SEARCH(",",Ausstellungen!G380,1)-1,1)))),"vv",ROW()),"v",ROW()),"Sg",""),"V",""))</f>
        <v xml:space="preserve">   </v>
      </c>
      <c r="B380" s="70" t="str">
        <f>IF(OR(Ausstellungen!C380&lt;"a",Ausstellungen!D380&lt;"a",Ausstellungen!F380&lt;"a"),"",IF(AND(Ausstellungen!D380=Tabelle2!$C$19,Ausstellungen!F380=Tabelle2!$E$19),Ausstellungen!C380&amp;Ausstellungen!D380&amp;"yy",IF(AND(Ausstellungen!D380=Tabelle2!$C$19,Ausstellungen!F380&lt;&gt;Tabelle2!$E$19),Ausstellungen!C380&amp;Ausstellungen!D380&amp;"zz",Ausstellungen!C380&amp;Ausstellungen!D380)))</f>
        <v/>
      </c>
      <c r="C380" s="70" t="str">
        <f>IF(Ausstellungen!H380&lt;"a","",IF(Ausstellungen!F380=Tabelle2!$E$4,Ausstellungen!D380&amp;Ausstellungen!E380&amp;Ausstellungen!F380&amp;Ausstellungen!H380,IF(Ausstellungen!F380=Tabelle2!$E$3,Ausstellungen!D380&amp;Ausstellungen!F380&amp;Ausstellungen!H380,Ausstellungen!D380&amp;Ausstellungen!E380&amp;Ausstellungen!H380)))</f>
        <v/>
      </c>
      <c r="D380" s="70" t="str">
        <f>IF(AND(Ausstellungen!C380&gt;"a",Ausstellungen!D380&gt;"a",Ausstellungen!F380&gt;"a",Ausstellungen!I380&gt;"a"),Ausstellungen!D380&amp;Ausstellungen!E380&amp;MID(Ausstellungen!I380,1,2),"")</f>
        <v/>
      </c>
      <c r="E380" s="70" t="str">
        <f>IF(AND(Ausstellungen!C380&gt;"a",Ausstellungen!D380&gt;"a",Ausstellungen!F380&gt;"a",Ausstellungen!I380&gt;"a"),Ausstellungen!D380&amp;MID(Ausstellungen!I380,1,3),"")</f>
        <v/>
      </c>
      <c r="F380" s="70" t="str">
        <f>IF(Ausstellungen!T380&lt;&gt;"leer",CONCATENATE(Ausstellungen!T380,"P"),"")</f>
        <v/>
      </c>
      <c r="G380" s="71">
        <f ca="1">IF(Ausstellungen!G380&gt;" ",VLOOKUP(Ausstellungen!G380,INDIRECT(F380),2,0),0)</f>
        <v>0</v>
      </c>
      <c r="H380" s="71">
        <f>IF(ISERROR(VLOOKUP(Ausstellungen!H380,Tabelle2!$AG$3:$AH$29,2,0)),0,VLOOKUP(Ausstellungen!H380,Tabelle2!$AG$3:$AH$29,2,0))</f>
        <v>0</v>
      </c>
      <c r="I380" s="71">
        <f>IF(ISERROR(VLOOKUP(Ausstellungen!I380,Tabelle2!$X$3:$Y$8,2,0)),0,VLOOKUP(Ausstellungen!I380,Tabelle2!$X$3:$Y$8,2,0))</f>
        <v>0</v>
      </c>
      <c r="J380" s="71">
        <f t="shared" ca="1" si="55"/>
        <v>0</v>
      </c>
      <c r="N380" s="69" t="str">
        <f>IF(AND(Ausstellungen!$C380&gt;"a",ISERROR(VLOOKUP(Ausstellungen!$C380,Tabelle3!$A$6:$B$300,2,0))),"??",IF(ISERROR(VLOOKUP(Ausstellungen!$C380,Tabelle3!$A$6:$B$300,2,0)),"",VLOOKUP(Ausstellungen!$C380,Tabelle3!$A$6:$B$300,2,0)))</f>
        <v/>
      </c>
      <c r="O380" s="125">
        <f ca="1">IF(AND(Ausstellungen!G380&gt;"a",ISERROR(MATCH(Ausstellungen!G380,INDIRECT(Ausstellungen!T380),0))),0,1)</f>
        <v>1</v>
      </c>
      <c r="P380" s="71" t="str">
        <f>IF(Ausstellungen!$C380="","",IF(ISERROR(MATCH(Ausstellungen!$I380,Tabelle2!$X$4:$X$8,0)),"",MATCH(Ausstellungen!$I380,Tabelle2!$X$4:$X$8,0)))</f>
        <v/>
      </c>
      <c r="Q380" s="71" t="str">
        <f>IF(Ausstellungen!$C380="","",IF(OR(P380="",ISERROR(INDEX(Tabelle2!$X$14:$Y$18,P380,2))),"",INDEX(Tabelle2!$X$14:$Y$18,P380,2)))</f>
        <v/>
      </c>
      <c r="R380" s="71" t="str">
        <f t="shared" si="56"/>
        <v/>
      </c>
      <c r="S380" s="84" t="str">
        <f>IF(Ausstellungen!H380&lt;"a","",IF(AND(Ausstellungen!H380&gt;"a",ISERROR(MATCH(Ausstellungen!D380&amp;Ausstellungen!G380,Tabelle2!$T$2:$T$17,0))),1,IF(AND(Ausstellungen!H380&gt;"a",INDEX(Tabelle2!$V$2:$V$17,MATCH(Ausstellungen!D380&amp;Ausstellungen!G380,Tabelle2!$T$2:$T$17,0))&lt;&gt;Ausstellungen!H380),1,"")))</f>
        <v/>
      </c>
      <c r="T380" s="71" t="str">
        <f>IF(AND(Ausstellungen!I380&gt;"a",ISERROR(MATCH(Ausstellungen!G380,Tabelle2!$Z$2:$Z$7,0))),1,"")</f>
        <v/>
      </c>
      <c r="U380" s="71" t="str">
        <f>IF(AND(A380&gt;"a",Ausstellungen!G380&gt;" "),COUNTIF(A$5:A$500,A380),"")</f>
        <v/>
      </c>
      <c r="V380" s="71" t="str">
        <f t="shared" si="57"/>
        <v/>
      </c>
      <c r="W380" s="71" t="str">
        <f t="shared" si="58"/>
        <v/>
      </c>
      <c r="X380" s="71" t="str">
        <f>IF(AND(Ausstellungen!D380&lt;&gt;Tabelle2!$C$19,Ausstellungen!F380=Tabelle2!$E$19),1,"")</f>
        <v/>
      </c>
      <c r="Y380" s="71" t="str">
        <f ca="1">IF(AND(Ausstellungen!G380&gt;"a",ISERROR(MATCH(Ausstellungen!G380,INDIRECT(Ausstellungen!T380),0))),0,"")</f>
        <v/>
      </c>
      <c r="Z380" s="71" t="str">
        <f>IF(ISERROR(SEARCH(",",Ausstellungen!G380,1)),Ausstellungen!G380,SUBSTITUTE(MID(Ausstellungen!G380,1,SEARCH(",",Ausstellungen!G380,1)-1),"vv","z"))</f>
        <v xml:space="preserve"> </v>
      </c>
      <c r="AA380" s="71">
        <f t="shared" ca="1" si="59"/>
        <v>0</v>
      </c>
      <c r="AB380" s="71">
        <f t="shared" ca="1" si="60"/>
        <v>0</v>
      </c>
      <c r="AC380" s="71">
        <f t="shared" ca="1" si="61"/>
        <v>0</v>
      </c>
      <c r="AD380" s="71">
        <f t="shared" ca="1" si="62"/>
        <v>0</v>
      </c>
      <c r="AE380" s="71">
        <f t="shared" ca="1" si="63"/>
        <v>0</v>
      </c>
      <c r="AF380" s="71">
        <f t="shared" ca="1" si="64"/>
        <v>0</v>
      </c>
      <c r="AG380" s="71">
        <f t="shared" ca="1" si="65"/>
        <v>0</v>
      </c>
    </row>
    <row r="381" spans="1:33" ht="18.600000000000001" customHeight="1" x14ac:dyDescent="0.2">
      <c r="A381" s="70" t="str">
        <f>IF(AND(Ausstellungen!C381&lt;"a",Ausstellungen!D381&lt;"a",Ausstellungen!F381&lt;"a",Ausstellungen!G381&lt;" "),"",SUBSTITUTE(SUBSTITUTE(SUBSTITUTE(SUBSTITUTE(IF(AND(ISERROR(SEARCH(",",Ausstellungen!G381,1)),ISERROR(SEARCH(".",Ausstellungen!G381,1))),CONCATENATE(Ausstellungen!D381,Ausstellungen!E381,Ausstellungen!F381,Ausstellungen!G381),IF(ISERROR(SEARCH(",",Ausstellungen!G381,1)),CONCATENATE(Ausstellungen!D381,Ausstellungen!E381,Ausstellungen!F381,MID(Ausstellungen!G381,SEARCH(".",Ausstellungen!G381,1)-1,1)),CONCATENATE(Ausstellungen!D381,Ausstellungen!E381,Ausstellungen!F381,MID(Ausstellungen!G381,SEARCH(",",Ausstellungen!G381,1)-1,1)))),"vv",ROW()),"v",ROW()),"Sg",""),"V",""))</f>
        <v xml:space="preserve">   </v>
      </c>
      <c r="B381" s="70" t="str">
        <f>IF(OR(Ausstellungen!C381&lt;"a",Ausstellungen!D381&lt;"a",Ausstellungen!F381&lt;"a"),"",IF(AND(Ausstellungen!D381=Tabelle2!$C$19,Ausstellungen!F381=Tabelle2!$E$19),Ausstellungen!C381&amp;Ausstellungen!D381&amp;"yy",IF(AND(Ausstellungen!D381=Tabelle2!$C$19,Ausstellungen!F381&lt;&gt;Tabelle2!$E$19),Ausstellungen!C381&amp;Ausstellungen!D381&amp;"zz",Ausstellungen!C381&amp;Ausstellungen!D381)))</f>
        <v/>
      </c>
      <c r="C381" s="70" t="str">
        <f>IF(Ausstellungen!H381&lt;"a","",IF(Ausstellungen!F381=Tabelle2!$E$4,Ausstellungen!D381&amp;Ausstellungen!E381&amp;Ausstellungen!F381&amp;Ausstellungen!H381,IF(Ausstellungen!F381=Tabelle2!$E$3,Ausstellungen!D381&amp;Ausstellungen!F381&amp;Ausstellungen!H381,Ausstellungen!D381&amp;Ausstellungen!E381&amp;Ausstellungen!H381)))</f>
        <v/>
      </c>
      <c r="D381" s="70" t="str">
        <f>IF(AND(Ausstellungen!C381&gt;"a",Ausstellungen!D381&gt;"a",Ausstellungen!F381&gt;"a",Ausstellungen!I381&gt;"a"),Ausstellungen!D381&amp;Ausstellungen!E381&amp;MID(Ausstellungen!I381,1,2),"")</f>
        <v/>
      </c>
      <c r="E381" s="70" t="str">
        <f>IF(AND(Ausstellungen!C381&gt;"a",Ausstellungen!D381&gt;"a",Ausstellungen!F381&gt;"a",Ausstellungen!I381&gt;"a"),Ausstellungen!D381&amp;MID(Ausstellungen!I381,1,3),"")</f>
        <v/>
      </c>
      <c r="F381" s="70" t="str">
        <f>IF(Ausstellungen!T381&lt;&gt;"leer",CONCATENATE(Ausstellungen!T381,"P"),"")</f>
        <v/>
      </c>
      <c r="G381" s="71">
        <f ca="1">IF(Ausstellungen!G381&gt;" ",VLOOKUP(Ausstellungen!G381,INDIRECT(F381),2,0),0)</f>
        <v>0</v>
      </c>
      <c r="H381" s="71">
        <f>IF(ISERROR(VLOOKUP(Ausstellungen!H381,Tabelle2!$AG$3:$AH$29,2,0)),0,VLOOKUP(Ausstellungen!H381,Tabelle2!$AG$3:$AH$29,2,0))</f>
        <v>0</v>
      </c>
      <c r="I381" s="71">
        <f>IF(ISERROR(VLOOKUP(Ausstellungen!I381,Tabelle2!$X$3:$Y$8,2,0)),0,VLOOKUP(Ausstellungen!I381,Tabelle2!$X$3:$Y$8,2,0))</f>
        <v>0</v>
      </c>
      <c r="J381" s="71">
        <f t="shared" ca="1" si="55"/>
        <v>0</v>
      </c>
      <c r="N381" s="69" t="str">
        <f>IF(AND(Ausstellungen!$C381&gt;"a",ISERROR(VLOOKUP(Ausstellungen!$C381,Tabelle3!$A$6:$B$300,2,0))),"??",IF(ISERROR(VLOOKUP(Ausstellungen!$C381,Tabelle3!$A$6:$B$300,2,0)),"",VLOOKUP(Ausstellungen!$C381,Tabelle3!$A$6:$B$300,2,0)))</f>
        <v/>
      </c>
      <c r="O381" s="125">
        <f ca="1">IF(AND(Ausstellungen!G381&gt;"a",ISERROR(MATCH(Ausstellungen!G381,INDIRECT(Ausstellungen!T381),0))),0,1)</f>
        <v>1</v>
      </c>
      <c r="P381" s="71" t="str">
        <f>IF(Ausstellungen!$C381="","",IF(ISERROR(MATCH(Ausstellungen!$I381,Tabelle2!$X$4:$X$8,0)),"",MATCH(Ausstellungen!$I381,Tabelle2!$X$4:$X$8,0)))</f>
        <v/>
      </c>
      <c r="Q381" s="71" t="str">
        <f>IF(Ausstellungen!$C381="","",IF(OR(P381="",ISERROR(INDEX(Tabelle2!$X$14:$Y$18,P381,2))),"",INDEX(Tabelle2!$X$14:$Y$18,P381,2)))</f>
        <v/>
      </c>
      <c r="R381" s="71" t="str">
        <f t="shared" si="56"/>
        <v/>
      </c>
      <c r="S381" s="84" t="str">
        <f>IF(Ausstellungen!H381&lt;"a","",IF(AND(Ausstellungen!H381&gt;"a",ISERROR(MATCH(Ausstellungen!D381&amp;Ausstellungen!G381,Tabelle2!$T$2:$T$17,0))),1,IF(AND(Ausstellungen!H381&gt;"a",INDEX(Tabelle2!$V$2:$V$17,MATCH(Ausstellungen!D381&amp;Ausstellungen!G381,Tabelle2!$T$2:$T$17,0))&lt;&gt;Ausstellungen!H381),1,"")))</f>
        <v/>
      </c>
      <c r="T381" s="71" t="str">
        <f>IF(AND(Ausstellungen!I381&gt;"a",ISERROR(MATCH(Ausstellungen!G381,Tabelle2!$Z$2:$Z$7,0))),1,"")</f>
        <v/>
      </c>
      <c r="U381" s="71" t="str">
        <f>IF(AND(A381&gt;"a",Ausstellungen!G381&gt;" "),COUNTIF(A$5:A$500,A381),"")</f>
        <v/>
      </c>
      <c r="V381" s="71" t="str">
        <f t="shared" si="57"/>
        <v/>
      </c>
      <c r="W381" s="71" t="str">
        <f t="shared" si="58"/>
        <v/>
      </c>
      <c r="X381" s="71" t="str">
        <f>IF(AND(Ausstellungen!D381&lt;&gt;Tabelle2!$C$19,Ausstellungen!F381=Tabelle2!$E$19),1,"")</f>
        <v/>
      </c>
      <c r="Y381" s="71" t="str">
        <f ca="1">IF(AND(Ausstellungen!G381&gt;"a",ISERROR(MATCH(Ausstellungen!G381,INDIRECT(Ausstellungen!T381),0))),0,"")</f>
        <v/>
      </c>
      <c r="Z381" s="71" t="str">
        <f>IF(ISERROR(SEARCH(",",Ausstellungen!G381,1)),Ausstellungen!G381,SUBSTITUTE(MID(Ausstellungen!G381,1,SEARCH(",",Ausstellungen!G381,1)-1),"vv","z"))</f>
        <v xml:space="preserve"> </v>
      </c>
      <c r="AA381" s="71">
        <f t="shared" ca="1" si="59"/>
        <v>0</v>
      </c>
      <c r="AB381" s="71">
        <f t="shared" ca="1" si="60"/>
        <v>0</v>
      </c>
      <c r="AC381" s="71">
        <f t="shared" ca="1" si="61"/>
        <v>0</v>
      </c>
      <c r="AD381" s="71">
        <f t="shared" ca="1" si="62"/>
        <v>0</v>
      </c>
      <c r="AE381" s="71">
        <f t="shared" ca="1" si="63"/>
        <v>0</v>
      </c>
      <c r="AF381" s="71">
        <f t="shared" ca="1" si="64"/>
        <v>0</v>
      </c>
      <c r="AG381" s="71">
        <f t="shared" ca="1" si="65"/>
        <v>0</v>
      </c>
    </row>
    <row r="382" spans="1:33" ht="18.600000000000001" customHeight="1" x14ac:dyDescent="0.2">
      <c r="A382" s="70" t="str">
        <f>IF(AND(Ausstellungen!C382&lt;"a",Ausstellungen!D382&lt;"a",Ausstellungen!F382&lt;"a",Ausstellungen!G382&lt;" "),"",SUBSTITUTE(SUBSTITUTE(SUBSTITUTE(SUBSTITUTE(IF(AND(ISERROR(SEARCH(",",Ausstellungen!G382,1)),ISERROR(SEARCH(".",Ausstellungen!G382,1))),CONCATENATE(Ausstellungen!D382,Ausstellungen!E382,Ausstellungen!F382,Ausstellungen!G382),IF(ISERROR(SEARCH(",",Ausstellungen!G382,1)),CONCATENATE(Ausstellungen!D382,Ausstellungen!E382,Ausstellungen!F382,MID(Ausstellungen!G382,SEARCH(".",Ausstellungen!G382,1)-1,1)),CONCATENATE(Ausstellungen!D382,Ausstellungen!E382,Ausstellungen!F382,MID(Ausstellungen!G382,SEARCH(",",Ausstellungen!G382,1)-1,1)))),"vv",ROW()),"v",ROW()),"Sg",""),"V",""))</f>
        <v xml:space="preserve">   </v>
      </c>
      <c r="B382" s="70" t="str">
        <f>IF(OR(Ausstellungen!C382&lt;"a",Ausstellungen!D382&lt;"a",Ausstellungen!F382&lt;"a"),"",IF(AND(Ausstellungen!D382=Tabelle2!$C$19,Ausstellungen!F382=Tabelle2!$E$19),Ausstellungen!C382&amp;Ausstellungen!D382&amp;"yy",IF(AND(Ausstellungen!D382=Tabelle2!$C$19,Ausstellungen!F382&lt;&gt;Tabelle2!$E$19),Ausstellungen!C382&amp;Ausstellungen!D382&amp;"zz",Ausstellungen!C382&amp;Ausstellungen!D382)))</f>
        <v/>
      </c>
      <c r="C382" s="70" t="str">
        <f>IF(Ausstellungen!H382&lt;"a","",IF(Ausstellungen!F382=Tabelle2!$E$4,Ausstellungen!D382&amp;Ausstellungen!E382&amp;Ausstellungen!F382&amp;Ausstellungen!H382,IF(Ausstellungen!F382=Tabelle2!$E$3,Ausstellungen!D382&amp;Ausstellungen!F382&amp;Ausstellungen!H382,Ausstellungen!D382&amp;Ausstellungen!E382&amp;Ausstellungen!H382)))</f>
        <v/>
      </c>
      <c r="D382" s="70" t="str">
        <f>IF(AND(Ausstellungen!C382&gt;"a",Ausstellungen!D382&gt;"a",Ausstellungen!F382&gt;"a",Ausstellungen!I382&gt;"a"),Ausstellungen!D382&amp;Ausstellungen!E382&amp;MID(Ausstellungen!I382,1,2),"")</f>
        <v/>
      </c>
      <c r="E382" s="70" t="str">
        <f>IF(AND(Ausstellungen!C382&gt;"a",Ausstellungen!D382&gt;"a",Ausstellungen!F382&gt;"a",Ausstellungen!I382&gt;"a"),Ausstellungen!D382&amp;MID(Ausstellungen!I382,1,3),"")</f>
        <v/>
      </c>
      <c r="F382" s="70" t="str">
        <f>IF(Ausstellungen!T382&lt;&gt;"leer",CONCATENATE(Ausstellungen!T382,"P"),"")</f>
        <v/>
      </c>
      <c r="G382" s="71">
        <f ca="1">IF(Ausstellungen!G382&gt;" ",VLOOKUP(Ausstellungen!G382,INDIRECT(F382),2,0),0)</f>
        <v>0</v>
      </c>
      <c r="H382" s="71">
        <f>IF(ISERROR(VLOOKUP(Ausstellungen!H382,Tabelle2!$AG$3:$AH$29,2,0)),0,VLOOKUP(Ausstellungen!H382,Tabelle2!$AG$3:$AH$29,2,0))</f>
        <v>0</v>
      </c>
      <c r="I382" s="71">
        <f>IF(ISERROR(VLOOKUP(Ausstellungen!I382,Tabelle2!$X$3:$Y$8,2,0)),0,VLOOKUP(Ausstellungen!I382,Tabelle2!$X$3:$Y$8,2,0))</f>
        <v>0</v>
      </c>
      <c r="J382" s="71">
        <f t="shared" ca="1" si="55"/>
        <v>0</v>
      </c>
      <c r="N382" s="69" t="str">
        <f>IF(AND(Ausstellungen!$C382&gt;"a",ISERROR(VLOOKUP(Ausstellungen!$C382,Tabelle3!$A$6:$B$300,2,0))),"??",IF(ISERROR(VLOOKUP(Ausstellungen!$C382,Tabelle3!$A$6:$B$300,2,0)),"",VLOOKUP(Ausstellungen!$C382,Tabelle3!$A$6:$B$300,2,0)))</f>
        <v/>
      </c>
      <c r="O382" s="125">
        <f ca="1">IF(AND(Ausstellungen!G382&gt;"a",ISERROR(MATCH(Ausstellungen!G382,INDIRECT(Ausstellungen!T382),0))),0,1)</f>
        <v>1</v>
      </c>
      <c r="P382" s="71" t="str">
        <f>IF(Ausstellungen!$C382="","",IF(ISERROR(MATCH(Ausstellungen!$I382,Tabelle2!$X$4:$X$8,0)),"",MATCH(Ausstellungen!$I382,Tabelle2!$X$4:$X$8,0)))</f>
        <v/>
      </c>
      <c r="Q382" s="71" t="str">
        <f>IF(Ausstellungen!$C382="","",IF(OR(P382="",ISERROR(INDEX(Tabelle2!$X$14:$Y$18,P382,2))),"",INDEX(Tabelle2!$X$14:$Y$18,P382,2)))</f>
        <v/>
      </c>
      <c r="R382" s="71" t="str">
        <f t="shared" si="56"/>
        <v/>
      </c>
      <c r="S382" s="84" t="str">
        <f>IF(Ausstellungen!H382&lt;"a","",IF(AND(Ausstellungen!H382&gt;"a",ISERROR(MATCH(Ausstellungen!D382&amp;Ausstellungen!G382,Tabelle2!$T$2:$T$17,0))),1,IF(AND(Ausstellungen!H382&gt;"a",INDEX(Tabelle2!$V$2:$V$17,MATCH(Ausstellungen!D382&amp;Ausstellungen!G382,Tabelle2!$T$2:$T$17,0))&lt;&gt;Ausstellungen!H382),1,"")))</f>
        <v/>
      </c>
      <c r="T382" s="71" t="str">
        <f>IF(AND(Ausstellungen!I382&gt;"a",ISERROR(MATCH(Ausstellungen!G382,Tabelle2!$Z$2:$Z$7,0))),1,"")</f>
        <v/>
      </c>
      <c r="U382" s="71" t="str">
        <f>IF(AND(A382&gt;"a",Ausstellungen!G382&gt;" "),COUNTIF(A$5:A$500,A382),"")</f>
        <v/>
      </c>
      <c r="V382" s="71" t="str">
        <f t="shared" si="57"/>
        <v/>
      </c>
      <c r="W382" s="71" t="str">
        <f t="shared" si="58"/>
        <v/>
      </c>
      <c r="X382" s="71" t="str">
        <f>IF(AND(Ausstellungen!D382&lt;&gt;Tabelle2!$C$19,Ausstellungen!F382=Tabelle2!$E$19),1,"")</f>
        <v/>
      </c>
      <c r="Y382" s="71" t="str">
        <f ca="1">IF(AND(Ausstellungen!G382&gt;"a",ISERROR(MATCH(Ausstellungen!G382,INDIRECT(Ausstellungen!T382),0))),0,"")</f>
        <v/>
      </c>
      <c r="Z382" s="71" t="str">
        <f>IF(ISERROR(SEARCH(",",Ausstellungen!G382,1)),Ausstellungen!G382,SUBSTITUTE(MID(Ausstellungen!G382,1,SEARCH(",",Ausstellungen!G382,1)-1),"vv","z"))</f>
        <v xml:space="preserve"> </v>
      </c>
      <c r="AA382" s="71">
        <f t="shared" ca="1" si="59"/>
        <v>0</v>
      </c>
      <c r="AB382" s="71">
        <f t="shared" ca="1" si="60"/>
        <v>0</v>
      </c>
      <c r="AC382" s="71">
        <f t="shared" ca="1" si="61"/>
        <v>0</v>
      </c>
      <c r="AD382" s="71">
        <f t="shared" ca="1" si="62"/>
        <v>0</v>
      </c>
      <c r="AE382" s="71">
        <f t="shared" ca="1" si="63"/>
        <v>0</v>
      </c>
      <c r="AF382" s="71">
        <f t="shared" ca="1" si="64"/>
        <v>0</v>
      </c>
      <c r="AG382" s="71">
        <f t="shared" ca="1" si="65"/>
        <v>0</v>
      </c>
    </row>
    <row r="383" spans="1:33" ht="18.600000000000001" customHeight="1" x14ac:dyDescent="0.2">
      <c r="A383" s="70" t="str">
        <f>IF(AND(Ausstellungen!C383&lt;"a",Ausstellungen!D383&lt;"a",Ausstellungen!F383&lt;"a",Ausstellungen!G383&lt;" "),"",SUBSTITUTE(SUBSTITUTE(SUBSTITUTE(SUBSTITUTE(IF(AND(ISERROR(SEARCH(",",Ausstellungen!G383,1)),ISERROR(SEARCH(".",Ausstellungen!G383,1))),CONCATENATE(Ausstellungen!D383,Ausstellungen!E383,Ausstellungen!F383,Ausstellungen!G383),IF(ISERROR(SEARCH(",",Ausstellungen!G383,1)),CONCATENATE(Ausstellungen!D383,Ausstellungen!E383,Ausstellungen!F383,MID(Ausstellungen!G383,SEARCH(".",Ausstellungen!G383,1)-1,1)),CONCATENATE(Ausstellungen!D383,Ausstellungen!E383,Ausstellungen!F383,MID(Ausstellungen!G383,SEARCH(",",Ausstellungen!G383,1)-1,1)))),"vv",ROW()),"v",ROW()),"Sg",""),"V",""))</f>
        <v xml:space="preserve">   </v>
      </c>
      <c r="B383" s="70" t="str">
        <f>IF(OR(Ausstellungen!C383&lt;"a",Ausstellungen!D383&lt;"a",Ausstellungen!F383&lt;"a"),"",IF(AND(Ausstellungen!D383=Tabelle2!$C$19,Ausstellungen!F383=Tabelle2!$E$19),Ausstellungen!C383&amp;Ausstellungen!D383&amp;"yy",IF(AND(Ausstellungen!D383=Tabelle2!$C$19,Ausstellungen!F383&lt;&gt;Tabelle2!$E$19),Ausstellungen!C383&amp;Ausstellungen!D383&amp;"zz",Ausstellungen!C383&amp;Ausstellungen!D383)))</f>
        <v/>
      </c>
      <c r="C383" s="70" t="str">
        <f>IF(Ausstellungen!H383&lt;"a","",IF(Ausstellungen!F383=Tabelle2!$E$4,Ausstellungen!D383&amp;Ausstellungen!E383&amp;Ausstellungen!F383&amp;Ausstellungen!H383,IF(Ausstellungen!F383=Tabelle2!$E$3,Ausstellungen!D383&amp;Ausstellungen!F383&amp;Ausstellungen!H383,Ausstellungen!D383&amp;Ausstellungen!E383&amp;Ausstellungen!H383)))</f>
        <v/>
      </c>
      <c r="D383" s="70" t="str">
        <f>IF(AND(Ausstellungen!C383&gt;"a",Ausstellungen!D383&gt;"a",Ausstellungen!F383&gt;"a",Ausstellungen!I383&gt;"a"),Ausstellungen!D383&amp;Ausstellungen!E383&amp;MID(Ausstellungen!I383,1,2),"")</f>
        <v/>
      </c>
      <c r="E383" s="70" t="str">
        <f>IF(AND(Ausstellungen!C383&gt;"a",Ausstellungen!D383&gt;"a",Ausstellungen!F383&gt;"a",Ausstellungen!I383&gt;"a"),Ausstellungen!D383&amp;MID(Ausstellungen!I383,1,3),"")</f>
        <v/>
      </c>
      <c r="F383" s="70" t="str">
        <f>IF(Ausstellungen!T383&lt;&gt;"leer",CONCATENATE(Ausstellungen!T383,"P"),"")</f>
        <v/>
      </c>
      <c r="G383" s="71">
        <f ca="1">IF(Ausstellungen!G383&gt;" ",VLOOKUP(Ausstellungen!G383,INDIRECT(F383),2,0),0)</f>
        <v>0</v>
      </c>
      <c r="H383" s="71">
        <f>IF(ISERROR(VLOOKUP(Ausstellungen!H383,Tabelle2!$AG$3:$AH$29,2,0)),0,VLOOKUP(Ausstellungen!H383,Tabelle2!$AG$3:$AH$29,2,0))</f>
        <v>0</v>
      </c>
      <c r="I383" s="71">
        <f>IF(ISERROR(VLOOKUP(Ausstellungen!I383,Tabelle2!$X$3:$Y$8,2,0)),0,VLOOKUP(Ausstellungen!I383,Tabelle2!$X$3:$Y$8,2,0))</f>
        <v>0</v>
      </c>
      <c r="J383" s="71">
        <f t="shared" ca="1" si="55"/>
        <v>0</v>
      </c>
      <c r="N383" s="69" t="str">
        <f>IF(AND(Ausstellungen!$C383&gt;"a",ISERROR(VLOOKUP(Ausstellungen!$C383,Tabelle3!$A$6:$B$300,2,0))),"??",IF(ISERROR(VLOOKUP(Ausstellungen!$C383,Tabelle3!$A$6:$B$300,2,0)),"",VLOOKUP(Ausstellungen!$C383,Tabelle3!$A$6:$B$300,2,0)))</f>
        <v/>
      </c>
      <c r="O383" s="125">
        <f ca="1">IF(AND(Ausstellungen!G383&gt;"a",ISERROR(MATCH(Ausstellungen!G383,INDIRECT(Ausstellungen!T383),0))),0,1)</f>
        <v>1</v>
      </c>
      <c r="P383" s="71" t="str">
        <f>IF(Ausstellungen!$C383="","",IF(ISERROR(MATCH(Ausstellungen!$I383,Tabelle2!$X$4:$X$8,0)),"",MATCH(Ausstellungen!$I383,Tabelle2!$X$4:$X$8,0)))</f>
        <v/>
      </c>
      <c r="Q383" s="71" t="str">
        <f>IF(Ausstellungen!$C383="","",IF(OR(P383="",ISERROR(INDEX(Tabelle2!$X$14:$Y$18,P383,2))),"",INDEX(Tabelle2!$X$14:$Y$18,P383,2)))</f>
        <v/>
      </c>
      <c r="R383" s="71" t="str">
        <f t="shared" si="56"/>
        <v/>
      </c>
      <c r="S383" s="84" t="str">
        <f>IF(Ausstellungen!H383&lt;"a","",IF(AND(Ausstellungen!H383&gt;"a",ISERROR(MATCH(Ausstellungen!D383&amp;Ausstellungen!G383,Tabelle2!$T$2:$T$17,0))),1,IF(AND(Ausstellungen!H383&gt;"a",INDEX(Tabelle2!$V$2:$V$17,MATCH(Ausstellungen!D383&amp;Ausstellungen!G383,Tabelle2!$T$2:$T$17,0))&lt;&gt;Ausstellungen!H383),1,"")))</f>
        <v/>
      </c>
      <c r="T383" s="71" t="str">
        <f>IF(AND(Ausstellungen!I383&gt;"a",ISERROR(MATCH(Ausstellungen!G383,Tabelle2!$Z$2:$Z$7,0))),1,"")</f>
        <v/>
      </c>
      <c r="U383" s="71" t="str">
        <f>IF(AND(A383&gt;"a",Ausstellungen!G383&gt;" "),COUNTIF(A$5:A$500,A383),"")</f>
        <v/>
      </c>
      <c r="V383" s="71" t="str">
        <f t="shared" si="57"/>
        <v/>
      </c>
      <c r="W383" s="71" t="str">
        <f t="shared" si="58"/>
        <v/>
      </c>
      <c r="X383" s="71" t="str">
        <f>IF(AND(Ausstellungen!D383&lt;&gt;Tabelle2!$C$19,Ausstellungen!F383=Tabelle2!$E$19),1,"")</f>
        <v/>
      </c>
      <c r="Y383" s="71" t="str">
        <f ca="1">IF(AND(Ausstellungen!G383&gt;"a",ISERROR(MATCH(Ausstellungen!G383,INDIRECT(Ausstellungen!T383),0))),0,"")</f>
        <v/>
      </c>
      <c r="Z383" s="71" t="str">
        <f>IF(ISERROR(SEARCH(",",Ausstellungen!G383,1)),Ausstellungen!G383,SUBSTITUTE(MID(Ausstellungen!G383,1,SEARCH(",",Ausstellungen!G383,1)-1),"vv","z"))</f>
        <v xml:space="preserve"> </v>
      </c>
      <c r="AA383" s="71">
        <f t="shared" ca="1" si="59"/>
        <v>0</v>
      </c>
      <c r="AB383" s="71">
        <f t="shared" ca="1" si="60"/>
        <v>0</v>
      </c>
      <c r="AC383" s="71">
        <f t="shared" ca="1" si="61"/>
        <v>0</v>
      </c>
      <c r="AD383" s="71">
        <f t="shared" ca="1" si="62"/>
        <v>0</v>
      </c>
      <c r="AE383" s="71">
        <f t="shared" ca="1" si="63"/>
        <v>0</v>
      </c>
      <c r="AF383" s="71">
        <f t="shared" ca="1" si="64"/>
        <v>0</v>
      </c>
      <c r="AG383" s="71">
        <f t="shared" ca="1" si="65"/>
        <v>0</v>
      </c>
    </row>
    <row r="384" spans="1:33" ht="18.600000000000001" customHeight="1" x14ac:dyDescent="0.2">
      <c r="A384" s="70" t="str">
        <f>IF(AND(Ausstellungen!C384&lt;"a",Ausstellungen!D384&lt;"a",Ausstellungen!F384&lt;"a",Ausstellungen!G384&lt;" "),"",SUBSTITUTE(SUBSTITUTE(SUBSTITUTE(SUBSTITUTE(IF(AND(ISERROR(SEARCH(",",Ausstellungen!G384,1)),ISERROR(SEARCH(".",Ausstellungen!G384,1))),CONCATENATE(Ausstellungen!D384,Ausstellungen!E384,Ausstellungen!F384,Ausstellungen!G384),IF(ISERROR(SEARCH(",",Ausstellungen!G384,1)),CONCATENATE(Ausstellungen!D384,Ausstellungen!E384,Ausstellungen!F384,MID(Ausstellungen!G384,SEARCH(".",Ausstellungen!G384,1)-1,1)),CONCATENATE(Ausstellungen!D384,Ausstellungen!E384,Ausstellungen!F384,MID(Ausstellungen!G384,SEARCH(",",Ausstellungen!G384,1)-1,1)))),"vv",ROW()),"v",ROW()),"Sg",""),"V",""))</f>
        <v xml:space="preserve">   </v>
      </c>
      <c r="B384" s="70" t="str">
        <f>IF(OR(Ausstellungen!C384&lt;"a",Ausstellungen!D384&lt;"a",Ausstellungen!F384&lt;"a"),"",IF(AND(Ausstellungen!D384=Tabelle2!$C$19,Ausstellungen!F384=Tabelle2!$E$19),Ausstellungen!C384&amp;Ausstellungen!D384&amp;"yy",IF(AND(Ausstellungen!D384=Tabelle2!$C$19,Ausstellungen!F384&lt;&gt;Tabelle2!$E$19),Ausstellungen!C384&amp;Ausstellungen!D384&amp;"zz",Ausstellungen!C384&amp;Ausstellungen!D384)))</f>
        <v/>
      </c>
      <c r="C384" s="70" t="str">
        <f>IF(Ausstellungen!H384&lt;"a","",IF(Ausstellungen!F384=Tabelle2!$E$4,Ausstellungen!D384&amp;Ausstellungen!E384&amp;Ausstellungen!F384&amp;Ausstellungen!H384,IF(Ausstellungen!F384=Tabelle2!$E$3,Ausstellungen!D384&amp;Ausstellungen!F384&amp;Ausstellungen!H384,Ausstellungen!D384&amp;Ausstellungen!E384&amp;Ausstellungen!H384)))</f>
        <v/>
      </c>
      <c r="D384" s="70" t="str">
        <f>IF(AND(Ausstellungen!C384&gt;"a",Ausstellungen!D384&gt;"a",Ausstellungen!F384&gt;"a",Ausstellungen!I384&gt;"a"),Ausstellungen!D384&amp;Ausstellungen!E384&amp;MID(Ausstellungen!I384,1,2),"")</f>
        <v/>
      </c>
      <c r="E384" s="70" t="str">
        <f>IF(AND(Ausstellungen!C384&gt;"a",Ausstellungen!D384&gt;"a",Ausstellungen!F384&gt;"a",Ausstellungen!I384&gt;"a"),Ausstellungen!D384&amp;MID(Ausstellungen!I384,1,3),"")</f>
        <v/>
      </c>
      <c r="F384" s="70" t="str">
        <f>IF(Ausstellungen!T384&lt;&gt;"leer",CONCATENATE(Ausstellungen!T384,"P"),"")</f>
        <v/>
      </c>
      <c r="G384" s="71">
        <f ca="1">IF(Ausstellungen!G384&gt;" ",VLOOKUP(Ausstellungen!G384,INDIRECT(F384),2,0),0)</f>
        <v>0</v>
      </c>
      <c r="H384" s="71">
        <f>IF(ISERROR(VLOOKUP(Ausstellungen!H384,Tabelle2!$AG$3:$AH$29,2,0)),0,VLOOKUP(Ausstellungen!H384,Tabelle2!$AG$3:$AH$29,2,0))</f>
        <v>0</v>
      </c>
      <c r="I384" s="71">
        <f>IF(ISERROR(VLOOKUP(Ausstellungen!I384,Tabelle2!$X$3:$Y$8,2,0)),0,VLOOKUP(Ausstellungen!I384,Tabelle2!$X$3:$Y$8,2,0))</f>
        <v>0</v>
      </c>
      <c r="J384" s="71">
        <f t="shared" ca="1" si="55"/>
        <v>0</v>
      </c>
      <c r="N384" s="69" t="str">
        <f>IF(AND(Ausstellungen!$C384&gt;"a",ISERROR(VLOOKUP(Ausstellungen!$C384,Tabelle3!$A$6:$B$300,2,0))),"??",IF(ISERROR(VLOOKUP(Ausstellungen!$C384,Tabelle3!$A$6:$B$300,2,0)),"",VLOOKUP(Ausstellungen!$C384,Tabelle3!$A$6:$B$300,2,0)))</f>
        <v/>
      </c>
      <c r="O384" s="125">
        <f ca="1">IF(AND(Ausstellungen!G384&gt;"a",ISERROR(MATCH(Ausstellungen!G384,INDIRECT(Ausstellungen!T384),0))),0,1)</f>
        <v>1</v>
      </c>
      <c r="P384" s="71" t="str">
        <f>IF(Ausstellungen!$C384="","",IF(ISERROR(MATCH(Ausstellungen!$I384,Tabelle2!$X$4:$X$8,0)),"",MATCH(Ausstellungen!$I384,Tabelle2!$X$4:$X$8,0)))</f>
        <v/>
      </c>
      <c r="Q384" s="71" t="str">
        <f>IF(Ausstellungen!$C384="","",IF(OR(P384="",ISERROR(INDEX(Tabelle2!$X$14:$Y$18,P384,2))),"",INDEX(Tabelle2!$X$14:$Y$18,P384,2)))</f>
        <v/>
      </c>
      <c r="R384" s="71" t="str">
        <f t="shared" si="56"/>
        <v/>
      </c>
      <c r="S384" s="84" t="str">
        <f>IF(Ausstellungen!H384&lt;"a","",IF(AND(Ausstellungen!H384&gt;"a",ISERROR(MATCH(Ausstellungen!D384&amp;Ausstellungen!G384,Tabelle2!$T$2:$T$17,0))),1,IF(AND(Ausstellungen!H384&gt;"a",INDEX(Tabelle2!$V$2:$V$17,MATCH(Ausstellungen!D384&amp;Ausstellungen!G384,Tabelle2!$T$2:$T$17,0))&lt;&gt;Ausstellungen!H384),1,"")))</f>
        <v/>
      </c>
      <c r="T384" s="71" t="str">
        <f>IF(AND(Ausstellungen!I384&gt;"a",ISERROR(MATCH(Ausstellungen!G384,Tabelle2!$Z$2:$Z$7,0))),1,"")</f>
        <v/>
      </c>
      <c r="U384" s="71" t="str">
        <f>IF(AND(A384&gt;"a",Ausstellungen!G384&gt;" "),COUNTIF(A$5:A$500,A384),"")</f>
        <v/>
      </c>
      <c r="V384" s="71" t="str">
        <f t="shared" si="57"/>
        <v/>
      </c>
      <c r="W384" s="71" t="str">
        <f t="shared" si="58"/>
        <v/>
      </c>
      <c r="X384" s="71" t="str">
        <f>IF(AND(Ausstellungen!D384&lt;&gt;Tabelle2!$C$19,Ausstellungen!F384=Tabelle2!$E$19),1,"")</f>
        <v/>
      </c>
      <c r="Y384" s="71" t="str">
        <f ca="1">IF(AND(Ausstellungen!G384&gt;"a",ISERROR(MATCH(Ausstellungen!G384,INDIRECT(Ausstellungen!T384),0))),0,"")</f>
        <v/>
      </c>
      <c r="Z384" s="71" t="str">
        <f>IF(ISERROR(SEARCH(",",Ausstellungen!G384,1)),Ausstellungen!G384,SUBSTITUTE(MID(Ausstellungen!G384,1,SEARCH(",",Ausstellungen!G384,1)-1),"vv","z"))</f>
        <v xml:space="preserve"> </v>
      </c>
      <c r="AA384" s="71">
        <f t="shared" ca="1" si="59"/>
        <v>0</v>
      </c>
      <c r="AB384" s="71">
        <f t="shared" ca="1" si="60"/>
        <v>0</v>
      </c>
      <c r="AC384" s="71">
        <f t="shared" ca="1" si="61"/>
        <v>0</v>
      </c>
      <c r="AD384" s="71">
        <f t="shared" ca="1" si="62"/>
        <v>0</v>
      </c>
      <c r="AE384" s="71">
        <f t="shared" ca="1" si="63"/>
        <v>0</v>
      </c>
      <c r="AF384" s="71">
        <f t="shared" ca="1" si="64"/>
        <v>0</v>
      </c>
      <c r="AG384" s="71">
        <f t="shared" ca="1" si="65"/>
        <v>0</v>
      </c>
    </row>
    <row r="385" spans="1:33" ht="18.600000000000001" customHeight="1" x14ac:dyDescent="0.2">
      <c r="A385" s="70" t="str">
        <f>IF(AND(Ausstellungen!C385&lt;"a",Ausstellungen!D385&lt;"a",Ausstellungen!F385&lt;"a",Ausstellungen!G385&lt;" "),"",SUBSTITUTE(SUBSTITUTE(SUBSTITUTE(SUBSTITUTE(IF(AND(ISERROR(SEARCH(",",Ausstellungen!G385,1)),ISERROR(SEARCH(".",Ausstellungen!G385,1))),CONCATENATE(Ausstellungen!D385,Ausstellungen!E385,Ausstellungen!F385,Ausstellungen!G385),IF(ISERROR(SEARCH(",",Ausstellungen!G385,1)),CONCATENATE(Ausstellungen!D385,Ausstellungen!E385,Ausstellungen!F385,MID(Ausstellungen!G385,SEARCH(".",Ausstellungen!G385,1)-1,1)),CONCATENATE(Ausstellungen!D385,Ausstellungen!E385,Ausstellungen!F385,MID(Ausstellungen!G385,SEARCH(",",Ausstellungen!G385,1)-1,1)))),"vv",ROW()),"v",ROW()),"Sg",""),"V",""))</f>
        <v xml:space="preserve">   </v>
      </c>
      <c r="B385" s="70" t="str">
        <f>IF(OR(Ausstellungen!C385&lt;"a",Ausstellungen!D385&lt;"a",Ausstellungen!F385&lt;"a"),"",IF(AND(Ausstellungen!D385=Tabelle2!$C$19,Ausstellungen!F385=Tabelle2!$E$19),Ausstellungen!C385&amp;Ausstellungen!D385&amp;"yy",IF(AND(Ausstellungen!D385=Tabelle2!$C$19,Ausstellungen!F385&lt;&gt;Tabelle2!$E$19),Ausstellungen!C385&amp;Ausstellungen!D385&amp;"zz",Ausstellungen!C385&amp;Ausstellungen!D385)))</f>
        <v/>
      </c>
      <c r="C385" s="70" t="str">
        <f>IF(Ausstellungen!H385&lt;"a","",IF(Ausstellungen!F385=Tabelle2!$E$4,Ausstellungen!D385&amp;Ausstellungen!E385&amp;Ausstellungen!F385&amp;Ausstellungen!H385,IF(Ausstellungen!F385=Tabelle2!$E$3,Ausstellungen!D385&amp;Ausstellungen!F385&amp;Ausstellungen!H385,Ausstellungen!D385&amp;Ausstellungen!E385&amp;Ausstellungen!H385)))</f>
        <v/>
      </c>
      <c r="D385" s="70" t="str">
        <f>IF(AND(Ausstellungen!C385&gt;"a",Ausstellungen!D385&gt;"a",Ausstellungen!F385&gt;"a",Ausstellungen!I385&gt;"a"),Ausstellungen!D385&amp;Ausstellungen!E385&amp;MID(Ausstellungen!I385,1,2),"")</f>
        <v/>
      </c>
      <c r="E385" s="70" t="str">
        <f>IF(AND(Ausstellungen!C385&gt;"a",Ausstellungen!D385&gt;"a",Ausstellungen!F385&gt;"a",Ausstellungen!I385&gt;"a"),Ausstellungen!D385&amp;MID(Ausstellungen!I385,1,3),"")</f>
        <v/>
      </c>
      <c r="F385" s="70" t="str">
        <f>IF(Ausstellungen!T385&lt;&gt;"leer",CONCATENATE(Ausstellungen!T385,"P"),"")</f>
        <v/>
      </c>
      <c r="G385" s="71">
        <f ca="1">IF(Ausstellungen!G385&gt;" ",VLOOKUP(Ausstellungen!G385,INDIRECT(F385),2,0),0)</f>
        <v>0</v>
      </c>
      <c r="H385" s="71">
        <f>IF(ISERROR(VLOOKUP(Ausstellungen!H385,Tabelle2!$AG$3:$AH$29,2,0)),0,VLOOKUP(Ausstellungen!H385,Tabelle2!$AG$3:$AH$29,2,0))</f>
        <v>0</v>
      </c>
      <c r="I385" s="71">
        <f>IF(ISERROR(VLOOKUP(Ausstellungen!I385,Tabelle2!$X$3:$Y$8,2,0)),0,VLOOKUP(Ausstellungen!I385,Tabelle2!$X$3:$Y$8,2,0))</f>
        <v>0</v>
      </c>
      <c r="J385" s="71">
        <f t="shared" ca="1" si="55"/>
        <v>0</v>
      </c>
      <c r="N385" s="69" t="str">
        <f>IF(AND(Ausstellungen!$C385&gt;"a",ISERROR(VLOOKUP(Ausstellungen!$C385,Tabelle3!$A$6:$B$300,2,0))),"??",IF(ISERROR(VLOOKUP(Ausstellungen!$C385,Tabelle3!$A$6:$B$300,2,0)),"",VLOOKUP(Ausstellungen!$C385,Tabelle3!$A$6:$B$300,2,0)))</f>
        <v/>
      </c>
      <c r="O385" s="125">
        <f ca="1">IF(AND(Ausstellungen!G385&gt;"a",ISERROR(MATCH(Ausstellungen!G385,INDIRECT(Ausstellungen!T385),0))),0,1)</f>
        <v>1</v>
      </c>
      <c r="P385" s="71" t="str">
        <f>IF(Ausstellungen!$C385="","",IF(ISERROR(MATCH(Ausstellungen!$I385,Tabelle2!$X$4:$X$8,0)),"",MATCH(Ausstellungen!$I385,Tabelle2!$X$4:$X$8,0)))</f>
        <v/>
      </c>
      <c r="Q385" s="71" t="str">
        <f>IF(Ausstellungen!$C385="","",IF(OR(P385="",ISERROR(INDEX(Tabelle2!$X$14:$Y$18,P385,2))),"",INDEX(Tabelle2!$X$14:$Y$18,P385,2)))</f>
        <v/>
      </c>
      <c r="R385" s="71" t="str">
        <f t="shared" si="56"/>
        <v/>
      </c>
      <c r="S385" s="84" t="str">
        <f>IF(Ausstellungen!H385&lt;"a","",IF(AND(Ausstellungen!H385&gt;"a",ISERROR(MATCH(Ausstellungen!D385&amp;Ausstellungen!G385,Tabelle2!$T$2:$T$17,0))),1,IF(AND(Ausstellungen!H385&gt;"a",INDEX(Tabelle2!$V$2:$V$17,MATCH(Ausstellungen!D385&amp;Ausstellungen!G385,Tabelle2!$T$2:$T$17,0))&lt;&gt;Ausstellungen!H385),1,"")))</f>
        <v/>
      </c>
      <c r="T385" s="71" t="str">
        <f>IF(AND(Ausstellungen!I385&gt;"a",ISERROR(MATCH(Ausstellungen!G385,Tabelle2!$Z$2:$Z$7,0))),1,"")</f>
        <v/>
      </c>
      <c r="U385" s="71" t="str">
        <f>IF(AND(A385&gt;"a",Ausstellungen!G385&gt;" "),COUNTIF(A$5:A$500,A385),"")</f>
        <v/>
      </c>
      <c r="V385" s="71" t="str">
        <f t="shared" si="57"/>
        <v/>
      </c>
      <c r="W385" s="71" t="str">
        <f t="shared" si="58"/>
        <v/>
      </c>
      <c r="X385" s="71" t="str">
        <f>IF(AND(Ausstellungen!D385&lt;&gt;Tabelle2!$C$19,Ausstellungen!F385=Tabelle2!$E$19),1,"")</f>
        <v/>
      </c>
      <c r="Y385" s="71" t="str">
        <f ca="1">IF(AND(Ausstellungen!G385&gt;"a",ISERROR(MATCH(Ausstellungen!G385,INDIRECT(Ausstellungen!T385),0))),0,"")</f>
        <v/>
      </c>
      <c r="Z385" s="71" t="str">
        <f>IF(ISERROR(SEARCH(",",Ausstellungen!G385,1)),Ausstellungen!G385,SUBSTITUTE(MID(Ausstellungen!G385,1,SEARCH(",",Ausstellungen!G385,1)-1),"vv","z"))</f>
        <v xml:space="preserve"> </v>
      </c>
      <c r="AA385" s="71">
        <f t="shared" ca="1" si="59"/>
        <v>0</v>
      </c>
      <c r="AB385" s="71">
        <f t="shared" ca="1" si="60"/>
        <v>0</v>
      </c>
      <c r="AC385" s="71">
        <f t="shared" ca="1" si="61"/>
        <v>0</v>
      </c>
      <c r="AD385" s="71">
        <f t="shared" ca="1" si="62"/>
        <v>0</v>
      </c>
      <c r="AE385" s="71">
        <f t="shared" ca="1" si="63"/>
        <v>0</v>
      </c>
      <c r="AF385" s="71">
        <f t="shared" ca="1" si="64"/>
        <v>0</v>
      </c>
      <c r="AG385" s="71">
        <f t="shared" ca="1" si="65"/>
        <v>0</v>
      </c>
    </row>
    <row r="386" spans="1:33" ht="18.600000000000001" customHeight="1" x14ac:dyDescent="0.2">
      <c r="A386" s="70" t="str">
        <f>IF(AND(Ausstellungen!C386&lt;"a",Ausstellungen!D386&lt;"a",Ausstellungen!F386&lt;"a",Ausstellungen!G386&lt;" "),"",SUBSTITUTE(SUBSTITUTE(SUBSTITUTE(SUBSTITUTE(IF(AND(ISERROR(SEARCH(",",Ausstellungen!G386,1)),ISERROR(SEARCH(".",Ausstellungen!G386,1))),CONCATENATE(Ausstellungen!D386,Ausstellungen!E386,Ausstellungen!F386,Ausstellungen!G386),IF(ISERROR(SEARCH(",",Ausstellungen!G386,1)),CONCATENATE(Ausstellungen!D386,Ausstellungen!E386,Ausstellungen!F386,MID(Ausstellungen!G386,SEARCH(".",Ausstellungen!G386,1)-1,1)),CONCATENATE(Ausstellungen!D386,Ausstellungen!E386,Ausstellungen!F386,MID(Ausstellungen!G386,SEARCH(",",Ausstellungen!G386,1)-1,1)))),"vv",ROW()),"v",ROW()),"Sg",""),"V",""))</f>
        <v xml:space="preserve">   </v>
      </c>
      <c r="B386" s="70" t="str">
        <f>IF(OR(Ausstellungen!C386&lt;"a",Ausstellungen!D386&lt;"a",Ausstellungen!F386&lt;"a"),"",IF(AND(Ausstellungen!D386=Tabelle2!$C$19,Ausstellungen!F386=Tabelle2!$E$19),Ausstellungen!C386&amp;Ausstellungen!D386&amp;"yy",IF(AND(Ausstellungen!D386=Tabelle2!$C$19,Ausstellungen!F386&lt;&gt;Tabelle2!$E$19),Ausstellungen!C386&amp;Ausstellungen!D386&amp;"zz",Ausstellungen!C386&amp;Ausstellungen!D386)))</f>
        <v/>
      </c>
      <c r="C386" s="70" t="str">
        <f>IF(Ausstellungen!H386&lt;"a","",IF(Ausstellungen!F386=Tabelle2!$E$4,Ausstellungen!D386&amp;Ausstellungen!E386&amp;Ausstellungen!F386&amp;Ausstellungen!H386,IF(Ausstellungen!F386=Tabelle2!$E$3,Ausstellungen!D386&amp;Ausstellungen!F386&amp;Ausstellungen!H386,Ausstellungen!D386&amp;Ausstellungen!E386&amp;Ausstellungen!H386)))</f>
        <v/>
      </c>
      <c r="D386" s="70" t="str">
        <f>IF(AND(Ausstellungen!C386&gt;"a",Ausstellungen!D386&gt;"a",Ausstellungen!F386&gt;"a",Ausstellungen!I386&gt;"a"),Ausstellungen!D386&amp;Ausstellungen!E386&amp;MID(Ausstellungen!I386,1,2),"")</f>
        <v/>
      </c>
      <c r="E386" s="70" t="str">
        <f>IF(AND(Ausstellungen!C386&gt;"a",Ausstellungen!D386&gt;"a",Ausstellungen!F386&gt;"a",Ausstellungen!I386&gt;"a"),Ausstellungen!D386&amp;MID(Ausstellungen!I386,1,3),"")</f>
        <v/>
      </c>
      <c r="F386" s="70" t="str">
        <f>IF(Ausstellungen!T386&lt;&gt;"leer",CONCATENATE(Ausstellungen!T386,"P"),"")</f>
        <v/>
      </c>
      <c r="G386" s="71">
        <f ca="1">IF(Ausstellungen!G386&gt;" ",VLOOKUP(Ausstellungen!G386,INDIRECT(F386),2,0),0)</f>
        <v>0</v>
      </c>
      <c r="H386" s="71">
        <f>IF(ISERROR(VLOOKUP(Ausstellungen!H386,Tabelle2!$AG$3:$AH$29,2,0)),0,VLOOKUP(Ausstellungen!H386,Tabelle2!$AG$3:$AH$29,2,0))</f>
        <v>0</v>
      </c>
      <c r="I386" s="71">
        <f>IF(ISERROR(VLOOKUP(Ausstellungen!I386,Tabelle2!$X$3:$Y$8,2,0)),0,VLOOKUP(Ausstellungen!I386,Tabelle2!$X$3:$Y$8,2,0))</f>
        <v>0</v>
      </c>
      <c r="J386" s="71">
        <f t="shared" ca="1" si="55"/>
        <v>0</v>
      </c>
      <c r="N386" s="69" t="str">
        <f>IF(AND(Ausstellungen!$C386&gt;"a",ISERROR(VLOOKUP(Ausstellungen!$C386,Tabelle3!$A$6:$B$300,2,0))),"??",IF(ISERROR(VLOOKUP(Ausstellungen!$C386,Tabelle3!$A$6:$B$300,2,0)),"",VLOOKUP(Ausstellungen!$C386,Tabelle3!$A$6:$B$300,2,0)))</f>
        <v/>
      </c>
      <c r="O386" s="125">
        <f ca="1">IF(AND(Ausstellungen!G386&gt;"a",ISERROR(MATCH(Ausstellungen!G386,INDIRECT(Ausstellungen!T386),0))),0,1)</f>
        <v>1</v>
      </c>
      <c r="P386" s="71" t="str">
        <f>IF(Ausstellungen!$C386="","",IF(ISERROR(MATCH(Ausstellungen!$I386,Tabelle2!$X$4:$X$8,0)),"",MATCH(Ausstellungen!$I386,Tabelle2!$X$4:$X$8,0)))</f>
        <v/>
      </c>
      <c r="Q386" s="71" t="str">
        <f>IF(Ausstellungen!$C386="","",IF(OR(P386="",ISERROR(INDEX(Tabelle2!$X$14:$Y$18,P386,2))),"",INDEX(Tabelle2!$X$14:$Y$18,P386,2)))</f>
        <v/>
      </c>
      <c r="R386" s="71" t="str">
        <f t="shared" si="56"/>
        <v/>
      </c>
      <c r="S386" s="84" t="str">
        <f>IF(Ausstellungen!H386&lt;"a","",IF(AND(Ausstellungen!H386&gt;"a",ISERROR(MATCH(Ausstellungen!D386&amp;Ausstellungen!G386,Tabelle2!$T$2:$T$17,0))),1,IF(AND(Ausstellungen!H386&gt;"a",INDEX(Tabelle2!$V$2:$V$17,MATCH(Ausstellungen!D386&amp;Ausstellungen!G386,Tabelle2!$T$2:$T$17,0))&lt;&gt;Ausstellungen!H386),1,"")))</f>
        <v/>
      </c>
      <c r="T386" s="71" t="str">
        <f>IF(AND(Ausstellungen!I386&gt;"a",ISERROR(MATCH(Ausstellungen!G386,Tabelle2!$Z$2:$Z$7,0))),1,"")</f>
        <v/>
      </c>
      <c r="U386" s="71" t="str">
        <f>IF(AND(A386&gt;"a",Ausstellungen!G386&gt;" "),COUNTIF(A$5:A$500,A386),"")</f>
        <v/>
      </c>
      <c r="V386" s="71" t="str">
        <f t="shared" si="57"/>
        <v/>
      </c>
      <c r="W386" s="71" t="str">
        <f t="shared" si="58"/>
        <v/>
      </c>
      <c r="X386" s="71" t="str">
        <f>IF(AND(Ausstellungen!D386&lt;&gt;Tabelle2!$C$19,Ausstellungen!F386=Tabelle2!$E$19),1,"")</f>
        <v/>
      </c>
      <c r="Y386" s="71" t="str">
        <f ca="1">IF(AND(Ausstellungen!G386&gt;"a",ISERROR(MATCH(Ausstellungen!G386,INDIRECT(Ausstellungen!T386),0))),0,"")</f>
        <v/>
      </c>
      <c r="Z386" s="71" t="str">
        <f>IF(ISERROR(SEARCH(",",Ausstellungen!G386,1)),Ausstellungen!G386,SUBSTITUTE(MID(Ausstellungen!G386,1,SEARCH(",",Ausstellungen!G386,1)-1),"vv","z"))</f>
        <v xml:space="preserve"> </v>
      </c>
      <c r="AA386" s="71">
        <f t="shared" ca="1" si="59"/>
        <v>0</v>
      </c>
      <c r="AB386" s="71">
        <f t="shared" ca="1" si="60"/>
        <v>0</v>
      </c>
      <c r="AC386" s="71">
        <f t="shared" ca="1" si="61"/>
        <v>0</v>
      </c>
      <c r="AD386" s="71">
        <f t="shared" ca="1" si="62"/>
        <v>0</v>
      </c>
      <c r="AE386" s="71">
        <f t="shared" ca="1" si="63"/>
        <v>0</v>
      </c>
      <c r="AF386" s="71">
        <f t="shared" ca="1" si="64"/>
        <v>0</v>
      </c>
      <c r="AG386" s="71">
        <f t="shared" ca="1" si="65"/>
        <v>0</v>
      </c>
    </row>
    <row r="387" spans="1:33" ht="18.600000000000001" customHeight="1" x14ac:dyDescent="0.2">
      <c r="A387" s="70" t="str">
        <f>IF(AND(Ausstellungen!C387&lt;"a",Ausstellungen!D387&lt;"a",Ausstellungen!F387&lt;"a",Ausstellungen!G387&lt;" "),"",SUBSTITUTE(SUBSTITUTE(SUBSTITUTE(SUBSTITUTE(IF(AND(ISERROR(SEARCH(",",Ausstellungen!G387,1)),ISERROR(SEARCH(".",Ausstellungen!G387,1))),CONCATENATE(Ausstellungen!D387,Ausstellungen!E387,Ausstellungen!F387,Ausstellungen!G387),IF(ISERROR(SEARCH(",",Ausstellungen!G387,1)),CONCATENATE(Ausstellungen!D387,Ausstellungen!E387,Ausstellungen!F387,MID(Ausstellungen!G387,SEARCH(".",Ausstellungen!G387,1)-1,1)),CONCATENATE(Ausstellungen!D387,Ausstellungen!E387,Ausstellungen!F387,MID(Ausstellungen!G387,SEARCH(",",Ausstellungen!G387,1)-1,1)))),"vv",ROW()),"v",ROW()),"Sg",""),"V",""))</f>
        <v xml:space="preserve">   </v>
      </c>
      <c r="B387" s="70" t="str">
        <f>IF(OR(Ausstellungen!C387&lt;"a",Ausstellungen!D387&lt;"a",Ausstellungen!F387&lt;"a"),"",IF(AND(Ausstellungen!D387=Tabelle2!$C$19,Ausstellungen!F387=Tabelle2!$E$19),Ausstellungen!C387&amp;Ausstellungen!D387&amp;"yy",IF(AND(Ausstellungen!D387=Tabelle2!$C$19,Ausstellungen!F387&lt;&gt;Tabelle2!$E$19),Ausstellungen!C387&amp;Ausstellungen!D387&amp;"zz",Ausstellungen!C387&amp;Ausstellungen!D387)))</f>
        <v/>
      </c>
      <c r="C387" s="70" t="str">
        <f>IF(Ausstellungen!H387&lt;"a","",IF(Ausstellungen!F387=Tabelle2!$E$4,Ausstellungen!D387&amp;Ausstellungen!E387&amp;Ausstellungen!F387&amp;Ausstellungen!H387,IF(Ausstellungen!F387=Tabelle2!$E$3,Ausstellungen!D387&amp;Ausstellungen!F387&amp;Ausstellungen!H387,Ausstellungen!D387&amp;Ausstellungen!E387&amp;Ausstellungen!H387)))</f>
        <v/>
      </c>
      <c r="D387" s="70" t="str">
        <f>IF(AND(Ausstellungen!C387&gt;"a",Ausstellungen!D387&gt;"a",Ausstellungen!F387&gt;"a",Ausstellungen!I387&gt;"a"),Ausstellungen!D387&amp;Ausstellungen!E387&amp;MID(Ausstellungen!I387,1,2),"")</f>
        <v/>
      </c>
      <c r="E387" s="70" t="str">
        <f>IF(AND(Ausstellungen!C387&gt;"a",Ausstellungen!D387&gt;"a",Ausstellungen!F387&gt;"a",Ausstellungen!I387&gt;"a"),Ausstellungen!D387&amp;MID(Ausstellungen!I387,1,3),"")</f>
        <v/>
      </c>
      <c r="F387" s="70" t="str">
        <f>IF(Ausstellungen!T387&lt;&gt;"leer",CONCATENATE(Ausstellungen!T387,"P"),"")</f>
        <v/>
      </c>
      <c r="G387" s="71">
        <f ca="1">IF(Ausstellungen!G387&gt;" ",VLOOKUP(Ausstellungen!G387,INDIRECT(F387),2,0),0)</f>
        <v>0</v>
      </c>
      <c r="H387" s="71">
        <f>IF(ISERROR(VLOOKUP(Ausstellungen!H387,Tabelle2!$AG$3:$AH$29,2,0)),0,VLOOKUP(Ausstellungen!H387,Tabelle2!$AG$3:$AH$29,2,0))</f>
        <v>0</v>
      </c>
      <c r="I387" s="71">
        <f>IF(ISERROR(VLOOKUP(Ausstellungen!I387,Tabelle2!$X$3:$Y$8,2,0)),0,VLOOKUP(Ausstellungen!I387,Tabelle2!$X$3:$Y$8,2,0))</f>
        <v>0</v>
      </c>
      <c r="J387" s="71">
        <f t="shared" ca="1" si="55"/>
        <v>0</v>
      </c>
      <c r="N387" s="69" t="str">
        <f>IF(AND(Ausstellungen!$C387&gt;"a",ISERROR(VLOOKUP(Ausstellungen!$C387,Tabelle3!$A$6:$B$300,2,0))),"??",IF(ISERROR(VLOOKUP(Ausstellungen!$C387,Tabelle3!$A$6:$B$300,2,0)),"",VLOOKUP(Ausstellungen!$C387,Tabelle3!$A$6:$B$300,2,0)))</f>
        <v/>
      </c>
      <c r="O387" s="125">
        <f ca="1">IF(AND(Ausstellungen!G387&gt;"a",ISERROR(MATCH(Ausstellungen!G387,INDIRECT(Ausstellungen!T387),0))),0,1)</f>
        <v>1</v>
      </c>
      <c r="P387" s="71" t="str">
        <f>IF(Ausstellungen!$C387="","",IF(ISERROR(MATCH(Ausstellungen!$I387,Tabelle2!$X$4:$X$8,0)),"",MATCH(Ausstellungen!$I387,Tabelle2!$X$4:$X$8,0)))</f>
        <v/>
      </c>
      <c r="Q387" s="71" t="str">
        <f>IF(Ausstellungen!$C387="","",IF(OR(P387="",ISERROR(INDEX(Tabelle2!$X$14:$Y$18,P387,2))),"",INDEX(Tabelle2!$X$14:$Y$18,P387,2)))</f>
        <v/>
      </c>
      <c r="R387" s="71" t="str">
        <f t="shared" si="56"/>
        <v/>
      </c>
      <c r="S387" s="84" t="str">
        <f>IF(Ausstellungen!H387&lt;"a","",IF(AND(Ausstellungen!H387&gt;"a",ISERROR(MATCH(Ausstellungen!D387&amp;Ausstellungen!G387,Tabelle2!$T$2:$T$17,0))),1,IF(AND(Ausstellungen!H387&gt;"a",INDEX(Tabelle2!$V$2:$V$17,MATCH(Ausstellungen!D387&amp;Ausstellungen!G387,Tabelle2!$T$2:$T$17,0))&lt;&gt;Ausstellungen!H387),1,"")))</f>
        <v/>
      </c>
      <c r="T387" s="71" t="str">
        <f>IF(AND(Ausstellungen!I387&gt;"a",ISERROR(MATCH(Ausstellungen!G387,Tabelle2!$Z$2:$Z$7,0))),1,"")</f>
        <v/>
      </c>
      <c r="U387" s="71" t="str">
        <f>IF(AND(A387&gt;"a",Ausstellungen!G387&gt;" "),COUNTIF(A$5:A$500,A387),"")</f>
        <v/>
      </c>
      <c r="V387" s="71" t="str">
        <f t="shared" si="57"/>
        <v/>
      </c>
      <c r="W387" s="71" t="str">
        <f t="shared" si="58"/>
        <v/>
      </c>
      <c r="X387" s="71" t="str">
        <f>IF(AND(Ausstellungen!D387&lt;&gt;Tabelle2!$C$19,Ausstellungen!F387=Tabelle2!$E$19),1,"")</f>
        <v/>
      </c>
      <c r="Y387" s="71" t="str">
        <f ca="1">IF(AND(Ausstellungen!G387&gt;"a",ISERROR(MATCH(Ausstellungen!G387,INDIRECT(Ausstellungen!T387),0))),0,"")</f>
        <v/>
      </c>
      <c r="Z387" s="71" t="str">
        <f>IF(ISERROR(SEARCH(",",Ausstellungen!G387,1)),Ausstellungen!G387,SUBSTITUTE(MID(Ausstellungen!G387,1,SEARCH(",",Ausstellungen!G387,1)-1),"vv","z"))</f>
        <v xml:space="preserve"> </v>
      </c>
      <c r="AA387" s="71">
        <f t="shared" ca="1" si="59"/>
        <v>0</v>
      </c>
      <c r="AB387" s="71">
        <f t="shared" ca="1" si="60"/>
        <v>0</v>
      </c>
      <c r="AC387" s="71">
        <f t="shared" ca="1" si="61"/>
        <v>0</v>
      </c>
      <c r="AD387" s="71">
        <f t="shared" ca="1" si="62"/>
        <v>0</v>
      </c>
      <c r="AE387" s="71">
        <f t="shared" ca="1" si="63"/>
        <v>0</v>
      </c>
      <c r="AF387" s="71">
        <f t="shared" ca="1" si="64"/>
        <v>0</v>
      </c>
      <c r="AG387" s="71">
        <f t="shared" ca="1" si="65"/>
        <v>0</v>
      </c>
    </row>
    <row r="388" spans="1:33" ht="18.600000000000001" customHeight="1" x14ac:dyDescent="0.2">
      <c r="A388" s="70" t="str">
        <f>IF(AND(Ausstellungen!C388&lt;"a",Ausstellungen!D388&lt;"a",Ausstellungen!F388&lt;"a",Ausstellungen!G388&lt;" "),"",SUBSTITUTE(SUBSTITUTE(SUBSTITUTE(SUBSTITUTE(IF(AND(ISERROR(SEARCH(",",Ausstellungen!G388,1)),ISERROR(SEARCH(".",Ausstellungen!G388,1))),CONCATENATE(Ausstellungen!D388,Ausstellungen!E388,Ausstellungen!F388,Ausstellungen!G388),IF(ISERROR(SEARCH(",",Ausstellungen!G388,1)),CONCATENATE(Ausstellungen!D388,Ausstellungen!E388,Ausstellungen!F388,MID(Ausstellungen!G388,SEARCH(".",Ausstellungen!G388,1)-1,1)),CONCATENATE(Ausstellungen!D388,Ausstellungen!E388,Ausstellungen!F388,MID(Ausstellungen!G388,SEARCH(",",Ausstellungen!G388,1)-1,1)))),"vv",ROW()),"v",ROW()),"Sg",""),"V",""))</f>
        <v xml:space="preserve">   </v>
      </c>
      <c r="B388" s="70" t="str">
        <f>IF(OR(Ausstellungen!C388&lt;"a",Ausstellungen!D388&lt;"a",Ausstellungen!F388&lt;"a"),"",IF(AND(Ausstellungen!D388=Tabelle2!$C$19,Ausstellungen!F388=Tabelle2!$E$19),Ausstellungen!C388&amp;Ausstellungen!D388&amp;"yy",IF(AND(Ausstellungen!D388=Tabelle2!$C$19,Ausstellungen!F388&lt;&gt;Tabelle2!$E$19),Ausstellungen!C388&amp;Ausstellungen!D388&amp;"zz",Ausstellungen!C388&amp;Ausstellungen!D388)))</f>
        <v/>
      </c>
      <c r="C388" s="70" t="str">
        <f>IF(Ausstellungen!H388&lt;"a","",IF(Ausstellungen!F388=Tabelle2!$E$4,Ausstellungen!D388&amp;Ausstellungen!E388&amp;Ausstellungen!F388&amp;Ausstellungen!H388,IF(Ausstellungen!F388=Tabelle2!$E$3,Ausstellungen!D388&amp;Ausstellungen!F388&amp;Ausstellungen!H388,Ausstellungen!D388&amp;Ausstellungen!E388&amp;Ausstellungen!H388)))</f>
        <v/>
      </c>
      <c r="D388" s="70" t="str">
        <f>IF(AND(Ausstellungen!C388&gt;"a",Ausstellungen!D388&gt;"a",Ausstellungen!F388&gt;"a",Ausstellungen!I388&gt;"a"),Ausstellungen!D388&amp;Ausstellungen!E388&amp;MID(Ausstellungen!I388,1,2),"")</f>
        <v/>
      </c>
      <c r="E388" s="70" t="str">
        <f>IF(AND(Ausstellungen!C388&gt;"a",Ausstellungen!D388&gt;"a",Ausstellungen!F388&gt;"a",Ausstellungen!I388&gt;"a"),Ausstellungen!D388&amp;MID(Ausstellungen!I388,1,3),"")</f>
        <v/>
      </c>
      <c r="F388" s="70" t="str">
        <f>IF(Ausstellungen!T388&lt;&gt;"leer",CONCATENATE(Ausstellungen!T388,"P"),"")</f>
        <v/>
      </c>
      <c r="G388" s="71">
        <f ca="1">IF(Ausstellungen!G388&gt;" ",VLOOKUP(Ausstellungen!G388,INDIRECT(F388),2,0),0)</f>
        <v>0</v>
      </c>
      <c r="H388" s="71">
        <f>IF(ISERROR(VLOOKUP(Ausstellungen!H388,Tabelle2!$AG$3:$AH$29,2,0)),0,VLOOKUP(Ausstellungen!H388,Tabelle2!$AG$3:$AH$29,2,0))</f>
        <v>0</v>
      </c>
      <c r="I388" s="71">
        <f>IF(ISERROR(VLOOKUP(Ausstellungen!I388,Tabelle2!$X$3:$Y$8,2,0)),0,VLOOKUP(Ausstellungen!I388,Tabelle2!$X$3:$Y$8,2,0))</f>
        <v>0</v>
      </c>
      <c r="J388" s="71">
        <f t="shared" ca="1" si="55"/>
        <v>0</v>
      </c>
      <c r="N388" s="69" t="str">
        <f>IF(AND(Ausstellungen!$C388&gt;"a",ISERROR(VLOOKUP(Ausstellungen!$C388,Tabelle3!$A$6:$B$300,2,0))),"??",IF(ISERROR(VLOOKUP(Ausstellungen!$C388,Tabelle3!$A$6:$B$300,2,0)),"",VLOOKUP(Ausstellungen!$C388,Tabelle3!$A$6:$B$300,2,0)))</f>
        <v/>
      </c>
      <c r="O388" s="125">
        <f ca="1">IF(AND(Ausstellungen!G388&gt;"a",ISERROR(MATCH(Ausstellungen!G388,INDIRECT(Ausstellungen!T388),0))),0,1)</f>
        <v>1</v>
      </c>
      <c r="P388" s="71" t="str">
        <f>IF(Ausstellungen!$C388="","",IF(ISERROR(MATCH(Ausstellungen!$I388,Tabelle2!$X$4:$X$8,0)),"",MATCH(Ausstellungen!$I388,Tabelle2!$X$4:$X$8,0)))</f>
        <v/>
      </c>
      <c r="Q388" s="71" t="str">
        <f>IF(Ausstellungen!$C388="","",IF(OR(P388="",ISERROR(INDEX(Tabelle2!$X$14:$Y$18,P388,2))),"",INDEX(Tabelle2!$X$14:$Y$18,P388,2)))</f>
        <v/>
      </c>
      <c r="R388" s="71" t="str">
        <f t="shared" si="56"/>
        <v/>
      </c>
      <c r="S388" s="84" t="str">
        <f>IF(Ausstellungen!H388&lt;"a","",IF(AND(Ausstellungen!H388&gt;"a",ISERROR(MATCH(Ausstellungen!D388&amp;Ausstellungen!G388,Tabelle2!$T$2:$T$17,0))),1,IF(AND(Ausstellungen!H388&gt;"a",INDEX(Tabelle2!$V$2:$V$17,MATCH(Ausstellungen!D388&amp;Ausstellungen!G388,Tabelle2!$T$2:$T$17,0))&lt;&gt;Ausstellungen!H388),1,"")))</f>
        <v/>
      </c>
      <c r="T388" s="71" t="str">
        <f>IF(AND(Ausstellungen!I388&gt;"a",ISERROR(MATCH(Ausstellungen!G388,Tabelle2!$Z$2:$Z$7,0))),1,"")</f>
        <v/>
      </c>
      <c r="U388" s="71" t="str">
        <f>IF(AND(A388&gt;"a",Ausstellungen!G388&gt;" "),COUNTIF(A$5:A$500,A388),"")</f>
        <v/>
      </c>
      <c r="V388" s="71" t="str">
        <f t="shared" si="57"/>
        <v/>
      </c>
      <c r="W388" s="71" t="str">
        <f t="shared" si="58"/>
        <v/>
      </c>
      <c r="X388" s="71" t="str">
        <f>IF(AND(Ausstellungen!D388&lt;&gt;Tabelle2!$C$19,Ausstellungen!F388=Tabelle2!$E$19),1,"")</f>
        <v/>
      </c>
      <c r="Y388" s="71" t="str">
        <f ca="1">IF(AND(Ausstellungen!G388&gt;"a",ISERROR(MATCH(Ausstellungen!G388,INDIRECT(Ausstellungen!T388),0))),0,"")</f>
        <v/>
      </c>
      <c r="Z388" s="71" t="str">
        <f>IF(ISERROR(SEARCH(",",Ausstellungen!G388,1)),Ausstellungen!G388,SUBSTITUTE(MID(Ausstellungen!G388,1,SEARCH(",",Ausstellungen!G388,1)-1),"vv","z"))</f>
        <v xml:space="preserve"> </v>
      </c>
      <c r="AA388" s="71">
        <f t="shared" ca="1" si="59"/>
        <v>0</v>
      </c>
      <c r="AB388" s="71">
        <f t="shared" ca="1" si="60"/>
        <v>0</v>
      </c>
      <c r="AC388" s="71">
        <f t="shared" ca="1" si="61"/>
        <v>0</v>
      </c>
      <c r="AD388" s="71">
        <f t="shared" ca="1" si="62"/>
        <v>0</v>
      </c>
      <c r="AE388" s="71">
        <f t="shared" ca="1" si="63"/>
        <v>0</v>
      </c>
      <c r="AF388" s="71">
        <f t="shared" ca="1" si="64"/>
        <v>0</v>
      </c>
      <c r="AG388" s="71">
        <f t="shared" ca="1" si="65"/>
        <v>0</v>
      </c>
    </row>
    <row r="389" spans="1:33" ht="18.600000000000001" customHeight="1" x14ac:dyDescent="0.2">
      <c r="A389" s="70" t="str">
        <f>IF(AND(Ausstellungen!C389&lt;"a",Ausstellungen!D389&lt;"a",Ausstellungen!F389&lt;"a",Ausstellungen!G389&lt;" "),"",SUBSTITUTE(SUBSTITUTE(SUBSTITUTE(SUBSTITUTE(IF(AND(ISERROR(SEARCH(",",Ausstellungen!G389,1)),ISERROR(SEARCH(".",Ausstellungen!G389,1))),CONCATENATE(Ausstellungen!D389,Ausstellungen!E389,Ausstellungen!F389,Ausstellungen!G389),IF(ISERROR(SEARCH(",",Ausstellungen!G389,1)),CONCATENATE(Ausstellungen!D389,Ausstellungen!E389,Ausstellungen!F389,MID(Ausstellungen!G389,SEARCH(".",Ausstellungen!G389,1)-1,1)),CONCATENATE(Ausstellungen!D389,Ausstellungen!E389,Ausstellungen!F389,MID(Ausstellungen!G389,SEARCH(",",Ausstellungen!G389,1)-1,1)))),"vv",ROW()),"v",ROW()),"Sg",""),"V",""))</f>
        <v xml:space="preserve">   </v>
      </c>
      <c r="B389" s="70" t="str">
        <f>IF(OR(Ausstellungen!C389&lt;"a",Ausstellungen!D389&lt;"a",Ausstellungen!F389&lt;"a"),"",IF(AND(Ausstellungen!D389=Tabelle2!$C$19,Ausstellungen!F389=Tabelle2!$E$19),Ausstellungen!C389&amp;Ausstellungen!D389&amp;"yy",IF(AND(Ausstellungen!D389=Tabelle2!$C$19,Ausstellungen!F389&lt;&gt;Tabelle2!$E$19),Ausstellungen!C389&amp;Ausstellungen!D389&amp;"zz",Ausstellungen!C389&amp;Ausstellungen!D389)))</f>
        <v/>
      </c>
      <c r="C389" s="70" t="str">
        <f>IF(Ausstellungen!H389&lt;"a","",IF(Ausstellungen!F389=Tabelle2!$E$4,Ausstellungen!D389&amp;Ausstellungen!E389&amp;Ausstellungen!F389&amp;Ausstellungen!H389,IF(Ausstellungen!F389=Tabelle2!$E$3,Ausstellungen!D389&amp;Ausstellungen!F389&amp;Ausstellungen!H389,Ausstellungen!D389&amp;Ausstellungen!E389&amp;Ausstellungen!H389)))</f>
        <v/>
      </c>
      <c r="D389" s="70" t="str">
        <f>IF(AND(Ausstellungen!C389&gt;"a",Ausstellungen!D389&gt;"a",Ausstellungen!F389&gt;"a",Ausstellungen!I389&gt;"a"),Ausstellungen!D389&amp;Ausstellungen!E389&amp;MID(Ausstellungen!I389,1,2),"")</f>
        <v/>
      </c>
      <c r="E389" s="70" t="str">
        <f>IF(AND(Ausstellungen!C389&gt;"a",Ausstellungen!D389&gt;"a",Ausstellungen!F389&gt;"a",Ausstellungen!I389&gt;"a"),Ausstellungen!D389&amp;MID(Ausstellungen!I389,1,3),"")</f>
        <v/>
      </c>
      <c r="F389" s="70" t="str">
        <f>IF(Ausstellungen!T389&lt;&gt;"leer",CONCATENATE(Ausstellungen!T389,"P"),"")</f>
        <v/>
      </c>
      <c r="G389" s="71">
        <f ca="1">IF(Ausstellungen!G389&gt;" ",VLOOKUP(Ausstellungen!G389,INDIRECT(F389),2,0),0)</f>
        <v>0</v>
      </c>
      <c r="H389" s="71">
        <f>IF(ISERROR(VLOOKUP(Ausstellungen!H389,Tabelle2!$AG$3:$AH$29,2,0)),0,VLOOKUP(Ausstellungen!H389,Tabelle2!$AG$3:$AH$29,2,0))</f>
        <v>0</v>
      </c>
      <c r="I389" s="71">
        <f>IF(ISERROR(VLOOKUP(Ausstellungen!I389,Tabelle2!$X$3:$Y$8,2,0)),0,VLOOKUP(Ausstellungen!I389,Tabelle2!$X$3:$Y$8,2,0))</f>
        <v>0</v>
      </c>
      <c r="J389" s="71">
        <f t="shared" ca="1" si="55"/>
        <v>0</v>
      </c>
      <c r="N389" s="69" t="str">
        <f>IF(AND(Ausstellungen!$C389&gt;"a",ISERROR(VLOOKUP(Ausstellungen!$C389,Tabelle3!$A$6:$B$300,2,0))),"??",IF(ISERROR(VLOOKUP(Ausstellungen!$C389,Tabelle3!$A$6:$B$300,2,0)),"",VLOOKUP(Ausstellungen!$C389,Tabelle3!$A$6:$B$300,2,0)))</f>
        <v/>
      </c>
      <c r="O389" s="125">
        <f ca="1">IF(AND(Ausstellungen!G389&gt;"a",ISERROR(MATCH(Ausstellungen!G389,INDIRECT(Ausstellungen!T389),0))),0,1)</f>
        <v>1</v>
      </c>
      <c r="P389" s="71" t="str">
        <f>IF(Ausstellungen!$C389="","",IF(ISERROR(MATCH(Ausstellungen!$I389,Tabelle2!$X$4:$X$8,0)),"",MATCH(Ausstellungen!$I389,Tabelle2!$X$4:$X$8,0)))</f>
        <v/>
      </c>
      <c r="Q389" s="71" t="str">
        <f>IF(Ausstellungen!$C389="","",IF(OR(P389="",ISERROR(INDEX(Tabelle2!$X$14:$Y$18,P389,2))),"",INDEX(Tabelle2!$X$14:$Y$18,P389,2)))</f>
        <v/>
      </c>
      <c r="R389" s="71" t="str">
        <f t="shared" si="56"/>
        <v/>
      </c>
      <c r="S389" s="84" t="str">
        <f>IF(Ausstellungen!H389&lt;"a","",IF(AND(Ausstellungen!H389&gt;"a",ISERROR(MATCH(Ausstellungen!D389&amp;Ausstellungen!G389,Tabelle2!$T$2:$T$17,0))),1,IF(AND(Ausstellungen!H389&gt;"a",INDEX(Tabelle2!$V$2:$V$17,MATCH(Ausstellungen!D389&amp;Ausstellungen!G389,Tabelle2!$T$2:$T$17,0))&lt;&gt;Ausstellungen!H389),1,"")))</f>
        <v/>
      </c>
      <c r="T389" s="71" t="str">
        <f>IF(AND(Ausstellungen!I389&gt;"a",ISERROR(MATCH(Ausstellungen!G389,Tabelle2!$Z$2:$Z$7,0))),1,"")</f>
        <v/>
      </c>
      <c r="U389" s="71" t="str">
        <f>IF(AND(A389&gt;"a",Ausstellungen!G389&gt;" "),COUNTIF(A$5:A$500,A389),"")</f>
        <v/>
      </c>
      <c r="V389" s="71" t="str">
        <f t="shared" si="57"/>
        <v/>
      </c>
      <c r="W389" s="71" t="str">
        <f t="shared" si="58"/>
        <v/>
      </c>
      <c r="X389" s="71" t="str">
        <f>IF(AND(Ausstellungen!D389&lt;&gt;Tabelle2!$C$19,Ausstellungen!F389=Tabelle2!$E$19),1,"")</f>
        <v/>
      </c>
      <c r="Y389" s="71" t="str">
        <f ca="1">IF(AND(Ausstellungen!G389&gt;"a",ISERROR(MATCH(Ausstellungen!G389,INDIRECT(Ausstellungen!T389),0))),0,"")</f>
        <v/>
      </c>
      <c r="Z389" s="71" t="str">
        <f>IF(ISERROR(SEARCH(",",Ausstellungen!G389,1)),Ausstellungen!G389,SUBSTITUTE(MID(Ausstellungen!G389,1,SEARCH(",",Ausstellungen!G389,1)-1),"vv","z"))</f>
        <v xml:space="preserve"> </v>
      </c>
      <c r="AA389" s="71">
        <f t="shared" ca="1" si="59"/>
        <v>0</v>
      </c>
      <c r="AB389" s="71">
        <f t="shared" ca="1" si="60"/>
        <v>0</v>
      </c>
      <c r="AC389" s="71">
        <f t="shared" ca="1" si="61"/>
        <v>0</v>
      </c>
      <c r="AD389" s="71">
        <f t="shared" ca="1" si="62"/>
        <v>0</v>
      </c>
      <c r="AE389" s="71">
        <f t="shared" ca="1" si="63"/>
        <v>0</v>
      </c>
      <c r="AF389" s="71">
        <f t="shared" ca="1" si="64"/>
        <v>0</v>
      </c>
      <c r="AG389" s="71">
        <f t="shared" ca="1" si="65"/>
        <v>0</v>
      </c>
    </row>
    <row r="390" spans="1:33" ht="18.600000000000001" customHeight="1" x14ac:dyDescent="0.2">
      <c r="A390" s="70" t="str">
        <f>IF(AND(Ausstellungen!C390&lt;"a",Ausstellungen!D390&lt;"a",Ausstellungen!F390&lt;"a",Ausstellungen!G390&lt;" "),"",SUBSTITUTE(SUBSTITUTE(SUBSTITUTE(SUBSTITUTE(IF(AND(ISERROR(SEARCH(",",Ausstellungen!G390,1)),ISERROR(SEARCH(".",Ausstellungen!G390,1))),CONCATENATE(Ausstellungen!D390,Ausstellungen!E390,Ausstellungen!F390,Ausstellungen!G390),IF(ISERROR(SEARCH(",",Ausstellungen!G390,1)),CONCATENATE(Ausstellungen!D390,Ausstellungen!E390,Ausstellungen!F390,MID(Ausstellungen!G390,SEARCH(".",Ausstellungen!G390,1)-1,1)),CONCATENATE(Ausstellungen!D390,Ausstellungen!E390,Ausstellungen!F390,MID(Ausstellungen!G390,SEARCH(",",Ausstellungen!G390,1)-1,1)))),"vv",ROW()),"v",ROW()),"Sg",""),"V",""))</f>
        <v xml:space="preserve">   </v>
      </c>
      <c r="B390" s="70" t="str">
        <f>IF(OR(Ausstellungen!C390&lt;"a",Ausstellungen!D390&lt;"a",Ausstellungen!F390&lt;"a"),"",IF(AND(Ausstellungen!D390=Tabelle2!$C$19,Ausstellungen!F390=Tabelle2!$E$19),Ausstellungen!C390&amp;Ausstellungen!D390&amp;"yy",IF(AND(Ausstellungen!D390=Tabelle2!$C$19,Ausstellungen!F390&lt;&gt;Tabelle2!$E$19),Ausstellungen!C390&amp;Ausstellungen!D390&amp;"zz",Ausstellungen!C390&amp;Ausstellungen!D390)))</f>
        <v/>
      </c>
      <c r="C390" s="70" t="str">
        <f>IF(Ausstellungen!H390&lt;"a","",IF(Ausstellungen!F390=Tabelle2!$E$4,Ausstellungen!D390&amp;Ausstellungen!E390&amp;Ausstellungen!F390&amp;Ausstellungen!H390,IF(Ausstellungen!F390=Tabelle2!$E$3,Ausstellungen!D390&amp;Ausstellungen!F390&amp;Ausstellungen!H390,Ausstellungen!D390&amp;Ausstellungen!E390&amp;Ausstellungen!H390)))</f>
        <v/>
      </c>
      <c r="D390" s="70" t="str">
        <f>IF(AND(Ausstellungen!C390&gt;"a",Ausstellungen!D390&gt;"a",Ausstellungen!F390&gt;"a",Ausstellungen!I390&gt;"a"),Ausstellungen!D390&amp;Ausstellungen!E390&amp;MID(Ausstellungen!I390,1,2),"")</f>
        <v/>
      </c>
      <c r="E390" s="70" t="str">
        <f>IF(AND(Ausstellungen!C390&gt;"a",Ausstellungen!D390&gt;"a",Ausstellungen!F390&gt;"a",Ausstellungen!I390&gt;"a"),Ausstellungen!D390&amp;MID(Ausstellungen!I390,1,3),"")</f>
        <v/>
      </c>
      <c r="F390" s="70" t="str">
        <f>IF(Ausstellungen!T390&lt;&gt;"leer",CONCATENATE(Ausstellungen!T390,"P"),"")</f>
        <v/>
      </c>
      <c r="G390" s="71">
        <f ca="1">IF(Ausstellungen!G390&gt;" ",VLOOKUP(Ausstellungen!G390,INDIRECT(F390),2,0),0)</f>
        <v>0</v>
      </c>
      <c r="H390" s="71">
        <f>IF(ISERROR(VLOOKUP(Ausstellungen!H390,Tabelle2!$AG$3:$AH$29,2,0)),0,VLOOKUP(Ausstellungen!H390,Tabelle2!$AG$3:$AH$29,2,0))</f>
        <v>0</v>
      </c>
      <c r="I390" s="71">
        <f>IF(ISERROR(VLOOKUP(Ausstellungen!I390,Tabelle2!$X$3:$Y$8,2,0)),0,VLOOKUP(Ausstellungen!I390,Tabelle2!$X$3:$Y$8,2,0))</f>
        <v>0</v>
      </c>
      <c r="J390" s="71">
        <f t="shared" ref="J390:J453" ca="1" si="66">IF(OR(N390="?",O390=0,AND(R390&gt;1,R390&lt;500),S390=1,T390=1,AND(U390&gt;1,U390&lt;500),AND(V390&gt;1,V390&lt;500),AND(W390&gt;1,W390&lt;500),X390=1,Y390=1,AND(AG390&gt;0,AG390&lt;500)),0,G390+H390+I390)</f>
        <v>0</v>
      </c>
      <c r="N390" s="69" t="str">
        <f>IF(AND(Ausstellungen!$C390&gt;"a",ISERROR(VLOOKUP(Ausstellungen!$C390,Tabelle3!$A$6:$B$300,2,0))),"??",IF(ISERROR(VLOOKUP(Ausstellungen!$C390,Tabelle3!$A$6:$B$300,2,0)),"",VLOOKUP(Ausstellungen!$C390,Tabelle3!$A$6:$B$300,2,0)))</f>
        <v/>
      </c>
      <c r="O390" s="125">
        <f ca="1">IF(AND(Ausstellungen!G390&gt;"a",ISERROR(MATCH(Ausstellungen!G390,INDIRECT(Ausstellungen!T390),0))),0,1)</f>
        <v>1</v>
      </c>
      <c r="P390" s="71" t="str">
        <f>IF(Ausstellungen!$C390="","",IF(ISERROR(MATCH(Ausstellungen!$I390,Tabelle2!$X$4:$X$8,0)),"",MATCH(Ausstellungen!$I390,Tabelle2!$X$4:$X$8,0)))</f>
        <v/>
      </c>
      <c r="Q390" s="71" t="str">
        <f>IF(Ausstellungen!$C390="","",IF(OR(P390="",ISERROR(INDEX(Tabelle2!$X$14:$Y$18,P390,2))),"",INDEX(Tabelle2!$X$14:$Y$18,P390,2)))</f>
        <v/>
      </c>
      <c r="R390" s="71" t="str">
        <f t="shared" ref="R390:R453" si="67">IF(D390&gt;"a",COUNTIF(D$5:D$500,D390)+COUNTIF(E$5:E$500,E390)-1,"")</f>
        <v/>
      </c>
      <c r="S390" s="84" t="str">
        <f>IF(Ausstellungen!H390&lt;"a","",IF(AND(Ausstellungen!H390&gt;"a",ISERROR(MATCH(Ausstellungen!D390&amp;Ausstellungen!G390,Tabelle2!$T$2:$T$17,0))),1,IF(AND(Ausstellungen!H390&gt;"a",INDEX(Tabelle2!$V$2:$V$17,MATCH(Ausstellungen!D390&amp;Ausstellungen!G390,Tabelle2!$T$2:$T$17,0))&lt;&gt;Ausstellungen!H390),1,"")))</f>
        <v/>
      </c>
      <c r="T390" s="71" t="str">
        <f>IF(AND(Ausstellungen!I390&gt;"a",ISERROR(MATCH(Ausstellungen!G390,Tabelle2!$Z$2:$Z$7,0))),1,"")</f>
        <v/>
      </c>
      <c r="U390" s="71" t="str">
        <f>IF(AND(A390&gt;"a",Ausstellungen!G390&gt;" "),COUNTIF(A$5:A$500,A390),"")</f>
        <v/>
      </c>
      <c r="V390" s="71" t="str">
        <f t="shared" ref="V390:V453" si="68">IF(B390&gt;"a",COUNTIF(B$5:B$500,B390),"")</f>
        <v/>
      </c>
      <c r="W390" s="71" t="str">
        <f t="shared" ref="W390:W453" si="69">IF(C390&gt;"a",COUNTIF(C$5:C$500,C390),"")</f>
        <v/>
      </c>
      <c r="X390" s="71" t="str">
        <f>IF(AND(Ausstellungen!D390&lt;&gt;Tabelle2!$C$19,Ausstellungen!F390=Tabelle2!$E$19),1,"")</f>
        <v/>
      </c>
      <c r="Y390" s="71" t="str">
        <f ca="1">IF(AND(Ausstellungen!G390&gt;"a",ISERROR(MATCH(Ausstellungen!G390,INDIRECT(Ausstellungen!T390),0))),0,"")</f>
        <v/>
      </c>
      <c r="Z390" s="71" t="str">
        <f>IF(ISERROR(SEARCH(",",Ausstellungen!G390,1)),Ausstellungen!G390,SUBSTITUTE(MID(Ausstellungen!G390,1,SEARCH(",",Ausstellungen!G390,1)-1),"vv","z"))</f>
        <v xml:space="preserve"> </v>
      </c>
      <c r="AA390" s="71">
        <f t="shared" ref="AA390:AA453" ca="1" si="70">IF(ISERROR(MATCH(SUBSTITUTE(A390,RIGHT(A390,1),RIGHT(A390,1)-1),A$6:A$500,0)+5),0,IF(AND(RIGHT(A390,1)&gt;"1",RIGHT(A390,1)&lt;"5",LEFT(Z390,1)="z",LEFT(INDIRECT("Z"&amp;MATCH(SUBSTITUTE(A390,RIGHT(A390,1),RIGHT(A390,1)-1),A$6:A$500,0)+5),1)="v"),1,IF(AND(RIGHT(A390,1)&gt;"1",RIGHT(A390,1)&lt;"5",LEFT(Z390,1)="V",LEFT(INDIRECT("Z"&amp;MATCH(SUBSTITUTE(A390,RIGHT(A390,1),RIGHT(A390,1)-1),A$6:A$500,0)+5),2)="Sg"),1,0)))</f>
        <v>0</v>
      </c>
      <c r="AB390" s="71">
        <f t="shared" ref="AB390:AB453" ca="1" si="71">IF(ISERROR(MATCH(SUBSTITUTE(A390,RIGHT(A390,1),RIGHT(A390,1)+1),A$6:A$500,0)+5),0,IF(AND(RIGHT(A390,1)&gt;"0",RIGHT(A390,1)&lt;"4",LEFT(Z390,1)="v",LEFT(INDIRECT("Z"&amp;MATCH(SUBSTITUTE(A390,RIGHT(A390,1),RIGHT(A390,1)+1),A$6:A$500,0)+5),1)="z"),1,IF(AND(RIGHT(A390,1)&gt;"0",RIGHT(A390,1)&lt;"4",LEFT(Z390,2)="Sg",LEFT(INDIRECT("Z"&amp;MATCH(SUBSTITUTE(A390,RIGHT(A390,1),RIGHT(A390,1)+1),A$6:A$500,0)+5),1)="V"),1,0)))</f>
        <v>0</v>
      </c>
      <c r="AC390" s="71">
        <f t="shared" ref="AC390:AC453" ca="1" si="72">IF(ISERROR(MATCH(SUBSTITUTE(A390,RIGHT(A390,1),RIGHT(A390,1)-2),A$6:A$500,0)+5),0,IF(AND(RIGHT(A390,1)&gt;"2",RIGHT(A390,1)&lt;"5",LEFT(Z390,1)="z",LEFT(INDIRECT("Z"&amp;MATCH(SUBSTITUTE(A390,RIGHT(A390,1),RIGHT(A390,1)-2),A$6:A$500,0)+5),1)="v"),1,IF(AND(RIGHT(A390,1)&gt;"2",RIGHT(A390,1)&lt;"5",LEFT(Z390,1)="V",LEFT(INDIRECT("Z"&amp;MATCH(SUBSTITUTE(A390,RIGHT(A390,1),RIGHT(A390,1)-2),A$6:A$500,0)+5),2)="Sg"),1,0)))</f>
        <v>0</v>
      </c>
      <c r="AD390" s="71">
        <f t="shared" ref="AD390:AD453" ca="1" si="73">IF(ISERROR(MATCH(SUBSTITUTE(A390,RIGHT(A390,1),RIGHT(A390,1)+2),A$6:A$500,0)+5),0,IF(AND(RIGHT(A390,1)&gt;"0",RIGHT(A390,1)&lt;"3",LEFT(Z390,1)="v",LEFT(INDIRECT("Z"&amp;MATCH(SUBSTITUTE(A390,RIGHT(A390,1),RIGHT(A390,1)+2),A$6:A$500,0)+5),1)="z"),1,IF(AND(RIGHT(A390,1)&gt;"0",RIGHT(A390,1)&lt;"3",LEFT(Z390,2)="Sg",LEFT(INDIRECT("Z"&amp;MATCH(SUBSTITUTE(A390,RIGHT(A390,1),RIGHT(A390,1)+2),A$6:A$500,0)+5),1)="V"),1,0)))</f>
        <v>0</v>
      </c>
      <c r="AE390" s="71">
        <f t="shared" ref="AE390:AE453" ca="1" si="74">IF(ISERROR(MATCH(SUBSTITUTE(A390,RIGHT(A390,1),RIGHT(A390,1)-3),A$6:A$500,0)+5),0,IF(AND(RIGHT(A390,1)&gt;"3",RIGHT(A390,1)&lt;"5",LEFT(Z390,1)="z",LEFT(INDIRECT("Z"&amp;MATCH(SUBSTITUTE(A390,RIGHT(A390,1),RIGHT(A390,1)-3),A$6:A$500,0)+5),1)="v"),1,IF(AND(RIGHT(A390,1)&gt;"3",RIGHT(A390,1)&lt;"5",LEFT(Z390,1)="V",LEFT(INDIRECT("Z"&amp;MATCH(SUBSTITUTE(A390,RIGHT(A390,1),RIGHT(A390,1)-3),A$6:A$500,0)+5),2)="Sg"),1,0)))</f>
        <v>0</v>
      </c>
      <c r="AF390" s="71">
        <f t="shared" ref="AF390:AF453" ca="1" si="75">IF(ISERROR(MATCH(SUBSTITUTE(A390,RIGHT(A390,1),RIGHT(A390,1)+3),A$6:A$500,0)+5),0,IF(AND(RIGHT(A390,1)&gt;"0",RIGHT(A390,1)&lt;"2",LEFT(Z390,1)="v",LEFT(INDIRECT("Z"&amp;MATCH(SUBSTITUTE(A390,RIGHT(A390,1),RIGHT(A390,1)+3),A$6:A$500,0)+5),1)="z"),1,IF(AND(RIGHT(A390,1)&gt;"0",RIGHT(A390,1)&lt;"2",LEFT(Z390,2)="Sg",LEFT(INDIRECT("Z"&amp;MATCH(SUBSTITUTE(A390,RIGHT(A390,1),RIGHT(A390,1)+3),A$6:A$500,0)+5),1)="V"),1,0)))</f>
        <v>0</v>
      </c>
      <c r="AG390" s="71">
        <f t="shared" ref="AG390:AG453" ca="1" si="76">AA390+AB390+AC390+AD390+AE390+AF390</f>
        <v>0</v>
      </c>
    </row>
    <row r="391" spans="1:33" ht="18.600000000000001" customHeight="1" x14ac:dyDescent="0.2">
      <c r="A391" s="70" t="str">
        <f>IF(AND(Ausstellungen!C391&lt;"a",Ausstellungen!D391&lt;"a",Ausstellungen!F391&lt;"a",Ausstellungen!G391&lt;" "),"",SUBSTITUTE(SUBSTITUTE(SUBSTITUTE(SUBSTITUTE(IF(AND(ISERROR(SEARCH(",",Ausstellungen!G391,1)),ISERROR(SEARCH(".",Ausstellungen!G391,1))),CONCATENATE(Ausstellungen!D391,Ausstellungen!E391,Ausstellungen!F391,Ausstellungen!G391),IF(ISERROR(SEARCH(",",Ausstellungen!G391,1)),CONCATENATE(Ausstellungen!D391,Ausstellungen!E391,Ausstellungen!F391,MID(Ausstellungen!G391,SEARCH(".",Ausstellungen!G391,1)-1,1)),CONCATENATE(Ausstellungen!D391,Ausstellungen!E391,Ausstellungen!F391,MID(Ausstellungen!G391,SEARCH(",",Ausstellungen!G391,1)-1,1)))),"vv",ROW()),"v",ROW()),"Sg",""),"V",""))</f>
        <v xml:space="preserve">   </v>
      </c>
      <c r="B391" s="70" t="str">
        <f>IF(OR(Ausstellungen!C391&lt;"a",Ausstellungen!D391&lt;"a",Ausstellungen!F391&lt;"a"),"",IF(AND(Ausstellungen!D391=Tabelle2!$C$19,Ausstellungen!F391=Tabelle2!$E$19),Ausstellungen!C391&amp;Ausstellungen!D391&amp;"yy",IF(AND(Ausstellungen!D391=Tabelle2!$C$19,Ausstellungen!F391&lt;&gt;Tabelle2!$E$19),Ausstellungen!C391&amp;Ausstellungen!D391&amp;"zz",Ausstellungen!C391&amp;Ausstellungen!D391)))</f>
        <v/>
      </c>
      <c r="C391" s="70" t="str">
        <f>IF(Ausstellungen!H391&lt;"a","",IF(Ausstellungen!F391=Tabelle2!$E$4,Ausstellungen!D391&amp;Ausstellungen!E391&amp;Ausstellungen!F391&amp;Ausstellungen!H391,IF(Ausstellungen!F391=Tabelle2!$E$3,Ausstellungen!D391&amp;Ausstellungen!F391&amp;Ausstellungen!H391,Ausstellungen!D391&amp;Ausstellungen!E391&amp;Ausstellungen!H391)))</f>
        <v/>
      </c>
      <c r="D391" s="70" t="str">
        <f>IF(AND(Ausstellungen!C391&gt;"a",Ausstellungen!D391&gt;"a",Ausstellungen!F391&gt;"a",Ausstellungen!I391&gt;"a"),Ausstellungen!D391&amp;Ausstellungen!E391&amp;MID(Ausstellungen!I391,1,2),"")</f>
        <v/>
      </c>
      <c r="E391" s="70" t="str">
        <f>IF(AND(Ausstellungen!C391&gt;"a",Ausstellungen!D391&gt;"a",Ausstellungen!F391&gt;"a",Ausstellungen!I391&gt;"a"),Ausstellungen!D391&amp;MID(Ausstellungen!I391,1,3),"")</f>
        <v/>
      </c>
      <c r="F391" s="70" t="str">
        <f>IF(Ausstellungen!T391&lt;&gt;"leer",CONCATENATE(Ausstellungen!T391,"P"),"")</f>
        <v/>
      </c>
      <c r="G391" s="71">
        <f ca="1">IF(Ausstellungen!G391&gt;" ",VLOOKUP(Ausstellungen!G391,INDIRECT(F391),2,0),0)</f>
        <v>0</v>
      </c>
      <c r="H391" s="71">
        <f>IF(ISERROR(VLOOKUP(Ausstellungen!H391,Tabelle2!$AG$3:$AH$29,2,0)),0,VLOOKUP(Ausstellungen!H391,Tabelle2!$AG$3:$AH$29,2,0))</f>
        <v>0</v>
      </c>
      <c r="I391" s="71">
        <f>IF(ISERROR(VLOOKUP(Ausstellungen!I391,Tabelle2!$X$3:$Y$8,2,0)),0,VLOOKUP(Ausstellungen!I391,Tabelle2!$X$3:$Y$8,2,0))</f>
        <v>0</v>
      </c>
      <c r="J391" s="71">
        <f t="shared" ca="1" si="66"/>
        <v>0</v>
      </c>
      <c r="N391" s="69" t="str">
        <f>IF(AND(Ausstellungen!$C391&gt;"a",ISERROR(VLOOKUP(Ausstellungen!$C391,Tabelle3!$A$6:$B$300,2,0))),"??",IF(ISERROR(VLOOKUP(Ausstellungen!$C391,Tabelle3!$A$6:$B$300,2,0)),"",VLOOKUP(Ausstellungen!$C391,Tabelle3!$A$6:$B$300,2,0)))</f>
        <v/>
      </c>
      <c r="O391" s="125">
        <f ca="1">IF(AND(Ausstellungen!G391&gt;"a",ISERROR(MATCH(Ausstellungen!G391,INDIRECT(Ausstellungen!T391),0))),0,1)</f>
        <v>1</v>
      </c>
      <c r="P391" s="71" t="str">
        <f>IF(Ausstellungen!$C391="","",IF(ISERROR(MATCH(Ausstellungen!$I391,Tabelle2!$X$4:$X$8,0)),"",MATCH(Ausstellungen!$I391,Tabelle2!$X$4:$X$8,0)))</f>
        <v/>
      </c>
      <c r="Q391" s="71" t="str">
        <f>IF(Ausstellungen!$C391="","",IF(OR(P391="",ISERROR(INDEX(Tabelle2!$X$14:$Y$18,P391,2))),"",INDEX(Tabelle2!$X$14:$Y$18,P391,2)))</f>
        <v/>
      </c>
      <c r="R391" s="71" t="str">
        <f t="shared" si="67"/>
        <v/>
      </c>
      <c r="S391" s="84" t="str">
        <f>IF(Ausstellungen!H391&lt;"a","",IF(AND(Ausstellungen!H391&gt;"a",ISERROR(MATCH(Ausstellungen!D391&amp;Ausstellungen!G391,Tabelle2!$T$2:$T$17,0))),1,IF(AND(Ausstellungen!H391&gt;"a",INDEX(Tabelle2!$V$2:$V$17,MATCH(Ausstellungen!D391&amp;Ausstellungen!G391,Tabelle2!$T$2:$T$17,0))&lt;&gt;Ausstellungen!H391),1,"")))</f>
        <v/>
      </c>
      <c r="T391" s="71" t="str">
        <f>IF(AND(Ausstellungen!I391&gt;"a",ISERROR(MATCH(Ausstellungen!G391,Tabelle2!$Z$2:$Z$7,0))),1,"")</f>
        <v/>
      </c>
      <c r="U391" s="71" t="str">
        <f>IF(AND(A391&gt;"a",Ausstellungen!G391&gt;" "),COUNTIF(A$5:A$500,A391),"")</f>
        <v/>
      </c>
      <c r="V391" s="71" t="str">
        <f t="shared" si="68"/>
        <v/>
      </c>
      <c r="W391" s="71" t="str">
        <f t="shared" si="69"/>
        <v/>
      </c>
      <c r="X391" s="71" t="str">
        <f>IF(AND(Ausstellungen!D391&lt;&gt;Tabelle2!$C$19,Ausstellungen!F391=Tabelle2!$E$19),1,"")</f>
        <v/>
      </c>
      <c r="Y391" s="71" t="str">
        <f ca="1">IF(AND(Ausstellungen!G391&gt;"a",ISERROR(MATCH(Ausstellungen!G391,INDIRECT(Ausstellungen!T391),0))),0,"")</f>
        <v/>
      </c>
      <c r="Z391" s="71" t="str">
        <f>IF(ISERROR(SEARCH(",",Ausstellungen!G391,1)),Ausstellungen!G391,SUBSTITUTE(MID(Ausstellungen!G391,1,SEARCH(",",Ausstellungen!G391,1)-1),"vv","z"))</f>
        <v xml:space="preserve"> </v>
      </c>
      <c r="AA391" s="71">
        <f t="shared" ca="1" si="70"/>
        <v>0</v>
      </c>
      <c r="AB391" s="71">
        <f t="shared" ca="1" si="71"/>
        <v>0</v>
      </c>
      <c r="AC391" s="71">
        <f t="shared" ca="1" si="72"/>
        <v>0</v>
      </c>
      <c r="AD391" s="71">
        <f t="shared" ca="1" si="73"/>
        <v>0</v>
      </c>
      <c r="AE391" s="71">
        <f t="shared" ca="1" si="74"/>
        <v>0</v>
      </c>
      <c r="AF391" s="71">
        <f t="shared" ca="1" si="75"/>
        <v>0</v>
      </c>
      <c r="AG391" s="71">
        <f t="shared" ca="1" si="76"/>
        <v>0</v>
      </c>
    </row>
    <row r="392" spans="1:33" ht="18.600000000000001" customHeight="1" x14ac:dyDescent="0.2">
      <c r="A392" s="70" t="str">
        <f>IF(AND(Ausstellungen!C392&lt;"a",Ausstellungen!D392&lt;"a",Ausstellungen!F392&lt;"a",Ausstellungen!G392&lt;" "),"",SUBSTITUTE(SUBSTITUTE(SUBSTITUTE(SUBSTITUTE(IF(AND(ISERROR(SEARCH(",",Ausstellungen!G392,1)),ISERROR(SEARCH(".",Ausstellungen!G392,1))),CONCATENATE(Ausstellungen!D392,Ausstellungen!E392,Ausstellungen!F392,Ausstellungen!G392),IF(ISERROR(SEARCH(",",Ausstellungen!G392,1)),CONCATENATE(Ausstellungen!D392,Ausstellungen!E392,Ausstellungen!F392,MID(Ausstellungen!G392,SEARCH(".",Ausstellungen!G392,1)-1,1)),CONCATENATE(Ausstellungen!D392,Ausstellungen!E392,Ausstellungen!F392,MID(Ausstellungen!G392,SEARCH(",",Ausstellungen!G392,1)-1,1)))),"vv",ROW()),"v",ROW()),"Sg",""),"V",""))</f>
        <v xml:space="preserve">   </v>
      </c>
      <c r="B392" s="70" t="str">
        <f>IF(OR(Ausstellungen!C392&lt;"a",Ausstellungen!D392&lt;"a",Ausstellungen!F392&lt;"a"),"",IF(AND(Ausstellungen!D392=Tabelle2!$C$19,Ausstellungen!F392=Tabelle2!$E$19),Ausstellungen!C392&amp;Ausstellungen!D392&amp;"yy",IF(AND(Ausstellungen!D392=Tabelle2!$C$19,Ausstellungen!F392&lt;&gt;Tabelle2!$E$19),Ausstellungen!C392&amp;Ausstellungen!D392&amp;"zz",Ausstellungen!C392&amp;Ausstellungen!D392)))</f>
        <v/>
      </c>
      <c r="C392" s="70" t="str">
        <f>IF(Ausstellungen!H392&lt;"a","",IF(Ausstellungen!F392=Tabelle2!$E$4,Ausstellungen!D392&amp;Ausstellungen!E392&amp;Ausstellungen!F392&amp;Ausstellungen!H392,IF(Ausstellungen!F392=Tabelle2!$E$3,Ausstellungen!D392&amp;Ausstellungen!F392&amp;Ausstellungen!H392,Ausstellungen!D392&amp;Ausstellungen!E392&amp;Ausstellungen!H392)))</f>
        <v/>
      </c>
      <c r="D392" s="70" t="str">
        <f>IF(AND(Ausstellungen!C392&gt;"a",Ausstellungen!D392&gt;"a",Ausstellungen!F392&gt;"a",Ausstellungen!I392&gt;"a"),Ausstellungen!D392&amp;Ausstellungen!E392&amp;MID(Ausstellungen!I392,1,2),"")</f>
        <v/>
      </c>
      <c r="E392" s="70" t="str">
        <f>IF(AND(Ausstellungen!C392&gt;"a",Ausstellungen!D392&gt;"a",Ausstellungen!F392&gt;"a",Ausstellungen!I392&gt;"a"),Ausstellungen!D392&amp;MID(Ausstellungen!I392,1,3),"")</f>
        <v/>
      </c>
      <c r="F392" s="70" t="str">
        <f>IF(Ausstellungen!T392&lt;&gt;"leer",CONCATENATE(Ausstellungen!T392,"P"),"")</f>
        <v/>
      </c>
      <c r="G392" s="71">
        <f ca="1">IF(Ausstellungen!G392&gt;" ",VLOOKUP(Ausstellungen!G392,INDIRECT(F392),2,0),0)</f>
        <v>0</v>
      </c>
      <c r="H392" s="71">
        <f>IF(ISERROR(VLOOKUP(Ausstellungen!H392,Tabelle2!$AG$3:$AH$29,2,0)),0,VLOOKUP(Ausstellungen!H392,Tabelle2!$AG$3:$AH$29,2,0))</f>
        <v>0</v>
      </c>
      <c r="I392" s="71">
        <f>IF(ISERROR(VLOOKUP(Ausstellungen!I392,Tabelle2!$X$3:$Y$8,2,0)),0,VLOOKUP(Ausstellungen!I392,Tabelle2!$X$3:$Y$8,2,0))</f>
        <v>0</v>
      </c>
      <c r="J392" s="71">
        <f t="shared" ca="1" si="66"/>
        <v>0</v>
      </c>
      <c r="N392" s="69" t="str">
        <f>IF(AND(Ausstellungen!$C392&gt;"a",ISERROR(VLOOKUP(Ausstellungen!$C392,Tabelle3!$A$6:$B$300,2,0))),"??",IF(ISERROR(VLOOKUP(Ausstellungen!$C392,Tabelle3!$A$6:$B$300,2,0)),"",VLOOKUP(Ausstellungen!$C392,Tabelle3!$A$6:$B$300,2,0)))</f>
        <v/>
      </c>
      <c r="O392" s="125">
        <f ca="1">IF(AND(Ausstellungen!G392&gt;"a",ISERROR(MATCH(Ausstellungen!G392,INDIRECT(Ausstellungen!T392),0))),0,1)</f>
        <v>1</v>
      </c>
      <c r="P392" s="71" t="str">
        <f>IF(Ausstellungen!$C392="","",IF(ISERROR(MATCH(Ausstellungen!$I392,Tabelle2!$X$4:$X$8,0)),"",MATCH(Ausstellungen!$I392,Tabelle2!$X$4:$X$8,0)))</f>
        <v/>
      </c>
      <c r="Q392" s="71" t="str">
        <f>IF(Ausstellungen!$C392="","",IF(OR(P392="",ISERROR(INDEX(Tabelle2!$X$14:$Y$18,P392,2))),"",INDEX(Tabelle2!$X$14:$Y$18,P392,2)))</f>
        <v/>
      </c>
      <c r="R392" s="71" t="str">
        <f t="shared" si="67"/>
        <v/>
      </c>
      <c r="S392" s="84" t="str">
        <f>IF(Ausstellungen!H392&lt;"a","",IF(AND(Ausstellungen!H392&gt;"a",ISERROR(MATCH(Ausstellungen!D392&amp;Ausstellungen!G392,Tabelle2!$T$2:$T$17,0))),1,IF(AND(Ausstellungen!H392&gt;"a",INDEX(Tabelle2!$V$2:$V$17,MATCH(Ausstellungen!D392&amp;Ausstellungen!G392,Tabelle2!$T$2:$T$17,0))&lt;&gt;Ausstellungen!H392),1,"")))</f>
        <v/>
      </c>
      <c r="T392" s="71" t="str">
        <f>IF(AND(Ausstellungen!I392&gt;"a",ISERROR(MATCH(Ausstellungen!G392,Tabelle2!$Z$2:$Z$7,0))),1,"")</f>
        <v/>
      </c>
      <c r="U392" s="71" t="str">
        <f>IF(AND(A392&gt;"a",Ausstellungen!G392&gt;" "),COUNTIF(A$5:A$500,A392),"")</f>
        <v/>
      </c>
      <c r="V392" s="71" t="str">
        <f t="shared" si="68"/>
        <v/>
      </c>
      <c r="W392" s="71" t="str">
        <f t="shared" si="69"/>
        <v/>
      </c>
      <c r="X392" s="71" t="str">
        <f>IF(AND(Ausstellungen!D392&lt;&gt;Tabelle2!$C$19,Ausstellungen!F392=Tabelle2!$E$19),1,"")</f>
        <v/>
      </c>
      <c r="Y392" s="71" t="str">
        <f ca="1">IF(AND(Ausstellungen!G392&gt;"a",ISERROR(MATCH(Ausstellungen!G392,INDIRECT(Ausstellungen!T392),0))),0,"")</f>
        <v/>
      </c>
      <c r="Z392" s="71" t="str">
        <f>IF(ISERROR(SEARCH(",",Ausstellungen!G392,1)),Ausstellungen!G392,SUBSTITUTE(MID(Ausstellungen!G392,1,SEARCH(",",Ausstellungen!G392,1)-1),"vv","z"))</f>
        <v xml:space="preserve"> </v>
      </c>
      <c r="AA392" s="71">
        <f t="shared" ca="1" si="70"/>
        <v>0</v>
      </c>
      <c r="AB392" s="71">
        <f t="shared" ca="1" si="71"/>
        <v>0</v>
      </c>
      <c r="AC392" s="71">
        <f t="shared" ca="1" si="72"/>
        <v>0</v>
      </c>
      <c r="AD392" s="71">
        <f t="shared" ca="1" si="73"/>
        <v>0</v>
      </c>
      <c r="AE392" s="71">
        <f t="shared" ca="1" si="74"/>
        <v>0</v>
      </c>
      <c r="AF392" s="71">
        <f t="shared" ca="1" si="75"/>
        <v>0</v>
      </c>
      <c r="AG392" s="71">
        <f t="shared" ca="1" si="76"/>
        <v>0</v>
      </c>
    </row>
    <row r="393" spans="1:33" ht="18.600000000000001" customHeight="1" x14ac:dyDescent="0.2">
      <c r="A393" s="70" t="str">
        <f>IF(AND(Ausstellungen!C393&lt;"a",Ausstellungen!D393&lt;"a",Ausstellungen!F393&lt;"a",Ausstellungen!G393&lt;" "),"",SUBSTITUTE(SUBSTITUTE(SUBSTITUTE(SUBSTITUTE(IF(AND(ISERROR(SEARCH(",",Ausstellungen!G393,1)),ISERROR(SEARCH(".",Ausstellungen!G393,1))),CONCATENATE(Ausstellungen!D393,Ausstellungen!E393,Ausstellungen!F393,Ausstellungen!G393),IF(ISERROR(SEARCH(",",Ausstellungen!G393,1)),CONCATENATE(Ausstellungen!D393,Ausstellungen!E393,Ausstellungen!F393,MID(Ausstellungen!G393,SEARCH(".",Ausstellungen!G393,1)-1,1)),CONCATENATE(Ausstellungen!D393,Ausstellungen!E393,Ausstellungen!F393,MID(Ausstellungen!G393,SEARCH(",",Ausstellungen!G393,1)-1,1)))),"vv",ROW()),"v",ROW()),"Sg",""),"V",""))</f>
        <v xml:space="preserve">   </v>
      </c>
      <c r="B393" s="70" t="str">
        <f>IF(OR(Ausstellungen!C393&lt;"a",Ausstellungen!D393&lt;"a",Ausstellungen!F393&lt;"a"),"",IF(AND(Ausstellungen!D393=Tabelle2!$C$19,Ausstellungen!F393=Tabelle2!$E$19),Ausstellungen!C393&amp;Ausstellungen!D393&amp;"yy",IF(AND(Ausstellungen!D393=Tabelle2!$C$19,Ausstellungen!F393&lt;&gt;Tabelle2!$E$19),Ausstellungen!C393&amp;Ausstellungen!D393&amp;"zz",Ausstellungen!C393&amp;Ausstellungen!D393)))</f>
        <v/>
      </c>
      <c r="C393" s="70" t="str">
        <f>IF(Ausstellungen!H393&lt;"a","",IF(Ausstellungen!F393=Tabelle2!$E$4,Ausstellungen!D393&amp;Ausstellungen!E393&amp;Ausstellungen!F393&amp;Ausstellungen!H393,IF(Ausstellungen!F393=Tabelle2!$E$3,Ausstellungen!D393&amp;Ausstellungen!F393&amp;Ausstellungen!H393,Ausstellungen!D393&amp;Ausstellungen!E393&amp;Ausstellungen!H393)))</f>
        <v/>
      </c>
      <c r="D393" s="70" t="str">
        <f>IF(AND(Ausstellungen!C393&gt;"a",Ausstellungen!D393&gt;"a",Ausstellungen!F393&gt;"a",Ausstellungen!I393&gt;"a"),Ausstellungen!D393&amp;Ausstellungen!E393&amp;MID(Ausstellungen!I393,1,2),"")</f>
        <v/>
      </c>
      <c r="E393" s="70" t="str">
        <f>IF(AND(Ausstellungen!C393&gt;"a",Ausstellungen!D393&gt;"a",Ausstellungen!F393&gt;"a",Ausstellungen!I393&gt;"a"),Ausstellungen!D393&amp;MID(Ausstellungen!I393,1,3),"")</f>
        <v/>
      </c>
      <c r="F393" s="70" t="str">
        <f>IF(Ausstellungen!T393&lt;&gt;"leer",CONCATENATE(Ausstellungen!T393,"P"),"")</f>
        <v/>
      </c>
      <c r="G393" s="71">
        <f ca="1">IF(Ausstellungen!G393&gt;" ",VLOOKUP(Ausstellungen!G393,INDIRECT(F393),2,0),0)</f>
        <v>0</v>
      </c>
      <c r="H393" s="71">
        <f>IF(ISERROR(VLOOKUP(Ausstellungen!H393,Tabelle2!$AG$3:$AH$29,2,0)),0,VLOOKUP(Ausstellungen!H393,Tabelle2!$AG$3:$AH$29,2,0))</f>
        <v>0</v>
      </c>
      <c r="I393" s="71">
        <f>IF(ISERROR(VLOOKUP(Ausstellungen!I393,Tabelle2!$X$3:$Y$8,2,0)),0,VLOOKUP(Ausstellungen!I393,Tabelle2!$X$3:$Y$8,2,0))</f>
        <v>0</v>
      </c>
      <c r="J393" s="71">
        <f t="shared" ca="1" si="66"/>
        <v>0</v>
      </c>
      <c r="N393" s="69" t="str">
        <f>IF(AND(Ausstellungen!$C393&gt;"a",ISERROR(VLOOKUP(Ausstellungen!$C393,Tabelle3!$A$6:$B$300,2,0))),"??",IF(ISERROR(VLOOKUP(Ausstellungen!$C393,Tabelle3!$A$6:$B$300,2,0)),"",VLOOKUP(Ausstellungen!$C393,Tabelle3!$A$6:$B$300,2,0)))</f>
        <v/>
      </c>
      <c r="O393" s="125">
        <f ca="1">IF(AND(Ausstellungen!G393&gt;"a",ISERROR(MATCH(Ausstellungen!G393,INDIRECT(Ausstellungen!T393),0))),0,1)</f>
        <v>1</v>
      </c>
      <c r="P393" s="71" t="str">
        <f>IF(Ausstellungen!$C393="","",IF(ISERROR(MATCH(Ausstellungen!$I393,Tabelle2!$X$4:$X$8,0)),"",MATCH(Ausstellungen!$I393,Tabelle2!$X$4:$X$8,0)))</f>
        <v/>
      </c>
      <c r="Q393" s="71" t="str">
        <f>IF(Ausstellungen!$C393="","",IF(OR(P393="",ISERROR(INDEX(Tabelle2!$X$14:$Y$18,P393,2))),"",INDEX(Tabelle2!$X$14:$Y$18,P393,2)))</f>
        <v/>
      </c>
      <c r="R393" s="71" t="str">
        <f t="shared" si="67"/>
        <v/>
      </c>
      <c r="S393" s="84" t="str">
        <f>IF(Ausstellungen!H393&lt;"a","",IF(AND(Ausstellungen!H393&gt;"a",ISERROR(MATCH(Ausstellungen!D393&amp;Ausstellungen!G393,Tabelle2!$T$2:$T$17,0))),1,IF(AND(Ausstellungen!H393&gt;"a",INDEX(Tabelle2!$V$2:$V$17,MATCH(Ausstellungen!D393&amp;Ausstellungen!G393,Tabelle2!$T$2:$T$17,0))&lt;&gt;Ausstellungen!H393),1,"")))</f>
        <v/>
      </c>
      <c r="T393" s="71" t="str">
        <f>IF(AND(Ausstellungen!I393&gt;"a",ISERROR(MATCH(Ausstellungen!G393,Tabelle2!$Z$2:$Z$7,0))),1,"")</f>
        <v/>
      </c>
      <c r="U393" s="71" t="str">
        <f>IF(AND(A393&gt;"a",Ausstellungen!G393&gt;" "),COUNTIF(A$5:A$500,A393),"")</f>
        <v/>
      </c>
      <c r="V393" s="71" t="str">
        <f t="shared" si="68"/>
        <v/>
      </c>
      <c r="W393" s="71" t="str">
        <f t="shared" si="69"/>
        <v/>
      </c>
      <c r="X393" s="71" t="str">
        <f>IF(AND(Ausstellungen!D393&lt;&gt;Tabelle2!$C$19,Ausstellungen!F393=Tabelle2!$E$19),1,"")</f>
        <v/>
      </c>
      <c r="Y393" s="71" t="str">
        <f ca="1">IF(AND(Ausstellungen!G393&gt;"a",ISERROR(MATCH(Ausstellungen!G393,INDIRECT(Ausstellungen!T393),0))),0,"")</f>
        <v/>
      </c>
      <c r="Z393" s="71" t="str">
        <f>IF(ISERROR(SEARCH(",",Ausstellungen!G393,1)),Ausstellungen!G393,SUBSTITUTE(MID(Ausstellungen!G393,1,SEARCH(",",Ausstellungen!G393,1)-1),"vv","z"))</f>
        <v xml:space="preserve"> </v>
      </c>
      <c r="AA393" s="71">
        <f t="shared" ca="1" si="70"/>
        <v>0</v>
      </c>
      <c r="AB393" s="71">
        <f t="shared" ca="1" si="71"/>
        <v>0</v>
      </c>
      <c r="AC393" s="71">
        <f t="shared" ca="1" si="72"/>
        <v>0</v>
      </c>
      <c r="AD393" s="71">
        <f t="shared" ca="1" si="73"/>
        <v>0</v>
      </c>
      <c r="AE393" s="71">
        <f t="shared" ca="1" si="74"/>
        <v>0</v>
      </c>
      <c r="AF393" s="71">
        <f t="shared" ca="1" si="75"/>
        <v>0</v>
      </c>
      <c r="AG393" s="71">
        <f t="shared" ca="1" si="76"/>
        <v>0</v>
      </c>
    </row>
    <row r="394" spans="1:33" ht="18.600000000000001" customHeight="1" x14ac:dyDescent="0.2">
      <c r="A394" s="70" t="str">
        <f>IF(AND(Ausstellungen!C394&lt;"a",Ausstellungen!D394&lt;"a",Ausstellungen!F394&lt;"a",Ausstellungen!G394&lt;" "),"",SUBSTITUTE(SUBSTITUTE(SUBSTITUTE(SUBSTITUTE(IF(AND(ISERROR(SEARCH(",",Ausstellungen!G394,1)),ISERROR(SEARCH(".",Ausstellungen!G394,1))),CONCATENATE(Ausstellungen!D394,Ausstellungen!E394,Ausstellungen!F394,Ausstellungen!G394),IF(ISERROR(SEARCH(",",Ausstellungen!G394,1)),CONCATENATE(Ausstellungen!D394,Ausstellungen!E394,Ausstellungen!F394,MID(Ausstellungen!G394,SEARCH(".",Ausstellungen!G394,1)-1,1)),CONCATENATE(Ausstellungen!D394,Ausstellungen!E394,Ausstellungen!F394,MID(Ausstellungen!G394,SEARCH(",",Ausstellungen!G394,1)-1,1)))),"vv",ROW()),"v",ROW()),"Sg",""),"V",""))</f>
        <v xml:space="preserve">   </v>
      </c>
      <c r="B394" s="70" t="str">
        <f>IF(OR(Ausstellungen!C394&lt;"a",Ausstellungen!D394&lt;"a",Ausstellungen!F394&lt;"a"),"",IF(AND(Ausstellungen!D394=Tabelle2!$C$19,Ausstellungen!F394=Tabelle2!$E$19),Ausstellungen!C394&amp;Ausstellungen!D394&amp;"yy",IF(AND(Ausstellungen!D394=Tabelle2!$C$19,Ausstellungen!F394&lt;&gt;Tabelle2!$E$19),Ausstellungen!C394&amp;Ausstellungen!D394&amp;"zz",Ausstellungen!C394&amp;Ausstellungen!D394)))</f>
        <v/>
      </c>
      <c r="C394" s="70" t="str">
        <f>IF(Ausstellungen!H394&lt;"a","",IF(Ausstellungen!F394=Tabelle2!$E$4,Ausstellungen!D394&amp;Ausstellungen!E394&amp;Ausstellungen!F394&amp;Ausstellungen!H394,IF(Ausstellungen!F394=Tabelle2!$E$3,Ausstellungen!D394&amp;Ausstellungen!F394&amp;Ausstellungen!H394,Ausstellungen!D394&amp;Ausstellungen!E394&amp;Ausstellungen!H394)))</f>
        <v/>
      </c>
      <c r="D394" s="70" t="str">
        <f>IF(AND(Ausstellungen!C394&gt;"a",Ausstellungen!D394&gt;"a",Ausstellungen!F394&gt;"a",Ausstellungen!I394&gt;"a"),Ausstellungen!D394&amp;Ausstellungen!E394&amp;MID(Ausstellungen!I394,1,2),"")</f>
        <v/>
      </c>
      <c r="E394" s="70" t="str">
        <f>IF(AND(Ausstellungen!C394&gt;"a",Ausstellungen!D394&gt;"a",Ausstellungen!F394&gt;"a",Ausstellungen!I394&gt;"a"),Ausstellungen!D394&amp;MID(Ausstellungen!I394,1,3),"")</f>
        <v/>
      </c>
      <c r="F394" s="70" t="str">
        <f>IF(Ausstellungen!T394&lt;&gt;"leer",CONCATENATE(Ausstellungen!T394,"P"),"")</f>
        <v/>
      </c>
      <c r="G394" s="71">
        <f ca="1">IF(Ausstellungen!G394&gt;" ",VLOOKUP(Ausstellungen!G394,INDIRECT(F394),2,0),0)</f>
        <v>0</v>
      </c>
      <c r="H394" s="71">
        <f>IF(ISERROR(VLOOKUP(Ausstellungen!H394,Tabelle2!$AG$3:$AH$29,2,0)),0,VLOOKUP(Ausstellungen!H394,Tabelle2!$AG$3:$AH$29,2,0))</f>
        <v>0</v>
      </c>
      <c r="I394" s="71">
        <f>IF(ISERROR(VLOOKUP(Ausstellungen!I394,Tabelle2!$X$3:$Y$8,2,0)),0,VLOOKUP(Ausstellungen!I394,Tabelle2!$X$3:$Y$8,2,0))</f>
        <v>0</v>
      </c>
      <c r="J394" s="71">
        <f t="shared" ca="1" si="66"/>
        <v>0</v>
      </c>
      <c r="N394" s="69" t="str">
        <f>IF(AND(Ausstellungen!$C394&gt;"a",ISERROR(VLOOKUP(Ausstellungen!$C394,Tabelle3!$A$6:$B$300,2,0))),"??",IF(ISERROR(VLOOKUP(Ausstellungen!$C394,Tabelle3!$A$6:$B$300,2,0)),"",VLOOKUP(Ausstellungen!$C394,Tabelle3!$A$6:$B$300,2,0)))</f>
        <v/>
      </c>
      <c r="O394" s="125">
        <f ca="1">IF(AND(Ausstellungen!G394&gt;"a",ISERROR(MATCH(Ausstellungen!G394,INDIRECT(Ausstellungen!T394),0))),0,1)</f>
        <v>1</v>
      </c>
      <c r="P394" s="71" t="str">
        <f>IF(Ausstellungen!$C394="","",IF(ISERROR(MATCH(Ausstellungen!$I394,Tabelle2!$X$4:$X$8,0)),"",MATCH(Ausstellungen!$I394,Tabelle2!$X$4:$X$8,0)))</f>
        <v/>
      </c>
      <c r="Q394" s="71" t="str">
        <f>IF(Ausstellungen!$C394="","",IF(OR(P394="",ISERROR(INDEX(Tabelle2!$X$14:$Y$18,P394,2))),"",INDEX(Tabelle2!$X$14:$Y$18,P394,2)))</f>
        <v/>
      </c>
      <c r="R394" s="71" t="str">
        <f t="shared" si="67"/>
        <v/>
      </c>
      <c r="S394" s="84" t="str">
        <f>IF(Ausstellungen!H394&lt;"a","",IF(AND(Ausstellungen!H394&gt;"a",ISERROR(MATCH(Ausstellungen!D394&amp;Ausstellungen!G394,Tabelle2!$T$2:$T$17,0))),1,IF(AND(Ausstellungen!H394&gt;"a",INDEX(Tabelle2!$V$2:$V$17,MATCH(Ausstellungen!D394&amp;Ausstellungen!G394,Tabelle2!$T$2:$T$17,0))&lt;&gt;Ausstellungen!H394),1,"")))</f>
        <v/>
      </c>
      <c r="T394" s="71" t="str">
        <f>IF(AND(Ausstellungen!I394&gt;"a",ISERROR(MATCH(Ausstellungen!G394,Tabelle2!$Z$2:$Z$7,0))),1,"")</f>
        <v/>
      </c>
      <c r="U394" s="71" t="str">
        <f>IF(AND(A394&gt;"a",Ausstellungen!G394&gt;" "),COUNTIF(A$5:A$500,A394),"")</f>
        <v/>
      </c>
      <c r="V394" s="71" t="str">
        <f t="shared" si="68"/>
        <v/>
      </c>
      <c r="W394" s="71" t="str">
        <f t="shared" si="69"/>
        <v/>
      </c>
      <c r="X394" s="71" t="str">
        <f>IF(AND(Ausstellungen!D394&lt;&gt;Tabelle2!$C$19,Ausstellungen!F394=Tabelle2!$E$19),1,"")</f>
        <v/>
      </c>
      <c r="Y394" s="71" t="str">
        <f ca="1">IF(AND(Ausstellungen!G394&gt;"a",ISERROR(MATCH(Ausstellungen!G394,INDIRECT(Ausstellungen!T394),0))),0,"")</f>
        <v/>
      </c>
      <c r="Z394" s="71" t="str">
        <f>IF(ISERROR(SEARCH(",",Ausstellungen!G394,1)),Ausstellungen!G394,SUBSTITUTE(MID(Ausstellungen!G394,1,SEARCH(",",Ausstellungen!G394,1)-1),"vv","z"))</f>
        <v xml:space="preserve"> </v>
      </c>
      <c r="AA394" s="71">
        <f t="shared" ca="1" si="70"/>
        <v>0</v>
      </c>
      <c r="AB394" s="71">
        <f t="shared" ca="1" si="71"/>
        <v>0</v>
      </c>
      <c r="AC394" s="71">
        <f t="shared" ca="1" si="72"/>
        <v>0</v>
      </c>
      <c r="AD394" s="71">
        <f t="shared" ca="1" si="73"/>
        <v>0</v>
      </c>
      <c r="AE394" s="71">
        <f t="shared" ca="1" si="74"/>
        <v>0</v>
      </c>
      <c r="AF394" s="71">
        <f t="shared" ca="1" si="75"/>
        <v>0</v>
      </c>
      <c r="AG394" s="71">
        <f t="shared" ca="1" si="76"/>
        <v>0</v>
      </c>
    </row>
    <row r="395" spans="1:33" ht="18.600000000000001" customHeight="1" x14ac:dyDescent="0.2">
      <c r="A395" s="70" t="str">
        <f>IF(AND(Ausstellungen!C395&lt;"a",Ausstellungen!D395&lt;"a",Ausstellungen!F395&lt;"a",Ausstellungen!G395&lt;" "),"",SUBSTITUTE(SUBSTITUTE(SUBSTITUTE(SUBSTITUTE(IF(AND(ISERROR(SEARCH(",",Ausstellungen!G395,1)),ISERROR(SEARCH(".",Ausstellungen!G395,1))),CONCATENATE(Ausstellungen!D395,Ausstellungen!E395,Ausstellungen!F395,Ausstellungen!G395),IF(ISERROR(SEARCH(",",Ausstellungen!G395,1)),CONCATENATE(Ausstellungen!D395,Ausstellungen!E395,Ausstellungen!F395,MID(Ausstellungen!G395,SEARCH(".",Ausstellungen!G395,1)-1,1)),CONCATENATE(Ausstellungen!D395,Ausstellungen!E395,Ausstellungen!F395,MID(Ausstellungen!G395,SEARCH(",",Ausstellungen!G395,1)-1,1)))),"vv",ROW()),"v",ROW()),"Sg",""),"V",""))</f>
        <v xml:space="preserve">   </v>
      </c>
      <c r="B395" s="70" t="str">
        <f>IF(OR(Ausstellungen!C395&lt;"a",Ausstellungen!D395&lt;"a",Ausstellungen!F395&lt;"a"),"",IF(AND(Ausstellungen!D395=Tabelle2!$C$19,Ausstellungen!F395=Tabelle2!$E$19),Ausstellungen!C395&amp;Ausstellungen!D395&amp;"yy",IF(AND(Ausstellungen!D395=Tabelle2!$C$19,Ausstellungen!F395&lt;&gt;Tabelle2!$E$19),Ausstellungen!C395&amp;Ausstellungen!D395&amp;"zz",Ausstellungen!C395&amp;Ausstellungen!D395)))</f>
        <v/>
      </c>
      <c r="C395" s="70" t="str">
        <f>IF(Ausstellungen!H395&lt;"a","",IF(Ausstellungen!F395=Tabelle2!$E$4,Ausstellungen!D395&amp;Ausstellungen!E395&amp;Ausstellungen!F395&amp;Ausstellungen!H395,IF(Ausstellungen!F395=Tabelle2!$E$3,Ausstellungen!D395&amp;Ausstellungen!F395&amp;Ausstellungen!H395,Ausstellungen!D395&amp;Ausstellungen!E395&amp;Ausstellungen!H395)))</f>
        <v/>
      </c>
      <c r="D395" s="70" t="str">
        <f>IF(AND(Ausstellungen!C395&gt;"a",Ausstellungen!D395&gt;"a",Ausstellungen!F395&gt;"a",Ausstellungen!I395&gt;"a"),Ausstellungen!D395&amp;Ausstellungen!E395&amp;MID(Ausstellungen!I395,1,2),"")</f>
        <v/>
      </c>
      <c r="E395" s="70" t="str">
        <f>IF(AND(Ausstellungen!C395&gt;"a",Ausstellungen!D395&gt;"a",Ausstellungen!F395&gt;"a",Ausstellungen!I395&gt;"a"),Ausstellungen!D395&amp;MID(Ausstellungen!I395,1,3),"")</f>
        <v/>
      </c>
      <c r="F395" s="70" t="str">
        <f>IF(Ausstellungen!T395&lt;&gt;"leer",CONCATENATE(Ausstellungen!T395,"P"),"")</f>
        <v/>
      </c>
      <c r="G395" s="71">
        <f ca="1">IF(Ausstellungen!G395&gt;" ",VLOOKUP(Ausstellungen!G395,INDIRECT(F395),2,0),0)</f>
        <v>0</v>
      </c>
      <c r="H395" s="71">
        <f>IF(ISERROR(VLOOKUP(Ausstellungen!H395,Tabelle2!$AG$3:$AH$29,2,0)),0,VLOOKUP(Ausstellungen!H395,Tabelle2!$AG$3:$AH$29,2,0))</f>
        <v>0</v>
      </c>
      <c r="I395" s="71">
        <f>IF(ISERROR(VLOOKUP(Ausstellungen!I395,Tabelle2!$X$3:$Y$8,2,0)),0,VLOOKUP(Ausstellungen!I395,Tabelle2!$X$3:$Y$8,2,0))</f>
        <v>0</v>
      </c>
      <c r="J395" s="71">
        <f t="shared" ca="1" si="66"/>
        <v>0</v>
      </c>
      <c r="N395" s="69" t="str">
        <f>IF(AND(Ausstellungen!$C395&gt;"a",ISERROR(VLOOKUP(Ausstellungen!$C395,Tabelle3!$A$6:$B$300,2,0))),"??",IF(ISERROR(VLOOKUP(Ausstellungen!$C395,Tabelle3!$A$6:$B$300,2,0)),"",VLOOKUP(Ausstellungen!$C395,Tabelle3!$A$6:$B$300,2,0)))</f>
        <v/>
      </c>
      <c r="O395" s="125">
        <f ca="1">IF(AND(Ausstellungen!G395&gt;"a",ISERROR(MATCH(Ausstellungen!G395,INDIRECT(Ausstellungen!T395),0))),0,1)</f>
        <v>1</v>
      </c>
      <c r="P395" s="71" t="str">
        <f>IF(Ausstellungen!$C395="","",IF(ISERROR(MATCH(Ausstellungen!$I395,Tabelle2!$X$4:$X$8,0)),"",MATCH(Ausstellungen!$I395,Tabelle2!$X$4:$X$8,0)))</f>
        <v/>
      </c>
      <c r="Q395" s="71" t="str">
        <f>IF(Ausstellungen!$C395="","",IF(OR(P395="",ISERROR(INDEX(Tabelle2!$X$14:$Y$18,P395,2))),"",INDEX(Tabelle2!$X$14:$Y$18,P395,2)))</f>
        <v/>
      </c>
      <c r="R395" s="71" t="str">
        <f t="shared" si="67"/>
        <v/>
      </c>
      <c r="S395" s="84" t="str">
        <f>IF(Ausstellungen!H395&lt;"a","",IF(AND(Ausstellungen!H395&gt;"a",ISERROR(MATCH(Ausstellungen!D395&amp;Ausstellungen!G395,Tabelle2!$T$2:$T$17,0))),1,IF(AND(Ausstellungen!H395&gt;"a",INDEX(Tabelle2!$V$2:$V$17,MATCH(Ausstellungen!D395&amp;Ausstellungen!G395,Tabelle2!$T$2:$T$17,0))&lt;&gt;Ausstellungen!H395),1,"")))</f>
        <v/>
      </c>
      <c r="T395" s="71" t="str">
        <f>IF(AND(Ausstellungen!I395&gt;"a",ISERROR(MATCH(Ausstellungen!G395,Tabelle2!$Z$2:$Z$7,0))),1,"")</f>
        <v/>
      </c>
      <c r="U395" s="71" t="str">
        <f>IF(AND(A395&gt;"a",Ausstellungen!G395&gt;" "),COUNTIF(A$5:A$500,A395),"")</f>
        <v/>
      </c>
      <c r="V395" s="71" t="str">
        <f t="shared" si="68"/>
        <v/>
      </c>
      <c r="W395" s="71" t="str">
        <f t="shared" si="69"/>
        <v/>
      </c>
      <c r="X395" s="71" t="str">
        <f>IF(AND(Ausstellungen!D395&lt;&gt;Tabelle2!$C$19,Ausstellungen!F395=Tabelle2!$E$19),1,"")</f>
        <v/>
      </c>
      <c r="Y395" s="71" t="str">
        <f ca="1">IF(AND(Ausstellungen!G395&gt;"a",ISERROR(MATCH(Ausstellungen!G395,INDIRECT(Ausstellungen!T395),0))),0,"")</f>
        <v/>
      </c>
      <c r="Z395" s="71" t="str">
        <f>IF(ISERROR(SEARCH(",",Ausstellungen!G395,1)),Ausstellungen!G395,SUBSTITUTE(MID(Ausstellungen!G395,1,SEARCH(",",Ausstellungen!G395,1)-1),"vv","z"))</f>
        <v xml:space="preserve"> </v>
      </c>
      <c r="AA395" s="71">
        <f t="shared" ca="1" si="70"/>
        <v>0</v>
      </c>
      <c r="AB395" s="71">
        <f t="shared" ca="1" si="71"/>
        <v>0</v>
      </c>
      <c r="AC395" s="71">
        <f t="shared" ca="1" si="72"/>
        <v>0</v>
      </c>
      <c r="AD395" s="71">
        <f t="shared" ca="1" si="73"/>
        <v>0</v>
      </c>
      <c r="AE395" s="71">
        <f t="shared" ca="1" si="74"/>
        <v>0</v>
      </c>
      <c r="AF395" s="71">
        <f t="shared" ca="1" si="75"/>
        <v>0</v>
      </c>
      <c r="AG395" s="71">
        <f t="shared" ca="1" si="76"/>
        <v>0</v>
      </c>
    </row>
    <row r="396" spans="1:33" ht="18.600000000000001" customHeight="1" x14ac:dyDescent="0.2">
      <c r="A396" s="70" t="str">
        <f>IF(AND(Ausstellungen!C396&lt;"a",Ausstellungen!D396&lt;"a",Ausstellungen!F396&lt;"a",Ausstellungen!G396&lt;" "),"",SUBSTITUTE(SUBSTITUTE(SUBSTITUTE(SUBSTITUTE(IF(AND(ISERROR(SEARCH(",",Ausstellungen!G396,1)),ISERROR(SEARCH(".",Ausstellungen!G396,1))),CONCATENATE(Ausstellungen!D396,Ausstellungen!E396,Ausstellungen!F396,Ausstellungen!G396),IF(ISERROR(SEARCH(",",Ausstellungen!G396,1)),CONCATENATE(Ausstellungen!D396,Ausstellungen!E396,Ausstellungen!F396,MID(Ausstellungen!G396,SEARCH(".",Ausstellungen!G396,1)-1,1)),CONCATENATE(Ausstellungen!D396,Ausstellungen!E396,Ausstellungen!F396,MID(Ausstellungen!G396,SEARCH(",",Ausstellungen!G396,1)-1,1)))),"vv",ROW()),"v",ROW()),"Sg",""),"V",""))</f>
        <v xml:space="preserve">   </v>
      </c>
      <c r="B396" s="70" t="str">
        <f>IF(OR(Ausstellungen!C396&lt;"a",Ausstellungen!D396&lt;"a",Ausstellungen!F396&lt;"a"),"",IF(AND(Ausstellungen!D396=Tabelle2!$C$19,Ausstellungen!F396=Tabelle2!$E$19),Ausstellungen!C396&amp;Ausstellungen!D396&amp;"yy",IF(AND(Ausstellungen!D396=Tabelle2!$C$19,Ausstellungen!F396&lt;&gt;Tabelle2!$E$19),Ausstellungen!C396&amp;Ausstellungen!D396&amp;"zz",Ausstellungen!C396&amp;Ausstellungen!D396)))</f>
        <v/>
      </c>
      <c r="C396" s="70" t="str">
        <f>IF(Ausstellungen!H396&lt;"a","",IF(Ausstellungen!F396=Tabelle2!$E$4,Ausstellungen!D396&amp;Ausstellungen!E396&amp;Ausstellungen!F396&amp;Ausstellungen!H396,IF(Ausstellungen!F396=Tabelle2!$E$3,Ausstellungen!D396&amp;Ausstellungen!F396&amp;Ausstellungen!H396,Ausstellungen!D396&amp;Ausstellungen!E396&amp;Ausstellungen!H396)))</f>
        <v/>
      </c>
      <c r="D396" s="70" t="str">
        <f>IF(AND(Ausstellungen!C396&gt;"a",Ausstellungen!D396&gt;"a",Ausstellungen!F396&gt;"a",Ausstellungen!I396&gt;"a"),Ausstellungen!D396&amp;Ausstellungen!E396&amp;MID(Ausstellungen!I396,1,2),"")</f>
        <v/>
      </c>
      <c r="E396" s="70" t="str">
        <f>IF(AND(Ausstellungen!C396&gt;"a",Ausstellungen!D396&gt;"a",Ausstellungen!F396&gt;"a",Ausstellungen!I396&gt;"a"),Ausstellungen!D396&amp;MID(Ausstellungen!I396,1,3),"")</f>
        <v/>
      </c>
      <c r="F396" s="70" t="str">
        <f>IF(Ausstellungen!T396&lt;&gt;"leer",CONCATENATE(Ausstellungen!T396,"P"),"")</f>
        <v/>
      </c>
      <c r="G396" s="71">
        <f ca="1">IF(Ausstellungen!G396&gt;" ",VLOOKUP(Ausstellungen!G396,INDIRECT(F396),2,0),0)</f>
        <v>0</v>
      </c>
      <c r="H396" s="71">
        <f>IF(ISERROR(VLOOKUP(Ausstellungen!H396,Tabelle2!$AG$3:$AH$29,2,0)),0,VLOOKUP(Ausstellungen!H396,Tabelle2!$AG$3:$AH$29,2,0))</f>
        <v>0</v>
      </c>
      <c r="I396" s="71">
        <f>IF(ISERROR(VLOOKUP(Ausstellungen!I396,Tabelle2!$X$3:$Y$8,2,0)),0,VLOOKUP(Ausstellungen!I396,Tabelle2!$X$3:$Y$8,2,0))</f>
        <v>0</v>
      </c>
      <c r="J396" s="71">
        <f t="shared" ca="1" si="66"/>
        <v>0</v>
      </c>
      <c r="N396" s="69" t="str">
        <f>IF(AND(Ausstellungen!$C396&gt;"a",ISERROR(VLOOKUP(Ausstellungen!$C396,Tabelle3!$A$6:$B$300,2,0))),"??",IF(ISERROR(VLOOKUP(Ausstellungen!$C396,Tabelle3!$A$6:$B$300,2,0)),"",VLOOKUP(Ausstellungen!$C396,Tabelle3!$A$6:$B$300,2,0)))</f>
        <v/>
      </c>
      <c r="O396" s="125">
        <f ca="1">IF(AND(Ausstellungen!G396&gt;"a",ISERROR(MATCH(Ausstellungen!G396,INDIRECT(Ausstellungen!T396),0))),0,1)</f>
        <v>1</v>
      </c>
      <c r="P396" s="71" t="str">
        <f>IF(Ausstellungen!$C396="","",IF(ISERROR(MATCH(Ausstellungen!$I396,Tabelle2!$X$4:$X$8,0)),"",MATCH(Ausstellungen!$I396,Tabelle2!$X$4:$X$8,0)))</f>
        <v/>
      </c>
      <c r="Q396" s="71" t="str">
        <f>IF(Ausstellungen!$C396="","",IF(OR(P396="",ISERROR(INDEX(Tabelle2!$X$14:$Y$18,P396,2))),"",INDEX(Tabelle2!$X$14:$Y$18,P396,2)))</f>
        <v/>
      </c>
      <c r="R396" s="71" t="str">
        <f t="shared" si="67"/>
        <v/>
      </c>
      <c r="S396" s="84" t="str">
        <f>IF(Ausstellungen!H396&lt;"a","",IF(AND(Ausstellungen!H396&gt;"a",ISERROR(MATCH(Ausstellungen!D396&amp;Ausstellungen!G396,Tabelle2!$T$2:$T$17,0))),1,IF(AND(Ausstellungen!H396&gt;"a",INDEX(Tabelle2!$V$2:$V$17,MATCH(Ausstellungen!D396&amp;Ausstellungen!G396,Tabelle2!$T$2:$T$17,0))&lt;&gt;Ausstellungen!H396),1,"")))</f>
        <v/>
      </c>
      <c r="T396" s="71" t="str">
        <f>IF(AND(Ausstellungen!I396&gt;"a",ISERROR(MATCH(Ausstellungen!G396,Tabelle2!$Z$2:$Z$7,0))),1,"")</f>
        <v/>
      </c>
      <c r="U396" s="71" t="str">
        <f>IF(AND(A396&gt;"a",Ausstellungen!G396&gt;" "),COUNTIF(A$5:A$500,A396),"")</f>
        <v/>
      </c>
      <c r="V396" s="71" t="str">
        <f t="shared" si="68"/>
        <v/>
      </c>
      <c r="W396" s="71" t="str">
        <f t="shared" si="69"/>
        <v/>
      </c>
      <c r="X396" s="71" t="str">
        <f>IF(AND(Ausstellungen!D396&lt;&gt;Tabelle2!$C$19,Ausstellungen!F396=Tabelle2!$E$19),1,"")</f>
        <v/>
      </c>
      <c r="Y396" s="71" t="str">
        <f ca="1">IF(AND(Ausstellungen!G396&gt;"a",ISERROR(MATCH(Ausstellungen!G396,INDIRECT(Ausstellungen!T396),0))),0,"")</f>
        <v/>
      </c>
      <c r="Z396" s="71" t="str">
        <f>IF(ISERROR(SEARCH(",",Ausstellungen!G396,1)),Ausstellungen!G396,SUBSTITUTE(MID(Ausstellungen!G396,1,SEARCH(",",Ausstellungen!G396,1)-1),"vv","z"))</f>
        <v xml:space="preserve"> </v>
      </c>
      <c r="AA396" s="71">
        <f t="shared" ca="1" si="70"/>
        <v>0</v>
      </c>
      <c r="AB396" s="71">
        <f t="shared" ca="1" si="71"/>
        <v>0</v>
      </c>
      <c r="AC396" s="71">
        <f t="shared" ca="1" si="72"/>
        <v>0</v>
      </c>
      <c r="AD396" s="71">
        <f t="shared" ca="1" si="73"/>
        <v>0</v>
      </c>
      <c r="AE396" s="71">
        <f t="shared" ca="1" si="74"/>
        <v>0</v>
      </c>
      <c r="AF396" s="71">
        <f t="shared" ca="1" si="75"/>
        <v>0</v>
      </c>
      <c r="AG396" s="71">
        <f t="shared" ca="1" si="76"/>
        <v>0</v>
      </c>
    </row>
    <row r="397" spans="1:33" ht="18.600000000000001" customHeight="1" x14ac:dyDescent="0.2">
      <c r="A397" s="70" t="str">
        <f>IF(AND(Ausstellungen!C397&lt;"a",Ausstellungen!D397&lt;"a",Ausstellungen!F397&lt;"a",Ausstellungen!G397&lt;" "),"",SUBSTITUTE(SUBSTITUTE(SUBSTITUTE(SUBSTITUTE(IF(AND(ISERROR(SEARCH(",",Ausstellungen!G397,1)),ISERROR(SEARCH(".",Ausstellungen!G397,1))),CONCATENATE(Ausstellungen!D397,Ausstellungen!E397,Ausstellungen!F397,Ausstellungen!G397),IF(ISERROR(SEARCH(",",Ausstellungen!G397,1)),CONCATENATE(Ausstellungen!D397,Ausstellungen!E397,Ausstellungen!F397,MID(Ausstellungen!G397,SEARCH(".",Ausstellungen!G397,1)-1,1)),CONCATENATE(Ausstellungen!D397,Ausstellungen!E397,Ausstellungen!F397,MID(Ausstellungen!G397,SEARCH(",",Ausstellungen!G397,1)-1,1)))),"vv",ROW()),"v",ROW()),"Sg",""),"V",""))</f>
        <v xml:space="preserve">   </v>
      </c>
      <c r="B397" s="70" t="str">
        <f>IF(OR(Ausstellungen!C397&lt;"a",Ausstellungen!D397&lt;"a",Ausstellungen!F397&lt;"a"),"",IF(AND(Ausstellungen!D397=Tabelle2!$C$19,Ausstellungen!F397=Tabelle2!$E$19),Ausstellungen!C397&amp;Ausstellungen!D397&amp;"yy",IF(AND(Ausstellungen!D397=Tabelle2!$C$19,Ausstellungen!F397&lt;&gt;Tabelle2!$E$19),Ausstellungen!C397&amp;Ausstellungen!D397&amp;"zz",Ausstellungen!C397&amp;Ausstellungen!D397)))</f>
        <v/>
      </c>
      <c r="C397" s="70" t="str">
        <f>IF(Ausstellungen!H397&lt;"a","",IF(Ausstellungen!F397=Tabelle2!$E$4,Ausstellungen!D397&amp;Ausstellungen!E397&amp;Ausstellungen!F397&amp;Ausstellungen!H397,IF(Ausstellungen!F397=Tabelle2!$E$3,Ausstellungen!D397&amp;Ausstellungen!F397&amp;Ausstellungen!H397,Ausstellungen!D397&amp;Ausstellungen!E397&amp;Ausstellungen!H397)))</f>
        <v/>
      </c>
      <c r="D397" s="70" t="str">
        <f>IF(AND(Ausstellungen!C397&gt;"a",Ausstellungen!D397&gt;"a",Ausstellungen!F397&gt;"a",Ausstellungen!I397&gt;"a"),Ausstellungen!D397&amp;Ausstellungen!E397&amp;MID(Ausstellungen!I397,1,2),"")</f>
        <v/>
      </c>
      <c r="E397" s="70" t="str">
        <f>IF(AND(Ausstellungen!C397&gt;"a",Ausstellungen!D397&gt;"a",Ausstellungen!F397&gt;"a",Ausstellungen!I397&gt;"a"),Ausstellungen!D397&amp;MID(Ausstellungen!I397,1,3),"")</f>
        <v/>
      </c>
      <c r="F397" s="70" t="str">
        <f>IF(Ausstellungen!T397&lt;&gt;"leer",CONCATENATE(Ausstellungen!T397,"P"),"")</f>
        <v/>
      </c>
      <c r="G397" s="71">
        <f ca="1">IF(Ausstellungen!G397&gt;" ",VLOOKUP(Ausstellungen!G397,INDIRECT(F397),2,0),0)</f>
        <v>0</v>
      </c>
      <c r="H397" s="71">
        <f>IF(ISERROR(VLOOKUP(Ausstellungen!H397,Tabelle2!$AG$3:$AH$29,2,0)),0,VLOOKUP(Ausstellungen!H397,Tabelle2!$AG$3:$AH$29,2,0))</f>
        <v>0</v>
      </c>
      <c r="I397" s="71">
        <f>IF(ISERROR(VLOOKUP(Ausstellungen!I397,Tabelle2!$X$3:$Y$8,2,0)),0,VLOOKUP(Ausstellungen!I397,Tabelle2!$X$3:$Y$8,2,0))</f>
        <v>0</v>
      </c>
      <c r="J397" s="71">
        <f t="shared" ca="1" si="66"/>
        <v>0</v>
      </c>
      <c r="N397" s="69" t="str">
        <f>IF(AND(Ausstellungen!$C397&gt;"a",ISERROR(VLOOKUP(Ausstellungen!$C397,Tabelle3!$A$6:$B$300,2,0))),"??",IF(ISERROR(VLOOKUP(Ausstellungen!$C397,Tabelle3!$A$6:$B$300,2,0)),"",VLOOKUP(Ausstellungen!$C397,Tabelle3!$A$6:$B$300,2,0)))</f>
        <v/>
      </c>
      <c r="O397" s="125">
        <f ca="1">IF(AND(Ausstellungen!G397&gt;"a",ISERROR(MATCH(Ausstellungen!G397,INDIRECT(Ausstellungen!T397),0))),0,1)</f>
        <v>1</v>
      </c>
      <c r="P397" s="71" t="str">
        <f>IF(Ausstellungen!$C397="","",IF(ISERROR(MATCH(Ausstellungen!$I397,Tabelle2!$X$4:$X$8,0)),"",MATCH(Ausstellungen!$I397,Tabelle2!$X$4:$X$8,0)))</f>
        <v/>
      </c>
      <c r="Q397" s="71" t="str">
        <f>IF(Ausstellungen!$C397="","",IF(OR(P397="",ISERROR(INDEX(Tabelle2!$X$14:$Y$18,P397,2))),"",INDEX(Tabelle2!$X$14:$Y$18,P397,2)))</f>
        <v/>
      </c>
      <c r="R397" s="71" t="str">
        <f t="shared" si="67"/>
        <v/>
      </c>
      <c r="S397" s="84" t="str">
        <f>IF(Ausstellungen!H397&lt;"a","",IF(AND(Ausstellungen!H397&gt;"a",ISERROR(MATCH(Ausstellungen!D397&amp;Ausstellungen!G397,Tabelle2!$T$2:$T$17,0))),1,IF(AND(Ausstellungen!H397&gt;"a",INDEX(Tabelle2!$V$2:$V$17,MATCH(Ausstellungen!D397&amp;Ausstellungen!G397,Tabelle2!$T$2:$T$17,0))&lt;&gt;Ausstellungen!H397),1,"")))</f>
        <v/>
      </c>
      <c r="T397" s="71" t="str">
        <f>IF(AND(Ausstellungen!I397&gt;"a",ISERROR(MATCH(Ausstellungen!G397,Tabelle2!$Z$2:$Z$7,0))),1,"")</f>
        <v/>
      </c>
      <c r="U397" s="71" t="str">
        <f>IF(AND(A397&gt;"a",Ausstellungen!G397&gt;" "),COUNTIF(A$5:A$500,A397),"")</f>
        <v/>
      </c>
      <c r="V397" s="71" t="str">
        <f t="shared" si="68"/>
        <v/>
      </c>
      <c r="W397" s="71" t="str">
        <f t="shared" si="69"/>
        <v/>
      </c>
      <c r="X397" s="71" t="str">
        <f>IF(AND(Ausstellungen!D397&lt;&gt;Tabelle2!$C$19,Ausstellungen!F397=Tabelle2!$E$19),1,"")</f>
        <v/>
      </c>
      <c r="Y397" s="71" t="str">
        <f ca="1">IF(AND(Ausstellungen!G397&gt;"a",ISERROR(MATCH(Ausstellungen!G397,INDIRECT(Ausstellungen!T397),0))),0,"")</f>
        <v/>
      </c>
      <c r="Z397" s="71" t="str">
        <f>IF(ISERROR(SEARCH(",",Ausstellungen!G397,1)),Ausstellungen!G397,SUBSTITUTE(MID(Ausstellungen!G397,1,SEARCH(",",Ausstellungen!G397,1)-1),"vv","z"))</f>
        <v xml:space="preserve"> </v>
      </c>
      <c r="AA397" s="71">
        <f t="shared" ca="1" si="70"/>
        <v>0</v>
      </c>
      <c r="AB397" s="71">
        <f t="shared" ca="1" si="71"/>
        <v>0</v>
      </c>
      <c r="AC397" s="71">
        <f t="shared" ca="1" si="72"/>
        <v>0</v>
      </c>
      <c r="AD397" s="71">
        <f t="shared" ca="1" si="73"/>
        <v>0</v>
      </c>
      <c r="AE397" s="71">
        <f t="shared" ca="1" si="74"/>
        <v>0</v>
      </c>
      <c r="AF397" s="71">
        <f t="shared" ca="1" si="75"/>
        <v>0</v>
      </c>
      <c r="AG397" s="71">
        <f t="shared" ca="1" si="76"/>
        <v>0</v>
      </c>
    </row>
    <row r="398" spans="1:33" ht="18.600000000000001" customHeight="1" x14ac:dyDescent="0.2">
      <c r="A398" s="70" t="str">
        <f>IF(AND(Ausstellungen!C398&lt;"a",Ausstellungen!D398&lt;"a",Ausstellungen!F398&lt;"a",Ausstellungen!G398&lt;" "),"",SUBSTITUTE(SUBSTITUTE(SUBSTITUTE(SUBSTITUTE(IF(AND(ISERROR(SEARCH(",",Ausstellungen!G398,1)),ISERROR(SEARCH(".",Ausstellungen!G398,1))),CONCATENATE(Ausstellungen!D398,Ausstellungen!E398,Ausstellungen!F398,Ausstellungen!G398),IF(ISERROR(SEARCH(",",Ausstellungen!G398,1)),CONCATENATE(Ausstellungen!D398,Ausstellungen!E398,Ausstellungen!F398,MID(Ausstellungen!G398,SEARCH(".",Ausstellungen!G398,1)-1,1)),CONCATENATE(Ausstellungen!D398,Ausstellungen!E398,Ausstellungen!F398,MID(Ausstellungen!G398,SEARCH(",",Ausstellungen!G398,1)-1,1)))),"vv",ROW()),"v",ROW()),"Sg",""),"V",""))</f>
        <v xml:space="preserve">   </v>
      </c>
      <c r="B398" s="70" t="str">
        <f>IF(OR(Ausstellungen!C398&lt;"a",Ausstellungen!D398&lt;"a",Ausstellungen!F398&lt;"a"),"",IF(AND(Ausstellungen!D398=Tabelle2!$C$19,Ausstellungen!F398=Tabelle2!$E$19),Ausstellungen!C398&amp;Ausstellungen!D398&amp;"yy",IF(AND(Ausstellungen!D398=Tabelle2!$C$19,Ausstellungen!F398&lt;&gt;Tabelle2!$E$19),Ausstellungen!C398&amp;Ausstellungen!D398&amp;"zz",Ausstellungen!C398&amp;Ausstellungen!D398)))</f>
        <v/>
      </c>
      <c r="C398" s="70" t="str">
        <f>IF(Ausstellungen!H398&lt;"a","",IF(Ausstellungen!F398=Tabelle2!$E$4,Ausstellungen!D398&amp;Ausstellungen!E398&amp;Ausstellungen!F398&amp;Ausstellungen!H398,IF(Ausstellungen!F398=Tabelle2!$E$3,Ausstellungen!D398&amp;Ausstellungen!F398&amp;Ausstellungen!H398,Ausstellungen!D398&amp;Ausstellungen!E398&amp;Ausstellungen!H398)))</f>
        <v/>
      </c>
      <c r="D398" s="70" t="str">
        <f>IF(AND(Ausstellungen!C398&gt;"a",Ausstellungen!D398&gt;"a",Ausstellungen!F398&gt;"a",Ausstellungen!I398&gt;"a"),Ausstellungen!D398&amp;Ausstellungen!E398&amp;MID(Ausstellungen!I398,1,2),"")</f>
        <v/>
      </c>
      <c r="E398" s="70" t="str">
        <f>IF(AND(Ausstellungen!C398&gt;"a",Ausstellungen!D398&gt;"a",Ausstellungen!F398&gt;"a",Ausstellungen!I398&gt;"a"),Ausstellungen!D398&amp;MID(Ausstellungen!I398,1,3),"")</f>
        <v/>
      </c>
      <c r="F398" s="70" t="str">
        <f>IF(Ausstellungen!T398&lt;&gt;"leer",CONCATENATE(Ausstellungen!T398,"P"),"")</f>
        <v/>
      </c>
      <c r="G398" s="71">
        <f ca="1">IF(Ausstellungen!G398&gt;" ",VLOOKUP(Ausstellungen!G398,INDIRECT(F398),2,0),0)</f>
        <v>0</v>
      </c>
      <c r="H398" s="71">
        <f>IF(ISERROR(VLOOKUP(Ausstellungen!H398,Tabelle2!$AG$3:$AH$29,2,0)),0,VLOOKUP(Ausstellungen!H398,Tabelle2!$AG$3:$AH$29,2,0))</f>
        <v>0</v>
      </c>
      <c r="I398" s="71">
        <f>IF(ISERROR(VLOOKUP(Ausstellungen!I398,Tabelle2!$X$3:$Y$8,2,0)),0,VLOOKUP(Ausstellungen!I398,Tabelle2!$X$3:$Y$8,2,0))</f>
        <v>0</v>
      </c>
      <c r="J398" s="71">
        <f t="shared" ca="1" si="66"/>
        <v>0</v>
      </c>
      <c r="N398" s="69" t="str">
        <f>IF(AND(Ausstellungen!$C398&gt;"a",ISERROR(VLOOKUP(Ausstellungen!$C398,Tabelle3!$A$6:$B$300,2,0))),"??",IF(ISERROR(VLOOKUP(Ausstellungen!$C398,Tabelle3!$A$6:$B$300,2,0)),"",VLOOKUP(Ausstellungen!$C398,Tabelle3!$A$6:$B$300,2,0)))</f>
        <v/>
      </c>
      <c r="O398" s="125">
        <f ca="1">IF(AND(Ausstellungen!G398&gt;"a",ISERROR(MATCH(Ausstellungen!G398,INDIRECT(Ausstellungen!T398),0))),0,1)</f>
        <v>1</v>
      </c>
      <c r="P398" s="71" t="str">
        <f>IF(Ausstellungen!$C398="","",IF(ISERROR(MATCH(Ausstellungen!$I398,Tabelle2!$X$4:$X$8,0)),"",MATCH(Ausstellungen!$I398,Tabelle2!$X$4:$X$8,0)))</f>
        <v/>
      </c>
      <c r="Q398" s="71" t="str">
        <f>IF(Ausstellungen!$C398="","",IF(OR(P398="",ISERROR(INDEX(Tabelle2!$X$14:$Y$18,P398,2))),"",INDEX(Tabelle2!$X$14:$Y$18,P398,2)))</f>
        <v/>
      </c>
      <c r="R398" s="71" t="str">
        <f t="shared" si="67"/>
        <v/>
      </c>
      <c r="S398" s="84" t="str">
        <f>IF(Ausstellungen!H398&lt;"a","",IF(AND(Ausstellungen!H398&gt;"a",ISERROR(MATCH(Ausstellungen!D398&amp;Ausstellungen!G398,Tabelle2!$T$2:$T$17,0))),1,IF(AND(Ausstellungen!H398&gt;"a",INDEX(Tabelle2!$V$2:$V$17,MATCH(Ausstellungen!D398&amp;Ausstellungen!G398,Tabelle2!$T$2:$T$17,0))&lt;&gt;Ausstellungen!H398),1,"")))</f>
        <v/>
      </c>
      <c r="T398" s="71" t="str">
        <f>IF(AND(Ausstellungen!I398&gt;"a",ISERROR(MATCH(Ausstellungen!G398,Tabelle2!$Z$2:$Z$7,0))),1,"")</f>
        <v/>
      </c>
      <c r="U398" s="71" t="str">
        <f>IF(AND(A398&gt;"a",Ausstellungen!G398&gt;" "),COUNTIF(A$5:A$500,A398),"")</f>
        <v/>
      </c>
      <c r="V398" s="71" t="str">
        <f t="shared" si="68"/>
        <v/>
      </c>
      <c r="W398" s="71" t="str">
        <f t="shared" si="69"/>
        <v/>
      </c>
      <c r="X398" s="71" t="str">
        <f>IF(AND(Ausstellungen!D398&lt;&gt;Tabelle2!$C$19,Ausstellungen!F398=Tabelle2!$E$19),1,"")</f>
        <v/>
      </c>
      <c r="Y398" s="71" t="str">
        <f ca="1">IF(AND(Ausstellungen!G398&gt;"a",ISERROR(MATCH(Ausstellungen!G398,INDIRECT(Ausstellungen!T398),0))),0,"")</f>
        <v/>
      </c>
      <c r="Z398" s="71" t="str">
        <f>IF(ISERROR(SEARCH(",",Ausstellungen!G398,1)),Ausstellungen!G398,SUBSTITUTE(MID(Ausstellungen!G398,1,SEARCH(",",Ausstellungen!G398,1)-1),"vv","z"))</f>
        <v xml:space="preserve"> </v>
      </c>
      <c r="AA398" s="71">
        <f t="shared" ca="1" si="70"/>
        <v>0</v>
      </c>
      <c r="AB398" s="71">
        <f t="shared" ca="1" si="71"/>
        <v>0</v>
      </c>
      <c r="AC398" s="71">
        <f t="shared" ca="1" si="72"/>
        <v>0</v>
      </c>
      <c r="AD398" s="71">
        <f t="shared" ca="1" si="73"/>
        <v>0</v>
      </c>
      <c r="AE398" s="71">
        <f t="shared" ca="1" si="74"/>
        <v>0</v>
      </c>
      <c r="AF398" s="71">
        <f t="shared" ca="1" si="75"/>
        <v>0</v>
      </c>
      <c r="AG398" s="71">
        <f t="shared" ca="1" si="76"/>
        <v>0</v>
      </c>
    </row>
    <row r="399" spans="1:33" ht="18.600000000000001" customHeight="1" x14ac:dyDescent="0.2">
      <c r="A399" s="70" t="str">
        <f>IF(AND(Ausstellungen!C399&lt;"a",Ausstellungen!D399&lt;"a",Ausstellungen!F399&lt;"a",Ausstellungen!G399&lt;" "),"",SUBSTITUTE(SUBSTITUTE(SUBSTITUTE(SUBSTITUTE(IF(AND(ISERROR(SEARCH(",",Ausstellungen!G399,1)),ISERROR(SEARCH(".",Ausstellungen!G399,1))),CONCATENATE(Ausstellungen!D399,Ausstellungen!E399,Ausstellungen!F399,Ausstellungen!G399),IF(ISERROR(SEARCH(",",Ausstellungen!G399,1)),CONCATENATE(Ausstellungen!D399,Ausstellungen!E399,Ausstellungen!F399,MID(Ausstellungen!G399,SEARCH(".",Ausstellungen!G399,1)-1,1)),CONCATENATE(Ausstellungen!D399,Ausstellungen!E399,Ausstellungen!F399,MID(Ausstellungen!G399,SEARCH(",",Ausstellungen!G399,1)-1,1)))),"vv",ROW()),"v",ROW()),"Sg",""),"V",""))</f>
        <v xml:space="preserve">   </v>
      </c>
      <c r="B399" s="70" t="str">
        <f>IF(OR(Ausstellungen!C399&lt;"a",Ausstellungen!D399&lt;"a",Ausstellungen!F399&lt;"a"),"",IF(AND(Ausstellungen!D399=Tabelle2!$C$19,Ausstellungen!F399=Tabelle2!$E$19),Ausstellungen!C399&amp;Ausstellungen!D399&amp;"yy",IF(AND(Ausstellungen!D399=Tabelle2!$C$19,Ausstellungen!F399&lt;&gt;Tabelle2!$E$19),Ausstellungen!C399&amp;Ausstellungen!D399&amp;"zz",Ausstellungen!C399&amp;Ausstellungen!D399)))</f>
        <v/>
      </c>
      <c r="C399" s="70" t="str">
        <f>IF(Ausstellungen!H399&lt;"a","",IF(Ausstellungen!F399=Tabelle2!$E$4,Ausstellungen!D399&amp;Ausstellungen!E399&amp;Ausstellungen!F399&amp;Ausstellungen!H399,IF(Ausstellungen!F399=Tabelle2!$E$3,Ausstellungen!D399&amp;Ausstellungen!F399&amp;Ausstellungen!H399,Ausstellungen!D399&amp;Ausstellungen!E399&amp;Ausstellungen!H399)))</f>
        <v/>
      </c>
      <c r="D399" s="70" t="str">
        <f>IF(AND(Ausstellungen!C399&gt;"a",Ausstellungen!D399&gt;"a",Ausstellungen!F399&gt;"a",Ausstellungen!I399&gt;"a"),Ausstellungen!D399&amp;Ausstellungen!E399&amp;MID(Ausstellungen!I399,1,2),"")</f>
        <v/>
      </c>
      <c r="E399" s="70" t="str">
        <f>IF(AND(Ausstellungen!C399&gt;"a",Ausstellungen!D399&gt;"a",Ausstellungen!F399&gt;"a",Ausstellungen!I399&gt;"a"),Ausstellungen!D399&amp;MID(Ausstellungen!I399,1,3),"")</f>
        <v/>
      </c>
      <c r="F399" s="70" t="str">
        <f>IF(Ausstellungen!T399&lt;&gt;"leer",CONCATENATE(Ausstellungen!T399,"P"),"")</f>
        <v/>
      </c>
      <c r="G399" s="71">
        <f ca="1">IF(Ausstellungen!G399&gt;" ",VLOOKUP(Ausstellungen!G399,INDIRECT(F399),2,0),0)</f>
        <v>0</v>
      </c>
      <c r="H399" s="71">
        <f>IF(ISERROR(VLOOKUP(Ausstellungen!H399,Tabelle2!$AG$3:$AH$29,2,0)),0,VLOOKUP(Ausstellungen!H399,Tabelle2!$AG$3:$AH$29,2,0))</f>
        <v>0</v>
      </c>
      <c r="I399" s="71">
        <f>IF(ISERROR(VLOOKUP(Ausstellungen!I399,Tabelle2!$X$3:$Y$8,2,0)),0,VLOOKUP(Ausstellungen!I399,Tabelle2!$X$3:$Y$8,2,0))</f>
        <v>0</v>
      </c>
      <c r="J399" s="71">
        <f t="shared" ca="1" si="66"/>
        <v>0</v>
      </c>
      <c r="N399" s="69" t="str">
        <f>IF(AND(Ausstellungen!$C399&gt;"a",ISERROR(VLOOKUP(Ausstellungen!$C399,Tabelle3!$A$6:$B$300,2,0))),"??",IF(ISERROR(VLOOKUP(Ausstellungen!$C399,Tabelle3!$A$6:$B$300,2,0)),"",VLOOKUP(Ausstellungen!$C399,Tabelle3!$A$6:$B$300,2,0)))</f>
        <v/>
      </c>
      <c r="O399" s="125">
        <f ca="1">IF(AND(Ausstellungen!G399&gt;"a",ISERROR(MATCH(Ausstellungen!G399,INDIRECT(Ausstellungen!T399),0))),0,1)</f>
        <v>1</v>
      </c>
      <c r="P399" s="71" t="str">
        <f>IF(Ausstellungen!$C399="","",IF(ISERROR(MATCH(Ausstellungen!$I399,Tabelle2!$X$4:$X$8,0)),"",MATCH(Ausstellungen!$I399,Tabelle2!$X$4:$X$8,0)))</f>
        <v/>
      </c>
      <c r="Q399" s="71" t="str">
        <f>IF(Ausstellungen!$C399="","",IF(OR(P399="",ISERROR(INDEX(Tabelle2!$X$14:$Y$18,P399,2))),"",INDEX(Tabelle2!$X$14:$Y$18,P399,2)))</f>
        <v/>
      </c>
      <c r="R399" s="71" t="str">
        <f t="shared" si="67"/>
        <v/>
      </c>
      <c r="S399" s="84" t="str">
        <f>IF(Ausstellungen!H399&lt;"a","",IF(AND(Ausstellungen!H399&gt;"a",ISERROR(MATCH(Ausstellungen!D399&amp;Ausstellungen!G399,Tabelle2!$T$2:$T$17,0))),1,IF(AND(Ausstellungen!H399&gt;"a",INDEX(Tabelle2!$V$2:$V$17,MATCH(Ausstellungen!D399&amp;Ausstellungen!G399,Tabelle2!$T$2:$T$17,0))&lt;&gt;Ausstellungen!H399),1,"")))</f>
        <v/>
      </c>
      <c r="T399" s="71" t="str">
        <f>IF(AND(Ausstellungen!I399&gt;"a",ISERROR(MATCH(Ausstellungen!G399,Tabelle2!$Z$2:$Z$7,0))),1,"")</f>
        <v/>
      </c>
      <c r="U399" s="71" t="str">
        <f>IF(AND(A399&gt;"a",Ausstellungen!G399&gt;" "),COUNTIF(A$5:A$500,A399),"")</f>
        <v/>
      </c>
      <c r="V399" s="71" t="str">
        <f t="shared" si="68"/>
        <v/>
      </c>
      <c r="W399" s="71" t="str">
        <f t="shared" si="69"/>
        <v/>
      </c>
      <c r="X399" s="71" t="str">
        <f>IF(AND(Ausstellungen!D399&lt;&gt;Tabelle2!$C$19,Ausstellungen!F399=Tabelle2!$E$19),1,"")</f>
        <v/>
      </c>
      <c r="Y399" s="71" t="str">
        <f ca="1">IF(AND(Ausstellungen!G399&gt;"a",ISERROR(MATCH(Ausstellungen!G399,INDIRECT(Ausstellungen!T399),0))),0,"")</f>
        <v/>
      </c>
      <c r="Z399" s="71" t="str">
        <f>IF(ISERROR(SEARCH(",",Ausstellungen!G399,1)),Ausstellungen!G399,SUBSTITUTE(MID(Ausstellungen!G399,1,SEARCH(",",Ausstellungen!G399,1)-1),"vv","z"))</f>
        <v xml:space="preserve"> </v>
      </c>
      <c r="AA399" s="71">
        <f t="shared" ca="1" si="70"/>
        <v>0</v>
      </c>
      <c r="AB399" s="71">
        <f t="shared" ca="1" si="71"/>
        <v>0</v>
      </c>
      <c r="AC399" s="71">
        <f t="shared" ca="1" si="72"/>
        <v>0</v>
      </c>
      <c r="AD399" s="71">
        <f t="shared" ca="1" si="73"/>
        <v>0</v>
      </c>
      <c r="AE399" s="71">
        <f t="shared" ca="1" si="74"/>
        <v>0</v>
      </c>
      <c r="AF399" s="71">
        <f t="shared" ca="1" si="75"/>
        <v>0</v>
      </c>
      <c r="AG399" s="71">
        <f t="shared" ca="1" si="76"/>
        <v>0</v>
      </c>
    </row>
    <row r="400" spans="1:33" ht="18.600000000000001" customHeight="1" x14ac:dyDescent="0.2">
      <c r="A400" s="70" t="str">
        <f>IF(AND(Ausstellungen!C400&lt;"a",Ausstellungen!D400&lt;"a",Ausstellungen!F400&lt;"a",Ausstellungen!G400&lt;" "),"",SUBSTITUTE(SUBSTITUTE(SUBSTITUTE(SUBSTITUTE(IF(AND(ISERROR(SEARCH(",",Ausstellungen!G400,1)),ISERROR(SEARCH(".",Ausstellungen!G400,1))),CONCATENATE(Ausstellungen!D400,Ausstellungen!E400,Ausstellungen!F400,Ausstellungen!G400),IF(ISERROR(SEARCH(",",Ausstellungen!G400,1)),CONCATENATE(Ausstellungen!D400,Ausstellungen!E400,Ausstellungen!F400,MID(Ausstellungen!G400,SEARCH(".",Ausstellungen!G400,1)-1,1)),CONCATENATE(Ausstellungen!D400,Ausstellungen!E400,Ausstellungen!F400,MID(Ausstellungen!G400,SEARCH(",",Ausstellungen!G400,1)-1,1)))),"vv",ROW()),"v",ROW()),"Sg",""),"V",""))</f>
        <v xml:space="preserve">   </v>
      </c>
      <c r="B400" s="70" t="str">
        <f>IF(OR(Ausstellungen!C400&lt;"a",Ausstellungen!D400&lt;"a",Ausstellungen!F400&lt;"a"),"",IF(AND(Ausstellungen!D400=Tabelle2!$C$19,Ausstellungen!F400=Tabelle2!$E$19),Ausstellungen!C400&amp;Ausstellungen!D400&amp;"yy",IF(AND(Ausstellungen!D400=Tabelle2!$C$19,Ausstellungen!F400&lt;&gt;Tabelle2!$E$19),Ausstellungen!C400&amp;Ausstellungen!D400&amp;"zz",Ausstellungen!C400&amp;Ausstellungen!D400)))</f>
        <v/>
      </c>
      <c r="C400" s="70" t="str">
        <f>IF(Ausstellungen!H400&lt;"a","",IF(Ausstellungen!F400=Tabelle2!$E$4,Ausstellungen!D400&amp;Ausstellungen!E400&amp;Ausstellungen!F400&amp;Ausstellungen!H400,IF(Ausstellungen!F400=Tabelle2!$E$3,Ausstellungen!D400&amp;Ausstellungen!F400&amp;Ausstellungen!H400,Ausstellungen!D400&amp;Ausstellungen!E400&amp;Ausstellungen!H400)))</f>
        <v/>
      </c>
      <c r="D400" s="70" t="str">
        <f>IF(AND(Ausstellungen!C400&gt;"a",Ausstellungen!D400&gt;"a",Ausstellungen!F400&gt;"a",Ausstellungen!I400&gt;"a"),Ausstellungen!D400&amp;Ausstellungen!E400&amp;MID(Ausstellungen!I400,1,2),"")</f>
        <v/>
      </c>
      <c r="E400" s="70" t="str">
        <f>IF(AND(Ausstellungen!C400&gt;"a",Ausstellungen!D400&gt;"a",Ausstellungen!F400&gt;"a",Ausstellungen!I400&gt;"a"),Ausstellungen!D400&amp;MID(Ausstellungen!I400,1,3),"")</f>
        <v/>
      </c>
      <c r="F400" s="70" t="str">
        <f>IF(Ausstellungen!T400&lt;&gt;"leer",CONCATENATE(Ausstellungen!T400,"P"),"")</f>
        <v/>
      </c>
      <c r="G400" s="71">
        <f ca="1">IF(Ausstellungen!G400&gt;" ",VLOOKUP(Ausstellungen!G400,INDIRECT(F400),2,0),0)</f>
        <v>0</v>
      </c>
      <c r="H400" s="71">
        <f>IF(ISERROR(VLOOKUP(Ausstellungen!H400,Tabelle2!$AG$3:$AH$29,2,0)),0,VLOOKUP(Ausstellungen!H400,Tabelle2!$AG$3:$AH$29,2,0))</f>
        <v>0</v>
      </c>
      <c r="I400" s="71">
        <f>IF(ISERROR(VLOOKUP(Ausstellungen!I400,Tabelle2!$X$3:$Y$8,2,0)),0,VLOOKUP(Ausstellungen!I400,Tabelle2!$X$3:$Y$8,2,0))</f>
        <v>0</v>
      </c>
      <c r="J400" s="71">
        <f t="shared" ca="1" si="66"/>
        <v>0</v>
      </c>
      <c r="N400" s="69" t="str">
        <f>IF(AND(Ausstellungen!$C400&gt;"a",ISERROR(VLOOKUP(Ausstellungen!$C400,Tabelle3!$A$6:$B$300,2,0))),"??",IF(ISERROR(VLOOKUP(Ausstellungen!$C400,Tabelle3!$A$6:$B$300,2,0)),"",VLOOKUP(Ausstellungen!$C400,Tabelle3!$A$6:$B$300,2,0)))</f>
        <v/>
      </c>
      <c r="O400" s="125">
        <f ca="1">IF(AND(Ausstellungen!G400&gt;"a",ISERROR(MATCH(Ausstellungen!G400,INDIRECT(Ausstellungen!T400),0))),0,1)</f>
        <v>1</v>
      </c>
      <c r="P400" s="71" t="str">
        <f>IF(Ausstellungen!$C400="","",IF(ISERROR(MATCH(Ausstellungen!$I400,Tabelle2!$X$4:$X$8,0)),"",MATCH(Ausstellungen!$I400,Tabelle2!$X$4:$X$8,0)))</f>
        <v/>
      </c>
      <c r="Q400" s="71" t="str">
        <f>IF(Ausstellungen!$C400="","",IF(OR(P400="",ISERROR(INDEX(Tabelle2!$X$14:$Y$18,P400,2))),"",INDEX(Tabelle2!$X$14:$Y$18,P400,2)))</f>
        <v/>
      </c>
      <c r="R400" s="71" t="str">
        <f t="shared" si="67"/>
        <v/>
      </c>
      <c r="S400" s="84" t="str">
        <f>IF(Ausstellungen!H400&lt;"a","",IF(AND(Ausstellungen!H400&gt;"a",ISERROR(MATCH(Ausstellungen!D400&amp;Ausstellungen!G400,Tabelle2!$T$2:$T$17,0))),1,IF(AND(Ausstellungen!H400&gt;"a",INDEX(Tabelle2!$V$2:$V$17,MATCH(Ausstellungen!D400&amp;Ausstellungen!G400,Tabelle2!$T$2:$T$17,0))&lt;&gt;Ausstellungen!H400),1,"")))</f>
        <v/>
      </c>
      <c r="T400" s="71" t="str">
        <f>IF(AND(Ausstellungen!I400&gt;"a",ISERROR(MATCH(Ausstellungen!G400,Tabelle2!$Z$2:$Z$7,0))),1,"")</f>
        <v/>
      </c>
      <c r="U400" s="71" t="str">
        <f>IF(AND(A400&gt;"a",Ausstellungen!G400&gt;" "),COUNTIF(A$5:A$500,A400),"")</f>
        <v/>
      </c>
      <c r="V400" s="71" t="str">
        <f t="shared" si="68"/>
        <v/>
      </c>
      <c r="W400" s="71" t="str">
        <f t="shared" si="69"/>
        <v/>
      </c>
      <c r="X400" s="71" t="str">
        <f>IF(AND(Ausstellungen!D400&lt;&gt;Tabelle2!$C$19,Ausstellungen!F400=Tabelle2!$E$19),1,"")</f>
        <v/>
      </c>
      <c r="Y400" s="71" t="str">
        <f ca="1">IF(AND(Ausstellungen!G400&gt;"a",ISERROR(MATCH(Ausstellungen!G400,INDIRECT(Ausstellungen!T400),0))),0,"")</f>
        <v/>
      </c>
      <c r="Z400" s="71" t="str">
        <f>IF(ISERROR(SEARCH(",",Ausstellungen!G400,1)),Ausstellungen!G400,SUBSTITUTE(MID(Ausstellungen!G400,1,SEARCH(",",Ausstellungen!G400,1)-1),"vv","z"))</f>
        <v xml:space="preserve"> </v>
      </c>
      <c r="AA400" s="71">
        <f t="shared" ca="1" si="70"/>
        <v>0</v>
      </c>
      <c r="AB400" s="71">
        <f t="shared" ca="1" si="71"/>
        <v>0</v>
      </c>
      <c r="AC400" s="71">
        <f t="shared" ca="1" si="72"/>
        <v>0</v>
      </c>
      <c r="AD400" s="71">
        <f t="shared" ca="1" si="73"/>
        <v>0</v>
      </c>
      <c r="AE400" s="71">
        <f t="shared" ca="1" si="74"/>
        <v>0</v>
      </c>
      <c r="AF400" s="71">
        <f t="shared" ca="1" si="75"/>
        <v>0</v>
      </c>
      <c r="AG400" s="71">
        <f t="shared" ca="1" si="76"/>
        <v>0</v>
      </c>
    </row>
    <row r="401" spans="1:33" ht="18.600000000000001" customHeight="1" x14ac:dyDescent="0.2">
      <c r="A401" s="70" t="str">
        <f>IF(AND(Ausstellungen!C401&lt;"a",Ausstellungen!D401&lt;"a",Ausstellungen!F401&lt;"a",Ausstellungen!G401&lt;" "),"",SUBSTITUTE(SUBSTITUTE(SUBSTITUTE(SUBSTITUTE(IF(AND(ISERROR(SEARCH(",",Ausstellungen!G401,1)),ISERROR(SEARCH(".",Ausstellungen!G401,1))),CONCATENATE(Ausstellungen!D401,Ausstellungen!E401,Ausstellungen!F401,Ausstellungen!G401),IF(ISERROR(SEARCH(",",Ausstellungen!G401,1)),CONCATENATE(Ausstellungen!D401,Ausstellungen!E401,Ausstellungen!F401,MID(Ausstellungen!G401,SEARCH(".",Ausstellungen!G401,1)-1,1)),CONCATENATE(Ausstellungen!D401,Ausstellungen!E401,Ausstellungen!F401,MID(Ausstellungen!G401,SEARCH(",",Ausstellungen!G401,1)-1,1)))),"vv",ROW()),"v",ROW()),"Sg",""),"V",""))</f>
        <v xml:space="preserve">   </v>
      </c>
      <c r="B401" s="70" t="str">
        <f>IF(OR(Ausstellungen!C401&lt;"a",Ausstellungen!D401&lt;"a",Ausstellungen!F401&lt;"a"),"",IF(AND(Ausstellungen!D401=Tabelle2!$C$19,Ausstellungen!F401=Tabelle2!$E$19),Ausstellungen!C401&amp;Ausstellungen!D401&amp;"yy",IF(AND(Ausstellungen!D401=Tabelle2!$C$19,Ausstellungen!F401&lt;&gt;Tabelle2!$E$19),Ausstellungen!C401&amp;Ausstellungen!D401&amp;"zz",Ausstellungen!C401&amp;Ausstellungen!D401)))</f>
        <v/>
      </c>
      <c r="C401" s="70" t="str">
        <f>IF(Ausstellungen!H401&lt;"a","",IF(Ausstellungen!F401=Tabelle2!$E$4,Ausstellungen!D401&amp;Ausstellungen!E401&amp;Ausstellungen!F401&amp;Ausstellungen!H401,IF(Ausstellungen!F401=Tabelle2!$E$3,Ausstellungen!D401&amp;Ausstellungen!F401&amp;Ausstellungen!H401,Ausstellungen!D401&amp;Ausstellungen!E401&amp;Ausstellungen!H401)))</f>
        <v/>
      </c>
      <c r="D401" s="70" t="str">
        <f>IF(AND(Ausstellungen!C401&gt;"a",Ausstellungen!D401&gt;"a",Ausstellungen!F401&gt;"a",Ausstellungen!I401&gt;"a"),Ausstellungen!D401&amp;Ausstellungen!E401&amp;MID(Ausstellungen!I401,1,2),"")</f>
        <v/>
      </c>
      <c r="E401" s="70" t="str">
        <f>IF(AND(Ausstellungen!C401&gt;"a",Ausstellungen!D401&gt;"a",Ausstellungen!F401&gt;"a",Ausstellungen!I401&gt;"a"),Ausstellungen!D401&amp;MID(Ausstellungen!I401,1,3),"")</f>
        <v/>
      </c>
      <c r="F401" s="70" t="str">
        <f>IF(Ausstellungen!T401&lt;&gt;"leer",CONCATENATE(Ausstellungen!T401,"P"),"")</f>
        <v/>
      </c>
      <c r="G401" s="71">
        <f ca="1">IF(Ausstellungen!G401&gt;" ",VLOOKUP(Ausstellungen!G401,INDIRECT(F401),2,0),0)</f>
        <v>0</v>
      </c>
      <c r="H401" s="71">
        <f>IF(ISERROR(VLOOKUP(Ausstellungen!H401,Tabelle2!$AG$3:$AH$29,2,0)),0,VLOOKUP(Ausstellungen!H401,Tabelle2!$AG$3:$AH$29,2,0))</f>
        <v>0</v>
      </c>
      <c r="I401" s="71">
        <f>IF(ISERROR(VLOOKUP(Ausstellungen!I401,Tabelle2!$X$3:$Y$8,2,0)),0,VLOOKUP(Ausstellungen!I401,Tabelle2!$X$3:$Y$8,2,0))</f>
        <v>0</v>
      </c>
      <c r="J401" s="71">
        <f t="shared" ca="1" si="66"/>
        <v>0</v>
      </c>
      <c r="N401" s="69" t="str">
        <f>IF(AND(Ausstellungen!$C401&gt;"a",ISERROR(VLOOKUP(Ausstellungen!$C401,Tabelle3!$A$6:$B$300,2,0))),"??",IF(ISERROR(VLOOKUP(Ausstellungen!$C401,Tabelle3!$A$6:$B$300,2,0)),"",VLOOKUP(Ausstellungen!$C401,Tabelle3!$A$6:$B$300,2,0)))</f>
        <v/>
      </c>
      <c r="O401" s="125">
        <f ca="1">IF(AND(Ausstellungen!G401&gt;"a",ISERROR(MATCH(Ausstellungen!G401,INDIRECT(Ausstellungen!T401),0))),0,1)</f>
        <v>1</v>
      </c>
      <c r="P401" s="71" t="str">
        <f>IF(Ausstellungen!$C401="","",IF(ISERROR(MATCH(Ausstellungen!$I401,Tabelle2!$X$4:$X$8,0)),"",MATCH(Ausstellungen!$I401,Tabelle2!$X$4:$X$8,0)))</f>
        <v/>
      </c>
      <c r="Q401" s="71" t="str">
        <f>IF(Ausstellungen!$C401="","",IF(OR(P401="",ISERROR(INDEX(Tabelle2!$X$14:$Y$18,P401,2))),"",INDEX(Tabelle2!$X$14:$Y$18,P401,2)))</f>
        <v/>
      </c>
      <c r="R401" s="71" t="str">
        <f t="shared" si="67"/>
        <v/>
      </c>
      <c r="S401" s="84" t="str">
        <f>IF(Ausstellungen!H401&lt;"a","",IF(AND(Ausstellungen!H401&gt;"a",ISERROR(MATCH(Ausstellungen!D401&amp;Ausstellungen!G401,Tabelle2!$T$2:$T$17,0))),1,IF(AND(Ausstellungen!H401&gt;"a",INDEX(Tabelle2!$V$2:$V$17,MATCH(Ausstellungen!D401&amp;Ausstellungen!G401,Tabelle2!$T$2:$T$17,0))&lt;&gt;Ausstellungen!H401),1,"")))</f>
        <v/>
      </c>
      <c r="T401" s="71" t="str">
        <f>IF(AND(Ausstellungen!I401&gt;"a",ISERROR(MATCH(Ausstellungen!G401,Tabelle2!$Z$2:$Z$7,0))),1,"")</f>
        <v/>
      </c>
      <c r="U401" s="71" t="str">
        <f>IF(AND(A401&gt;"a",Ausstellungen!G401&gt;" "),COUNTIF(A$5:A$500,A401),"")</f>
        <v/>
      </c>
      <c r="V401" s="71" t="str">
        <f t="shared" si="68"/>
        <v/>
      </c>
      <c r="W401" s="71" t="str">
        <f t="shared" si="69"/>
        <v/>
      </c>
      <c r="X401" s="71" t="str">
        <f>IF(AND(Ausstellungen!D401&lt;&gt;Tabelle2!$C$19,Ausstellungen!F401=Tabelle2!$E$19),1,"")</f>
        <v/>
      </c>
      <c r="Y401" s="71" t="str">
        <f ca="1">IF(AND(Ausstellungen!G401&gt;"a",ISERROR(MATCH(Ausstellungen!G401,INDIRECT(Ausstellungen!T401),0))),0,"")</f>
        <v/>
      </c>
      <c r="Z401" s="71" t="str">
        <f>IF(ISERROR(SEARCH(",",Ausstellungen!G401,1)),Ausstellungen!G401,SUBSTITUTE(MID(Ausstellungen!G401,1,SEARCH(",",Ausstellungen!G401,1)-1),"vv","z"))</f>
        <v xml:space="preserve"> </v>
      </c>
      <c r="AA401" s="71">
        <f t="shared" ca="1" si="70"/>
        <v>0</v>
      </c>
      <c r="AB401" s="71">
        <f t="shared" ca="1" si="71"/>
        <v>0</v>
      </c>
      <c r="AC401" s="71">
        <f t="shared" ca="1" si="72"/>
        <v>0</v>
      </c>
      <c r="AD401" s="71">
        <f t="shared" ca="1" si="73"/>
        <v>0</v>
      </c>
      <c r="AE401" s="71">
        <f t="shared" ca="1" si="74"/>
        <v>0</v>
      </c>
      <c r="AF401" s="71">
        <f t="shared" ca="1" si="75"/>
        <v>0</v>
      </c>
      <c r="AG401" s="71">
        <f t="shared" ca="1" si="76"/>
        <v>0</v>
      </c>
    </row>
    <row r="402" spans="1:33" ht="18.600000000000001" customHeight="1" x14ac:dyDescent="0.2">
      <c r="A402" s="70" t="str">
        <f>IF(AND(Ausstellungen!C402&lt;"a",Ausstellungen!D402&lt;"a",Ausstellungen!F402&lt;"a",Ausstellungen!G402&lt;" "),"",SUBSTITUTE(SUBSTITUTE(SUBSTITUTE(SUBSTITUTE(IF(AND(ISERROR(SEARCH(",",Ausstellungen!G402,1)),ISERROR(SEARCH(".",Ausstellungen!G402,1))),CONCATENATE(Ausstellungen!D402,Ausstellungen!E402,Ausstellungen!F402,Ausstellungen!G402),IF(ISERROR(SEARCH(",",Ausstellungen!G402,1)),CONCATENATE(Ausstellungen!D402,Ausstellungen!E402,Ausstellungen!F402,MID(Ausstellungen!G402,SEARCH(".",Ausstellungen!G402,1)-1,1)),CONCATENATE(Ausstellungen!D402,Ausstellungen!E402,Ausstellungen!F402,MID(Ausstellungen!G402,SEARCH(",",Ausstellungen!G402,1)-1,1)))),"vv",ROW()),"v",ROW()),"Sg",""),"V",""))</f>
        <v xml:space="preserve">   </v>
      </c>
      <c r="B402" s="70" t="str">
        <f>IF(OR(Ausstellungen!C402&lt;"a",Ausstellungen!D402&lt;"a",Ausstellungen!F402&lt;"a"),"",IF(AND(Ausstellungen!D402=Tabelle2!$C$19,Ausstellungen!F402=Tabelle2!$E$19),Ausstellungen!C402&amp;Ausstellungen!D402&amp;"yy",IF(AND(Ausstellungen!D402=Tabelle2!$C$19,Ausstellungen!F402&lt;&gt;Tabelle2!$E$19),Ausstellungen!C402&amp;Ausstellungen!D402&amp;"zz",Ausstellungen!C402&amp;Ausstellungen!D402)))</f>
        <v/>
      </c>
      <c r="C402" s="70" t="str">
        <f>IF(Ausstellungen!H402&lt;"a","",IF(Ausstellungen!F402=Tabelle2!$E$4,Ausstellungen!D402&amp;Ausstellungen!E402&amp;Ausstellungen!F402&amp;Ausstellungen!H402,IF(Ausstellungen!F402=Tabelle2!$E$3,Ausstellungen!D402&amp;Ausstellungen!F402&amp;Ausstellungen!H402,Ausstellungen!D402&amp;Ausstellungen!E402&amp;Ausstellungen!H402)))</f>
        <v/>
      </c>
      <c r="D402" s="70" t="str">
        <f>IF(AND(Ausstellungen!C402&gt;"a",Ausstellungen!D402&gt;"a",Ausstellungen!F402&gt;"a",Ausstellungen!I402&gt;"a"),Ausstellungen!D402&amp;Ausstellungen!E402&amp;MID(Ausstellungen!I402,1,2),"")</f>
        <v/>
      </c>
      <c r="E402" s="70" t="str">
        <f>IF(AND(Ausstellungen!C402&gt;"a",Ausstellungen!D402&gt;"a",Ausstellungen!F402&gt;"a",Ausstellungen!I402&gt;"a"),Ausstellungen!D402&amp;MID(Ausstellungen!I402,1,3),"")</f>
        <v/>
      </c>
      <c r="F402" s="70" t="str">
        <f>IF(Ausstellungen!T402&lt;&gt;"leer",CONCATENATE(Ausstellungen!T402,"P"),"")</f>
        <v/>
      </c>
      <c r="G402" s="71">
        <f ca="1">IF(Ausstellungen!G402&gt;" ",VLOOKUP(Ausstellungen!G402,INDIRECT(F402),2,0),0)</f>
        <v>0</v>
      </c>
      <c r="H402" s="71">
        <f>IF(ISERROR(VLOOKUP(Ausstellungen!H402,Tabelle2!$AG$3:$AH$29,2,0)),0,VLOOKUP(Ausstellungen!H402,Tabelle2!$AG$3:$AH$29,2,0))</f>
        <v>0</v>
      </c>
      <c r="I402" s="71">
        <f>IF(ISERROR(VLOOKUP(Ausstellungen!I402,Tabelle2!$X$3:$Y$8,2,0)),0,VLOOKUP(Ausstellungen!I402,Tabelle2!$X$3:$Y$8,2,0))</f>
        <v>0</v>
      </c>
      <c r="J402" s="71">
        <f t="shared" ca="1" si="66"/>
        <v>0</v>
      </c>
      <c r="N402" s="69" t="str">
        <f>IF(AND(Ausstellungen!$C402&gt;"a",ISERROR(VLOOKUP(Ausstellungen!$C402,Tabelle3!$A$6:$B$300,2,0))),"??",IF(ISERROR(VLOOKUP(Ausstellungen!$C402,Tabelle3!$A$6:$B$300,2,0)),"",VLOOKUP(Ausstellungen!$C402,Tabelle3!$A$6:$B$300,2,0)))</f>
        <v/>
      </c>
      <c r="O402" s="125">
        <f ca="1">IF(AND(Ausstellungen!G402&gt;"a",ISERROR(MATCH(Ausstellungen!G402,INDIRECT(Ausstellungen!T402),0))),0,1)</f>
        <v>1</v>
      </c>
      <c r="P402" s="71" t="str">
        <f>IF(Ausstellungen!$C402="","",IF(ISERROR(MATCH(Ausstellungen!$I402,Tabelle2!$X$4:$X$8,0)),"",MATCH(Ausstellungen!$I402,Tabelle2!$X$4:$X$8,0)))</f>
        <v/>
      </c>
      <c r="Q402" s="71" t="str">
        <f>IF(Ausstellungen!$C402="","",IF(OR(P402="",ISERROR(INDEX(Tabelle2!$X$14:$Y$18,P402,2))),"",INDEX(Tabelle2!$X$14:$Y$18,P402,2)))</f>
        <v/>
      </c>
      <c r="R402" s="71" t="str">
        <f t="shared" si="67"/>
        <v/>
      </c>
      <c r="S402" s="84" t="str">
        <f>IF(Ausstellungen!H402&lt;"a","",IF(AND(Ausstellungen!H402&gt;"a",ISERROR(MATCH(Ausstellungen!D402&amp;Ausstellungen!G402,Tabelle2!$T$2:$T$17,0))),1,IF(AND(Ausstellungen!H402&gt;"a",INDEX(Tabelle2!$V$2:$V$17,MATCH(Ausstellungen!D402&amp;Ausstellungen!G402,Tabelle2!$T$2:$T$17,0))&lt;&gt;Ausstellungen!H402),1,"")))</f>
        <v/>
      </c>
      <c r="T402" s="71" t="str">
        <f>IF(AND(Ausstellungen!I402&gt;"a",ISERROR(MATCH(Ausstellungen!G402,Tabelle2!$Z$2:$Z$7,0))),1,"")</f>
        <v/>
      </c>
      <c r="U402" s="71" t="str">
        <f>IF(AND(A402&gt;"a",Ausstellungen!G402&gt;" "),COUNTIF(A$5:A$500,A402),"")</f>
        <v/>
      </c>
      <c r="V402" s="71" t="str">
        <f t="shared" si="68"/>
        <v/>
      </c>
      <c r="W402" s="71" t="str">
        <f t="shared" si="69"/>
        <v/>
      </c>
      <c r="X402" s="71" t="str">
        <f>IF(AND(Ausstellungen!D402&lt;&gt;Tabelle2!$C$19,Ausstellungen!F402=Tabelle2!$E$19),1,"")</f>
        <v/>
      </c>
      <c r="Y402" s="71" t="str">
        <f ca="1">IF(AND(Ausstellungen!G402&gt;"a",ISERROR(MATCH(Ausstellungen!G402,INDIRECT(Ausstellungen!T402),0))),0,"")</f>
        <v/>
      </c>
      <c r="Z402" s="71" t="str">
        <f>IF(ISERROR(SEARCH(",",Ausstellungen!G402,1)),Ausstellungen!G402,SUBSTITUTE(MID(Ausstellungen!G402,1,SEARCH(",",Ausstellungen!G402,1)-1),"vv","z"))</f>
        <v xml:space="preserve"> </v>
      </c>
      <c r="AA402" s="71">
        <f t="shared" ca="1" si="70"/>
        <v>0</v>
      </c>
      <c r="AB402" s="71">
        <f t="shared" ca="1" si="71"/>
        <v>0</v>
      </c>
      <c r="AC402" s="71">
        <f t="shared" ca="1" si="72"/>
        <v>0</v>
      </c>
      <c r="AD402" s="71">
        <f t="shared" ca="1" si="73"/>
        <v>0</v>
      </c>
      <c r="AE402" s="71">
        <f t="shared" ca="1" si="74"/>
        <v>0</v>
      </c>
      <c r="AF402" s="71">
        <f t="shared" ca="1" si="75"/>
        <v>0</v>
      </c>
      <c r="AG402" s="71">
        <f t="shared" ca="1" si="76"/>
        <v>0</v>
      </c>
    </row>
    <row r="403" spans="1:33" ht="18.600000000000001" customHeight="1" x14ac:dyDescent="0.2">
      <c r="A403" s="70" t="str">
        <f>IF(AND(Ausstellungen!C403&lt;"a",Ausstellungen!D403&lt;"a",Ausstellungen!F403&lt;"a",Ausstellungen!G403&lt;" "),"",SUBSTITUTE(SUBSTITUTE(SUBSTITUTE(SUBSTITUTE(IF(AND(ISERROR(SEARCH(",",Ausstellungen!G403,1)),ISERROR(SEARCH(".",Ausstellungen!G403,1))),CONCATENATE(Ausstellungen!D403,Ausstellungen!E403,Ausstellungen!F403,Ausstellungen!G403),IF(ISERROR(SEARCH(",",Ausstellungen!G403,1)),CONCATENATE(Ausstellungen!D403,Ausstellungen!E403,Ausstellungen!F403,MID(Ausstellungen!G403,SEARCH(".",Ausstellungen!G403,1)-1,1)),CONCATENATE(Ausstellungen!D403,Ausstellungen!E403,Ausstellungen!F403,MID(Ausstellungen!G403,SEARCH(",",Ausstellungen!G403,1)-1,1)))),"vv",ROW()),"v",ROW()),"Sg",""),"V",""))</f>
        <v xml:space="preserve">   </v>
      </c>
      <c r="B403" s="70" t="str">
        <f>IF(OR(Ausstellungen!C403&lt;"a",Ausstellungen!D403&lt;"a",Ausstellungen!F403&lt;"a"),"",IF(AND(Ausstellungen!D403=Tabelle2!$C$19,Ausstellungen!F403=Tabelle2!$E$19),Ausstellungen!C403&amp;Ausstellungen!D403&amp;"yy",IF(AND(Ausstellungen!D403=Tabelle2!$C$19,Ausstellungen!F403&lt;&gt;Tabelle2!$E$19),Ausstellungen!C403&amp;Ausstellungen!D403&amp;"zz",Ausstellungen!C403&amp;Ausstellungen!D403)))</f>
        <v/>
      </c>
      <c r="C403" s="70" t="str">
        <f>IF(Ausstellungen!H403&lt;"a","",IF(Ausstellungen!F403=Tabelle2!$E$4,Ausstellungen!D403&amp;Ausstellungen!E403&amp;Ausstellungen!F403&amp;Ausstellungen!H403,IF(Ausstellungen!F403=Tabelle2!$E$3,Ausstellungen!D403&amp;Ausstellungen!F403&amp;Ausstellungen!H403,Ausstellungen!D403&amp;Ausstellungen!E403&amp;Ausstellungen!H403)))</f>
        <v/>
      </c>
      <c r="D403" s="70" t="str">
        <f>IF(AND(Ausstellungen!C403&gt;"a",Ausstellungen!D403&gt;"a",Ausstellungen!F403&gt;"a",Ausstellungen!I403&gt;"a"),Ausstellungen!D403&amp;Ausstellungen!E403&amp;MID(Ausstellungen!I403,1,2),"")</f>
        <v/>
      </c>
      <c r="E403" s="70" t="str">
        <f>IF(AND(Ausstellungen!C403&gt;"a",Ausstellungen!D403&gt;"a",Ausstellungen!F403&gt;"a",Ausstellungen!I403&gt;"a"),Ausstellungen!D403&amp;MID(Ausstellungen!I403,1,3),"")</f>
        <v/>
      </c>
      <c r="F403" s="70" t="str">
        <f>IF(Ausstellungen!T403&lt;&gt;"leer",CONCATENATE(Ausstellungen!T403,"P"),"")</f>
        <v/>
      </c>
      <c r="G403" s="71">
        <f ca="1">IF(Ausstellungen!G403&gt;" ",VLOOKUP(Ausstellungen!G403,INDIRECT(F403),2,0),0)</f>
        <v>0</v>
      </c>
      <c r="H403" s="71">
        <f>IF(ISERROR(VLOOKUP(Ausstellungen!H403,Tabelle2!$AG$3:$AH$29,2,0)),0,VLOOKUP(Ausstellungen!H403,Tabelle2!$AG$3:$AH$29,2,0))</f>
        <v>0</v>
      </c>
      <c r="I403" s="71">
        <f>IF(ISERROR(VLOOKUP(Ausstellungen!I403,Tabelle2!$X$3:$Y$8,2,0)),0,VLOOKUP(Ausstellungen!I403,Tabelle2!$X$3:$Y$8,2,0))</f>
        <v>0</v>
      </c>
      <c r="J403" s="71">
        <f t="shared" ca="1" si="66"/>
        <v>0</v>
      </c>
      <c r="N403" s="69" t="str">
        <f>IF(AND(Ausstellungen!$C403&gt;"a",ISERROR(VLOOKUP(Ausstellungen!$C403,Tabelle3!$A$6:$B$300,2,0))),"??",IF(ISERROR(VLOOKUP(Ausstellungen!$C403,Tabelle3!$A$6:$B$300,2,0)),"",VLOOKUP(Ausstellungen!$C403,Tabelle3!$A$6:$B$300,2,0)))</f>
        <v/>
      </c>
      <c r="O403" s="125">
        <f ca="1">IF(AND(Ausstellungen!G403&gt;"a",ISERROR(MATCH(Ausstellungen!G403,INDIRECT(Ausstellungen!T403),0))),0,1)</f>
        <v>1</v>
      </c>
      <c r="P403" s="71" t="str">
        <f>IF(Ausstellungen!$C403="","",IF(ISERROR(MATCH(Ausstellungen!$I403,Tabelle2!$X$4:$X$8,0)),"",MATCH(Ausstellungen!$I403,Tabelle2!$X$4:$X$8,0)))</f>
        <v/>
      </c>
      <c r="Q403" s="71" t="str">
        <f>IF(Ausstellungen!$C403="","",IF(OR(P403="",ISERROR(INDEX(Tabelle2!$X$14:$Y$18,P403,2))),"",INDEX(Tabelle2!$X$14:$Y$18,P403,2)))</f>
        <v/>
      </c>
      <c r="R403" s="71" t="str">
        <f t="shared" si="67"/>
        <v/>
      </c>
      <c r="S403" s="84" t="str">
        <f>IF(Ausstellungen!H403&lt;"a","",IF(AND(Ausstellungen!H403&gt;"a",ISERROR(MATCH(Ausstellungen!D403&amp;Ausstellungen!G403,Tabelle2!$T$2:$T$17,0))),1,IF(AND(Ausstellungen!H403&gt;"a",INDEX(Tabelle2!$V$2:$V$17,MATCH(Ausstellungen!D403&amp;Ausstellungen!G403,Tabelle2!$T$2:$T$17,0))&lt;&gt;Ausstellungen!H403),1,"")))</f>
        <v/>
      </c>
      <c r="T403" s="71" t="str">
        <f>IF(AND(Ausstellungen!I403&gt;"a",ISERROR(MATCH(Ausstellungen!G403,Tabelle2!$Z$2:$Z$7,0))),1,"")</f>
        <v/>
      </c>
      <c r="U403" s="71" t="str">
        <f>IF(AND(A403&gt;"a",Ausstellungen!G403&gt;" "),COUNTIF(A$5:A$500,A403),"")</f>
        <v/>
      </c>
      <c r="V403" s="71" t="str">
        <f t="shared" si="68"/>
        <v/>
      </c>
      <c r="W403" s="71" t="str">
        <f t="shared" si="69"/>
        <v/>
      </c>
      <c r="X403" s="71" t="str">
        <f>IF(AND(Ausstellungen!D403&lt;&gt;Tabelle2!$C$19,Ausstellungen!F403=Tabelle2!$E$19),1,"")</f>
        <v/>
      </c>
      <c r="Y403" s="71" t="str">
        <f ca="1">IF(AND(Ausstellungen!G403&gt;"a",ISERROR(MATCH(Ausstellungen!G403,INDIRECT(Ausstellungen!T403),0))),0,"")</f>
        <v/>
      </c>
      <c r="Z403" s="71" t="str">
        <f>IF(ISERROR(SEARCH(",",Ausstellungen!G403,1)),Ausstellungen!G403,SUBSTITUTE(MID(Ausstellungen!G403,1,SEARCH(",",Ausstellungen!G403,1)-1),"vv","z"))</f>
        <v xml:space="preserve"> </v>
      </c>
      <c r="AA403" s="71">
        <f t="shared" ca="1" si="70"/>
        <v>0</v>
      </c>
      <c r="AB403" s="71">
        <f t="shared" ca="1" si="71"/>
        <v>0</v>
      </c>
      <c r="AC403" s="71">
        <f t="shared" ca="1" si="72"/>
        <v>0</v>
      </c>
      <c r="AD403" s="71">
        <f t="shared" ca="1" si="73"/>
        <v>0</v>
      </c>
      <c r="AE403" s="71">
        <f t="shared" ca="1" si="74"/>
        <v>0</v>
      </c>
      <c r="AF403" s="71">
        <f t="shared" ca="1" si="75"/>
        <v>0</v>
      </c>
      <c r="AG403" s="71">
        <f t="shared" ca="1" si="76"/>
        <v>0</v>
      </c>
    </row>
    <row r="404" spans="1:33" ht="18.600000000000001" customHeight="1" x14ac:dyDescent="0.2">
      <c r="A404" s="70" t="str">
        <f>IF(AND(Ausstellungen!C404&lt;"a",Ausstellungen!D404&lt;"a",Ausstellungen!F404&lt;"a",Ausstellungen!G404&lt;" "),"",SUBSTITUTE(SUBSTITUTE(SUBSTITUTE(SUBSTITUTE(IF(AND(ISERROR(SEARCH(",",Ausstellungen!G404,1)),ISERROR(SEARCH(".",Ausstellungen!G404,1))),CONCATENATE(Ausstellungen!D404,Ausstellungen!E404,Ausstellungen!F404,Ausstellungen!G404),IF(ISERROR(SEARCH(",",Ausstellungen!G404,1)),CONCATENATE(Ausstellungen!D404,Ausstellungen!E404,Ausstellungen!F404,MID(Ausstellungen!G404,SEARCH(".",Ausstellungen!G404,1)-1,1)),CONCATENATE(Ausstellungen!D404,Ausstellungen!E404,Ausstellungen!F404,MID(Ausstellungen!G404,SEARCH(",",Ausstellungen!G404,1)-1,1)))),"vv",ROW()),"v",ROW()),"Sg",""),"V",""))</f>
        <v xml:space="preserve">   </v>
      </c>
      <c r="B404" s="70" t="str">
        <f>IF(OR(Ausstellungen!C404&lt;"a",Ausstellungen!D404&lt;"a",Ausstellungen!F404&lt;"a"),"",IF(AND(Ausstellungen!D404=Tabelle2!$C$19,Ausstellungen!F404=Tabelle2!$E$19),Ausstellungen!C404&amp;Ausstellungen!D404&amp;"yy",IF(AND(Ausstellungen!D404=Tabelle2!$C$19,Ausstellungen!F404&lt;&gt;Tabelle2!$E$19),Ausstellungen!C404&amp;Ausstellungen!D404&amp;"zz",Ausstellungen!C404&amp;Ausstellungen!D404)))</f>
        <v/>
      </c>
      <c r="C404" s="70" t="str">
        <f>IF(Ausstellungen!H404&lt;"a","",IF(Ausstellungen!F404=Tabelle2!$E$4,Ausstellungen!D404&amp;Ausstellungen!E404&amp;Ausstellungen!F404&amp;Ausstellungen!H404,IF(Ausstellungen!F404=Tabelle2!$E$3,Ausstellungen!D404&amp;Ausstellungen!F404&amp;Ausstellungen!H404,Ausstellungen!D404&amp;Ausstellungen!E404&amp;Ausstellungen!H404)))</f>
        <v/>
      </c>
      <c r="D404" s="70" t="str">
        <f>IF(AND(Ausstellungen!C404&gt;"a",Ausstellungen!D404&gt;"a",Ausstellungen!F404&gt;"a",Ausstellungen!I404&gt;"a"),Ausstellungen!D404&amp;Ausstellungen!E404&amp;MID(Ausstellungen!I404,1,2),"")</f>
        <v/>
      </c>
      <c r="E404" s="70" t="str">
        <f>IF(AND(Ausstellungen!C404&gt;"a",Ausstellungen!D404&gt;"a",Ausstellungen!F404&gt;"a",Ausstellungen!I404&gt;"a"),Ausstellungen!D404&amp;MID(Ausstellungen!I404,1,3),"")</f>
        <v/>
      </c>
      <c r="F404" s="70" t="str">
        <f>IF(Ausstellungen!T404&lt;&gt;"leer",CONCATENATE(Ausstellungen!T404,"P"),"")</f>
        <v/>
      </c>
      <c r="G404" s="71">
        <f ca="1">IF(Ausstellungen!G404&gt;" ",VLOOKUP(Ausstellungen!G404,INDIRECT(F404),2,0),0)</f>
        <v>0</v>
      </c>
      <c r="H404" s="71">
        <f>IF(ISERROR(VLOOKUP(Ausstellungen!H404,Tabelle2!$AG$3:$AH$29,2,0)),0,VLOOKUP(Ausstellungen!H404,Tabelle2!$AG$3:$AH$29,2,0))</f>
        <v>0</v>
      </c>
      <c r="I404" s="71">
        <f>IF(ISERROR(VLOOKUP(Ausstellungen!I404,Tabelle2!$X$3:$Y$8,2,0)),0,VLOOKUP(Ausstellungen!I404,Tabelle2!$X$3:$Y$8,2,0))</f>
        <v>0</v>
      </c>
      <c r="J404" s="71">
        <f t="shared" ca="1" si="66"/>
        <v>0</v>
      </c>
      <c r="N404" s="69" t="str">
        <f>IF(AND(Ausstellungen!$C404&gt;"a",ISERROR(VLOOKUP(Ausstellungen!$C404,Tabelle3!$A$6:$B$300,2,0))),"??",IF(ISERROR(VLOOKUP(Ausstellungen!$C404,Tabelle3!$A$6:$B$300,2,0)),"",VLOOKUP(Ausstellungen!$C404,Tabelle3!$A$6:$B$300,2,0)))</f>
        <v/>
      </c>
      <c r="O404" s="125">
        <f ca="1">IF(AND(Ausstellungen!G404&gt;"a",ISERROR(MATCH(Ausstellungen!G404,INDIRECT(Ausstellungen!T404),0))),0,1)</f>
        <v>1</v>
      </c>
      <c r="P404" s="71" t="str">
        <f>IF(Ausstellungen!$C404="","",IF(ISERROR(MATCH(Ausstellungen!$I404,Tabelle2!$X$4:$X$8,0)),"",MATCH(Ausstellungen!$I404,Tabelle2!$X$4:$X$8,0)))</f>
        <v/>
      </c>
      <c r="Q404" s="71" t="str">
        <f>IF(Ausstellungen!$C404="","",IF(OR(P404="",ISERROR(INDEX(Tabelle2!$X$14:$Y$18,P404,2))),"",INDEX(Tabelle2!$X$14:$Y$18,P404,2)))</f>
        <v/>
      </c>
      <c r="R404" s="71" t="str">
        <f t="shared" si="67"/>
        <v/>
      </c>
      <c r="S404" s="84" t="str">
        <f>IF(Ausstellungen!H404&lt;"a","",IF(AND(Ausstellungen!H404&gt;"a",ISERROR(MATCH(Ausstellungen!D404&amp;Ausstellungen!G404,Tabelle2!$T$2:$T$17,0))),1,IF(AND(Ausstellungen!H404&gt;"a",INDEX(Tabelle2!$V$2:$V$17,MATCH(Ausstellungen!D404&amp;Ausstellungen!G404,Tabelle2!$T$2:$T$17,0))&lt;&gt;Ausstellungen!H404),1,"")))</f>
        <v/>
      </c>
      <c r="T404" s="71" t="str">
        <f>IF(AND(Ausstellungen!I404&gt;"a",ISERROR(MATCH(Ausstellungen!G404,Tabelle2!$Z$2:$Z$7,0))),1,"")</f>
        <v/>
      </c>
      <c r="U404" s="71" t="str">
        <f>IF(AND(A404&gt;"a",Ausstellungen!G404&gt;" "),COUNTIF(A$5:A$500,A404),"")</f>
        <v/>
      </c>
      <c r="V404" s="71" t="str">
        <f t="shared" si="68"/>
        <v/>
      </c>
      <c r="W404" s="71" t="str">
        <f t="shared" si="69"/>
        <v/>
      </c>
      <c r="X404" s="71" t="str">
        <f>IF(AND(Ausstellungen!D404&lt;&gt;Tabelle2!$C$19,Ausstellungen!F404=Tabelle2!$E$19),1,"")</f>
        <v/>
      </c>
      <c r="Y404" s="71" t="str">
        <f ca="1">IF(AND(Ausstellungen!G404&gt;"a",ISERROR(MATCH(Ausstellungen!G404,INDIRECT(Ausstellungen!T404),0))),0,"")</f>
        <v/>
      </c>
      <c r="Z404" s="71" t="str">
        <f>IF(ISERROR(SEARCH(",",Ausstellungen!G404,1)),Ausstellungen!G404,SUBSTITUTE(MID(Ausstellungen!G404,1,SEARCH(",",Ausstellungen!G404,1)-1),"vv","z"))</f>
        <v xml:space="preserve"> </v>
      </c>
      <c r="AA404" s="71">
        <f t="shared" ca="1" si="70"/>
        <v>0</v>
      </c>
      <c r="AB404" s="71">
        <f t="shared" ca="1" si="71"/>
        <v>0</v>
      </c>
      <c r="AC404" s="71">
        <f t="shared" ca="1" si="72"/>
        <v>0</v>
      </c>
      <c r="AD404" s="71">
        <f t="shared" ca="1" si="73"/>
        <v>0</v>
      </c>
      <c r="AE404" s="71">
        <f t="shared" ca="1" si="74"/>
        <v>0</v>
      </c>
      <c r="AF404" s="71">
        <f t="shared" ca="1" si="75"/>
        <v>0</v>
      </c>
      <c r="AG404" s="71">
        <f t="shared" ca="1" si="76"/>
        <v>0</v>
      </c>
    </row>
    <row r="405" spans="1:33" ht="18.600000000000001" customHeight="1" x14ac:dyDescent="0.2">
      <c r="A405" s="70" t="str">
        <f>IF(AND(Ausstellungen!C405&lt;"a",Ausstellungen!D405&lt;"a",Ausstellungen!F405&lt;"a",Ausstellungen!G405&lt;" "),"",SUBSTITUTE(SUBSTITUTE(SUBSTITUTE(SUBSTITUTE(IF(AND(ISERROR(SEARCH(",",Ausstellungen!G405,1)),ISERROR(SEARCH(".",Ausstellungen!G405,1))),CONCATENATE(Ausstellungen!D405,Ausstellungen!E405,Ausstellungen!F405,Ausstellungen!G405),IF(ISERROR(SEARCH(",",Ausstellungen!G405,1)),CONCATENATE(Ausstellungen!D405,Ausstellungen!E405,Ausstellungen!F405,MID(Ausstellungen!G405,SEARCH(".",Ausstellungen!G405,1)-1,1)),CONCATENATE(Ausstellungen!D405,Ausstellungen!E405,Ausstellungen!F405,MID(Ausstellungen!G405,SEARCH(",",Ausstellungen!G405,1)-1,1)))),"vv",ROW()),"v",ROW()),"Sg",""),"V",""))</f>
        <v xml:space="preserve">   </v>
      </c>
      <c r="B405" s="70" t="str">
        <f>IF(OR(Ausstellungen!C405&lt;"a",Ausstellungen!D405&lt;"a",Ausstellungen!F405&lt;"a"),"",IF(AND(Ausstellungen!D405=Tabelle2!$C$19,Ausstellungen!F405=Tabelle2!$E$19),Ausstellungen!C405&amp;Ausstellungen!D405&amp;"yy",IF(AND(Ausstellungen!D405=Tabelle2!$C$19,Ausstellungen!F405&lt;&gt;Tabelle2!$E$19),Ausstellungen!C405&amp;Ausstellungen!D405&amp;"zz",Ausstellungen!C405&amp;Ausstellungen!D405)))</f>
        <v/>
      </c>
      <c r="C405" s="70" t="str">
        <f>IF(Ausstellungen!H405&lt;"a","",IF(Ausstellungen!F405=Tabelle2!$E$4,Ausstellungen!D405&amp;Ausstellungen!E405&amp;Ausstellungen!F405&amp;Ausstellungen!H405,IF(Ausstellungen!F405=Tabelle2!$E$3,Ausstellungen!D405&amp;Ausstellungen!F405&amp;Ausstellungen!H405,Ausstellungen!D405&amp;Ausstellungen!E405&amp;Ausstellungen!H405)))</f>
        <v/>
      </c>
      <c r="D405" s="70" t="str">
        <f>IF(AND(Ausstellungen!C405&gt;"a",Ausstellungen!D405&gt;"a",Ausstellungen!F405&gt;"a",Ausstellungen!I405&gt;"a"),Ausstellungen!D405&amp;Ausstellungen!E405&amp;MID(Ausstellungen!I405,1,2),"")</f>
        <v/>
      </c>
      <c r="E405" s="70" t="str">
        <f>IF(AND(Ausstellungen!C405&gt;"a",Ausstellungen!D405&gt;"a",Ausstellungen!F405&gt;"a",Ausstellungen!I405&gt;"a"),Ausstellungen!D405&amp;MID(Ausstellungen!I405,1,3),"")</f>
        <v/>
      </c>
      <c r="F405" s="70" t="str">
        <f>IF(Ausstellungen!T405&lt;&gt;"leer",CONCATENATE(Ausstellungen!T405,"P"),"")</f>
        <v/>
      </c>
      <c r="G405" s="71">
        <f ca="1">IF(Ausstellungen!G405&gt;" ",VLOOKUP(Ausstellungen!G405,INDIRECT(F405),2,0),0)</f>
        <v>0</v>
      </c>
      <c r="H405" s="71">
        <f>IF(ISERROR(VLOOKUP(Ausstellungen!H405,Tabelle2!$AG$3:$AH$29,2,0)),0,VLOOKUP(Ausstellungen!H405,Tabelle2!$AG$3:$AH$29,2,0))</f>
        <v>0</v>
      </c>
      <c r="I405" s="71">
        <f>IF(ISERROR(VLOOKUP(Ausstellungen!I405,Tabelle2!$X$3:$Y$8,2,0)),0,VLOOKUP(Ausstellungen!I405,Tabelle2!$X$3:$Y$8,2,0))</f>
        <v>0</v>
      </c>
      <c r="J405" s="71">
        <f t="shared" ca="1" si="66"/>
        <v>0</v>
      </c>
      <c r="N405" s="69" t="str">
        <f>IF(AND(Ausstellungen!$C405&gt;"a",ISERROR(VLOOKUP(Ausstellungen!$C405,Tabelle3!$A$6:$B$300,2,0))),"??",IF(ISERROR(VLOOKUP(Ausstellungen!$C405,Tabelle3!$A$6:$B$300,2,0)),"",VLOOKUP(Ausstellungen!$C405,Tabelle3!$A$6:$B$300,2,0)))</f>
        <v/>
      </c>
      <c r="O405" s="125">
        <f ca="1">IF(AND(Ausstellungen!G405&gt;"a",ISERROR(MATCH(Ausstellungen!G405,INDIRECT(Ausstellungen!T405),0))),0,1)</f>
        <v>1</v>
      </c>
      <c r="P405" s="71" t="str">
        <f>IF(Ausstellungen!$C405="","",IF(ISERROR(MATCH(Ausstellungen!$I405,Tabelle2!$X$4:$X$8,0)),"",MATCH(Ausstellungen!$I405,Tabelle2!$X$4:$X$8,0)))</f>
        <v/>
      </c>
      <c r="Q405" s="71" t="str">
        <f>IF(Ausstellungen!$C405="","",IF(OR(P405="",ISERROR(INDEX(Tabelle2!$X$14:$Y$18,P405,2))),"",INDEX(Tabelle2!$X$14:$Y$18,P405,2)))</f>
        <v/>
      </c>
      <c r="R405" s="71" t="str">
        <f t="shared" si="67"/>
        <v/>
      </c>
      <c r="S405" s="84" t="str">
        <f>IF(Ausstellungen!H405&lt;"a","",IF(AND(Ausstellungen!H405&gt;"a",ISERROR(MATCH(Ausstellungen!D405&amp;Ausstellungen!G405,Tabelle2!$T$2:$T$17,0))),1,IF(AND(Ausstellungen!H405&gt;"a",INDEX(Tabelle2!$V$2:$V$17,MATCH(Ausstellungen!D405&amp;Ausstellungen!G405,Tabelle2!$T$2:$T$17,0))&lt;&gt;Ausstellungen!H405),1,"")))</f>
        <v/>
      </c>
      <c r="T405" s="71" t="str">
        <f>IF(AND(Ausstellungen!I405&gt;"a",ISERROR(MATCH(Ausstellungen!G405,Tabelle2!$Z$2:$Z$7,0))),1,"")</f>
        <v/>
      </c>
      <c r="U405" s="71" t="str">
        <f>IF(AND(A405&gt;"a",Ausstellungen!G405&gt;" "),COUNTIF(A$5:A$500,A405),"")</f>
        <v/>
      </c>
      <c r="V405" s="71" t="str">
        <f t="shared" si="68"/>
        <v/>
      </c>
      <c r="W405" s="71" t="str">
        <f t="shared" si="69"/>
        <v/>
      </c>
      <c r="X405" s="71" t="str">
        <f>IF(AND(Ausstellungen!D405&lt;&gt;Tabelle2!$C$19,Ausstellungen!F405=Tabelle2!$E$19),1,"")</f>
        <v/>
      </c>
      <c r="Y405" s="71" t="str">
        <f ca="1">IF(AND(Ausstellungen!G405&gt;"a",ISERROR(MATCH(Ausstellungen!G405,INDIRECT(Ausstellungen!T405),0))),0,"")</f>
        <v/>
      </c>
      <c r="Z405" s="71" t="str">
        <f>IF(ISERROR(SEARCH(",",Ausstellungen!G405,1)),Ausstellungen!G405,SUBSTITUTE(MID(Ausstellungen!G405,1,SEARCH(",",Ausstellungen!G405,1)-1),"vv","z"))</f>
        <v xml:space="preserve"> </v>
      </c>
      <c r="AA405" s="71">
        <f t="shared" ca="1" si="70"/>
        <v>0</v>
      </c>
      <c r="AB405" s="71">
        <f t="shared" ca="1" si="71"/>
        <v>0</v>
      </c>
      <c r="AC405" s="71">
        <f t="shared" ca="1" si="72"/>
        <v>0</v>
      </c>
      <c r="AD405" s="71">
        <f t="shared" ca="1" si="73"/>
        <v>0</v>
      </c>
      <c r="AE405" s="71">
        <f t="shared" ca="1" si="74"/>
        <v>0</v>
      </c>
      <c r="AF405" s="71">
        <f t="shared" ca="1" si="75"/>
        <v>0</v>
      </c>
      <c r="AG405" s="71">
        <f t="shared" ca="1" si="76"/>
        <v>0</v>
      </c>
    </row>
    <row r="406" spans="1:33" ht="18.600000000000001" customHeight="1" x14ac:dyDescent="0.2">
      <c r="A406" s="70" t="str">
        <f>IF(AND(Ausstellungen!C406&lt;"a",Ausstellungen!D406&lt;"a",Ausstellungen!F406&lt;"a",Ausstellungen!G406&lt;" "),"",SUBSTITUTE(SUBSTITUTE(SUBSTITUTE(SUBSTITUTE(IF(AND(ISERROR(SEARCH(",",Ausstellungen!G406,1)),ISERROR(SEARCH(".",Ausstellungen!G406,1))),CONCATENATE(Ausstellungen!D406,Ausstellungen!E406,Ausstellungen!F406,Ausstellungen!G406),IF(ISERROR(SEARCH(",",Ausstellungen!G406,1)),CONCATENATE(Ausstellungen!D406,Ausstellungen!E406,Ausstellungen!F406,MID(Ausstellungen!G406,SEARCH(".",Ausstellungen!G406,1)-1,1)),CONCATENATE(Ausstellungen!D406,Ausstellungen!E406,Ausstellungen!F406,MID(Ausstellungen!G406,SEARCH(",",Ausstellungen!G406,1)-1,1)))),"vv",ROW()),"v",ROW()),"Sg",""),"V",""))</f>
        <v xml:space="preserve">   </v>
      </c>
      <c r="B406" s="70" t="str">
        <f>IF(OR(Ausstellungen!C406&lt;"a",Ausstellungen!D406&lt;"a",Ausstellungen!F406&lt;"a"),"",IF(AND(Ausstellungen!D406=Tabelle2!$C$19,Ausstellungen!F406=Tabelle2!$E$19),Ausstellungen!C406&amp;Ausstellungen!D406&amp;"yy",IF(AND(Ausstellungen!D406=Tabelle2!$C$19,Ausstellungen!F406&lt;&gt;Tabelle2!$E$19),Ausstellungen!C406&amp;Ausstellungen!D406&amp;"zz",Ausstellungen!C406&amp;Ausstellungen!D406)))</f>
        <v/>
      </c>
      <c r="C406" s="70" t="str">
        <f>IF(Ausstellungen!H406&lt;"a","",IF(Ausstellungen!F406=Tabelle2!$E$4,Ausstellungen!D406&amp;Ausstellungen!E406&amp;Ausstellungen!F406&amp;Ausstellungen!H406,IF(Ausstellungen!F406=Tabelle2!$E$3,Ausstellungen!D406&amp;Ausstellungen!F406&amp;Ausstellungen!H406,Ausstellungen!D406&amp;Ausstellungen!E406&amp;Ausstellungen!H406)))</f>
        <v/>
      </c>
      <c r="D406" s="70" t="str">
        <f>IF(AND(Ausstellungen!C406&gt;"a",Ausstellungen!D406&gt;"a",Ausstellungen!F406&gt;"a",Ausstellungen!I406&gt;"a"),Ausstellungen!D406&amp;Ausstellungen!E406&amp;MID(Ausstellungen!I406,1,2),"")</f>
        <v/>
      </c>
      <c r="E406" s="70" t="str">
        <f>IF(AND(Ausstellungen!C406&gt;"a",Ausstellungen!D406&gt;"a",Ausstellungen!F406&gt;"a",Ausstellungen!I406&gt;"a"),Ausstellungen!D406&amp;MID(Ausstellungen!I406,1,3),"")</f>
        <v/>
      </c>
      <c r="F406" s="70" t="str">
        <f>IF(Ausstellungen!T406&lt;&gt;"leer",CONCATENATE(Ausstellungen!T406,"P"),"")</f>
        <v/>
      </c>
      <c r="G406" s="71">
        <f ca="1">IF(Ausstellungen!G406&gt;" ",VLOOKUP(Ausstellungen!G406,INDIRECT(F406),2,0),0)</f>
        <v>0</v>
      </c>
      <c r="H406" s="71">
        <f>IF(ISERROR(VLOOKUP(Ausstellungen!H406,Tabelle2!$AG$3:$AH$29,2,0)),0,VLOOKUP(Ausstellungen!H406,Tabelle2!$AG$3:$AH$29,2,0))</f>
        <v>0</v>
      </c>
      <c r="I406" s="71">
        <f>IF(ISERROR(VLOOKUP(Ausstellungen!I406,Tabelle2!$X$3:$Y$8,2,0)),0,VLOOKUP(Ausstellungen!I406,Tabelle2!$X$3:$Y$8,2,0))</f>
        <v>0</v>
      </c>
      <c r="J406" s="71">
        <f t="shared" ca="1" si="66"/>
        <v>0</v>
      </c>
      <c r="N406" s="69" t="str">
        <f>IF(AND(Ausstellungen!$C406&gt;"a",ISERROR(VLOOKUP(Ausstellungen!$C406,Tabelle3!$A$6:$B$300,2,0))),"??",IF(ISERROR(VLOOKUP(Ausstellungen!$C406,Tabelle3!$A$6:$B$300,2,0)),"",VLOOKUP(Ausstellungen!$C406,Tabelle3!$A$6:$B$300,2,0)))</f>
        <v/>
      </c>
      <c r="O406" s="125">
        <f ca="1">IF(AND(Ausstellungen!G406&gt;"a",ISERROR(MATCH(Ausstellungen!G406,INDIRECT(Ausstellungen!T406),0))),0,1)</f>
        <v>1</v>
      </c>
      <c r="P406" s="71" t="str">
        <f>IF(Ausstellungen!$C406="","",IF(ISERROR(MATCH(Ausstellungen!$I406,Tabelle2!$X$4:$X$8,0)),"",MATCH(Ausstellungen!$I406,Tabelle2!$X$4:$X$8,0)))</f>
        <v/>
      </c>
      <c r="Q406" s="71" t="str">
        <f>IF(Ausstellungen!$C406="","",IF(OR(P406="",ISERROR(INDEX(Tabelle2!$X$14:$Y$18,P406,2))),"",INDEX(Tabelle2!$X$14:$Y$18,P406,2)))</f>
        <v/>
      </c>
      <c r="R406" s="71" t="str">
        <f t="shared" si="67"/>
        <v/>
      </c>
      <c r="S406" s="84" t="str">
        <f>IF(Ausstellungen!H406&lt;"a","",IF(AND(Ausstellungen!H406&gt;"a",ISERROR(MATCH(Ausstellungen!D406&amp;Ausstellungen!G406,Tabelle2!$T$2:$T$17,0))),1,IF(AND(Ausstellungen!H406&gt;"a",INDEX(Tabelle2!$V$2:$V$17,MATCH(Ausstellungen!D406&amp;Ausstellungen!G406,Tabelle2!$T$2:$T$17,0))&lt;&gt;Ausstellungen!H406),1,"")))</f>
        <v/>
      </c>
      <c r="T406" s="71" t="str">
        <f>IF(AND(Ausstellungen!I406&gt;"a",ISERROR(MATCH(Ausstellungen!G406,Tabelle2!$Z$2:$Z$7,0))),1,"")</f>
        <v/>
      </c>
      <c r="U406" s="71" t="str">
        <f>IF(AND(A406&gt;"a",Ausstellungen!G406&gt;" "),COUNTIF(A$5:A$500,A406),"")</f>
        <v/>
      </c>
      <c r="V406" s="71" t="str">
        <f t="shared" si="68"/>
        <v/>
      </c>
      <c r="W406" s="71" t="str">
        <f t="shared" si="69"/>
        <v/>
      </c>
      <c r="X406" s="71" t="str">
        <f>IF(AND(Ausstellungen!D406&lt;&gt;Tabelle2!$C$19,Ausstellungen!F406=Tabelle2!$E$19),1,"")</f>
        <v/>
      </c>
      <c r="Y406" s="71" t="str">
        <f ca="1">IF(AND(Ausstellungen!G406&gt;"a",ISERROR(MATCH(Ausstellungen!G406,INDIRECT(Ausstellungen!T406),0))),0,"")</f>
        <v/>
      </c>
      <c r="Z406" s="71" t="str">
        <f>IF(ISERROR(SEARCH(",",Ausstellungen!G406,1)),Ausstellungen!G406,SUBSTITUTE(MID(Ausstellungen!G406,1,SEARCH(",",Ausstellungen!G406,1)-1),"vv","z"))</f>
        <v xml:space="preserve"> </v>
      </c>
      <c r="AA406" s="71">
        <f t="shared" ca="1" si="70"/>
        <v>0</v>
      </c>
      <c r="AB406" s="71">
        <f t="shared" ca="1" si="71"/>
        <v>0</v>
      </c>
      <c r="AC406" s="71">
        <f t="shared" ca="1" si="72"/>
        <v>0</v>
      </c>
      <c r="AD406" s="71">
        <f t="shared" ca="1" si="73"/>
        <v>0</v>
      </c>
      <c r="AE406" s="71">
        <f t="shared" ca="1" si="74"/>
        <v>0</v>
      </c>
      <c r="AF406" s="71">
        <f t="shared" ca="1" si="75"/>
        <v>0</v>
      </c>
      <c r="AG406" s="71">
        <f t="shared" ca="1" si="76"/>
        <v>0</v>
      </c>
    </row>
    <row r="407" spans="1:33" ht="18.600000000000001" customHeight="1" x14ac:dyDescent="0.2">
      <c r="A407" s="70" t="str">
        <f>IF(AND(Ausstellungen!C407&lt;"a",Ausstellungen!D407&lt;"a",Ausstellungen!F407&lt;"a",Ausstellungen!G407&lt;" "),"",SUBSTITUTE(SUBSTITUTE(SUBSTITUTE(SUBSTITUTE(IF(AND(ISERROR(SEARCH(",",Ausstellungen!G407,1)),ISERROR(SEARCH(".",Ausstellungen!G407,1))),CONCATENATE(Ausstellungen!D407,Ausstellungen!E407,Ausstellungen!F407,Ausstellungen!G407),IF(ISERROR(SEARCH(",",Ausstellungen!G407,1)),CONCATENATE(Ausstellungen!D407,Ausstellungen!E407,Ausstellungen!F407,MID(Ausstellungen!G407,SEARCH(".",Ausstellungen!G407,1)-1,1)),CONCATENATE(Ausstellungen!D407,Ausstellungen!E407,Ausstellungen!F407,MID(Ausstellungen!G407,SEARCH(",",Ausstellungen!G407,1)-1,1)))),"vv",ROW()),"v",ROW()),"Sg",""),"V",""))</f>
        <v xml:space="preserve">   </v>
      </c>
      <c r="B407" s="70" t="str">
        <f>IF(OR(Ausstellungen!C407&lt;"a",Ausstellungen!D407&lt;"a",Ausstellungen!F407&lt;"a"),"",IF(AND(Ausstellungen!D407=Tabelle2!$C$19,Ausstellungen!F407=Tabelle2!$E$19),Ausstellungen!C407&amp;Ausstellungen!D407&amp;"yy",IF(AND(Ausstellungen!D407=Tabelle2!$C$19,Ausstellungen!F407&lt;&gt;Tabelle2!$E$19),Ausstellungen!C407&amp;Ausstellungen!D407&amp;"zz",Ausstellungen!C407&amp;Ausstellungen!D407)))</f>
        <v/>
      </c>
      <c r="C407" s="70" t="str">
        <f>IF(Ausstellungen!H407&lt;"a","",IF(Ausstellungen!F407=Tabelle2!$E$4,Ausstellungen!D407&amp;Ausstellungen!E407&amp;Ausstellungen!F407&amp;Ausstellungen!H407,IF(Ausstellungen!F407=Tabelle2!$E$3,Ausstellungen!D407&amp;Ausstellungen!F407&amp;Ausstellungen!H407,Ausstellungen!D407&amp;Ausstellungen!E407&amp;Ausstellungen!H407)))</f>
        <v/>
      </c>
      <c r="D407" s="70" t="str">
        <f>IF(AND(Ausstellungen!C407&gt;"a",Ausstellungen!D407&gt;"a",Ausstellungen!F407&gt;"a",Ausstellungen!I407&gt;"a"),Ausstellungen!D407&amp;Ausstellungen!E407&amp;MID(Ausstellungen!I407,1,2),"")</f>
        <v/>
      </c>
      <c r="E407" s="70" t="str">
        <f>IF(AND(Ausstellungen!C407&gt;"a",Ausstellungen!D407&gt;"a",Ausstellungen!F407&gt;"a",Ausstellungen!I407&gt;"a"),Ausstellungen!D407&amp;MID(Ausstellungen!I407,1,3),"")</f>
        <v/>
      </c>
      <c r="F407" s="70" t="str">
        <f>IF(Ausstellungen!T407&lt;&gt;"leer",CONCATENATE(Ausstellungen!T407,"P"),"")</f>
        <v/>
      </c>
      <c r="G407" s="71">
        <f ca="1">IF(Ausstellungen!G407&gt;" ",VLOOKUP(Ausstellungen!G407,INDIRECT(F407),2,0),0)</f>
        <v>0</v>
      </c>
      <c r="H407" s="71">
        <f>IF(ISERROR(VLOOKUP(Ausstellungen!H407,Tabelle2!$AG$3:$AH$29,2,0)),0,VLOOKUP(Ausstellungen!H407,Tabelle2!$AG$3:$AH$29,2,0))</f>
        <v>0</v>
      </c>
      <c r="I407" s="71">
        <f>IF(ISERROR(VLOOKUP(Ausstellungen!I407,Tabelle2!$X$3:$Y$8,2,0)),0,VLOOKUP(Ausstellungen!I407,Tabelle2!$X$3:$Y$8,2,0))</f>
        <v>0</v>
      </c>
      <c r="J407" s="71">
        <f t="shared" ca="1" si="66"/>
        <v>0</v>
      </c>
      <c r="N407" s="69" t="str">
        <f>IF(AND(Ausstellungen!$C407&gt;"a",ISERROR(VLOOKUP(Ausstellungen!$C407,Tabelle3!$A$6:$B$300,2,0))),"??",IF(ISERROR(VLOOKUP(Ausstellungen!$C407,Tabelle3!$A$6:$B$300,2,0)),"",VLOOKUP(Ausstellungen!$C407,Tabelle3!$A$6:$B$300,2,0)))</f>
        <v/>
      </c>
      <c r="O407" s="125">
        <f ca="1">IF(AND(Ausstellungen!G407&gt;"a",ISERROR(MATCH(Ausstellungen!G407,INDIRECT(Ausstellungen!T407),0))),0,1)</f>
        <v>1</v>
      </c>
      <c r="P407" s="71" t="str">
        <f>IF(Ausstellungen!$C407="","",IF(ISERROR(MATCH(Ausstellungen!$I407,Tabelle2!$X$4:$X$8,0)),"",MATCH(Ausstellungen!$I407,Tabelle2!$X$4:$X$8,0)))</f>
        <v/>
      </c>
      <c r="Q407" s="71" t="str">
        <f>IF(Ausstellungen!$C407="","",IF(OR(P407="",ISERROR(INDEX(Tabelle2!$X$14:$Y$18,P407,2))),"",INDEX(Tabelle2!$X$14:$Y$18,P407,2)))</f>
        <v/>
      </c>
      <c r="R407" s="71" t="str">
        <f t="shared" si="67"/>
        <v/>
      </c>
      <c r="S407" s="84" t="str">
        <f>IF(Ausstellungen!H407&lt;"a","",IF(AND(Ausstellungen!H407&gt;"a",ISERROR(MATCH(Ausstellungen!D407&amp;Ausstellungen!G407,Tabelle2!$T$2:$T$17,0))),1,IF(AND(Ausstellungen!H407&gt;"a",INDEX(Tabelle2!$V$2:$V$17,MATCH(Ausstellungen!D407&amp;Ausstellungen!G407,Tabelle2!$T$2:$T$17,0))&lt;&gt;Ausstellungen!H407),1,"")))</f>
        <v/>
      </c>
      <c r="T407" s="71" t="str">
        <f>IF(AND(Ausstellungen!I407&gt;"a",ISERROR(MATCH(Ausstellungen!G407,Tabelle2!$Z$2:$Z$7,0))),1,"")</f>
        <v/>
      </c>
      <c r="U407" s="71" t="str">
        <f>IF(AND(A407&gt;"a",Ausstellungen!G407&gt;" "),COUNTIF(A$5:A$500,A407),"")</f>
        <v/>
      </c>
      <c r="V407" s="71" t="str">
        <f t="shared" si="68"/>
        <v/>
      </c>
      <c r="W407" s="71" t="str">
        <f t="shared" si="69"/>
        <v/>
      </c>
      <c r="X407" s="71" t="str">
        <f>IF(AND(Ausstellungen!D407&lt;&gt;Tabelle2!$C$19,Ausstellungen!F407=Tabelle2!$E$19),1,"")</f>
        <v/>
      </c>
      <c r="Y407" s="71" t="str">
        <f ca="1">IF(AND(Ausstellungen!G407&gt;"a",ISERROR(MATCH(Ausstellungen!G407,INDIRECT(Ausstellungen!T407),0))),0,"")</f>
        <v/>
      </c>
      <c r="Z407" s="71" t="str">
        <f>IF(ISERROR(SEARCH(",",Ausstellungen!G407,1)),Ausstellungen!G407,SUBSTITUTE(MID(Ausstellungen!G407,1,SEARCH(",",Ausstellungen!G407,1)-1),"vv","z"))</f>
        <v xml:space="preserve"> </v>
      </c>
      <c r="AA407" s="71">
        <f t="shared" ca="1" si="70"/>
        <v>0</v>
      </c>
      <c r="AB407" s="71">
        <f t="shared" ca="1" si="71"/>
        <v>0</v>
      </c>
      <c r="AC407" s="71">
        <f t="shared" ca="1" si="72"/>
        <v>0</v>
      </c>
      <c r="AD407" s="71">
        <f t="shared" ca="1" si="73"/>
        <v>0</v>
      </c>
      <c r="AE407" s="71">
        <f t="shared" ca="1" si="74"/>
        <v>0</v>
      </c>
      <c r="AF407" s="71">
        <f t="shared" ca="1" si="75"/>
        <v>0</v>
      </c>
      <c r="AG407" s="71">
        <f t="shared" ca="1" si="76"/>
        <v>0</v>
      </c>
    </row>
    <row r="408" spans="1:33" ht="18.600000000000001" customHeight="1" x14ac:dyDescent="0.2">
      <c r="A408" s="70" t="str">
        <f>IF(AND(Ausstellungen!C408&lt;"a",Ausstellungen!D408&lt;"a",Ausstellungen!F408&lt;"a",Ausstellungen!G408&lt;" "),"",SUBSTITUTE(SUBSTITUTE(SUBSTITUTE(SUBSTITUTE(IF(AND(ISERROR(SEARCH(",",Ausstellungen!G408,1)),ISERROR(SEARCH(".",Ausstellungen!G408,1))),CONCATENATE(Ausstellungen!D408,Ausstellungen!E408,Ausstellungen!F408,Ausstellungen!G408),IF(ISERROR(SEARCH(",",Ausstellungen!G408,1)),CONCATENATE(Ausstellungen!D408,Ausstellungen!E408,Ausstellungen!F408,MID(Ausstellungen!G408,SEARCH(".",Ausstellungen!G408,1)-1,1)),CONCATENATE(Ausstellungen!D408,Ausstellungen!E408,Ausstellungen!F408,MID(Ausstellungen!G408,SEARCH(",",Ausstellungen!G408,1)-1,1)))),"vv",ROW()),"v",ROW()),"Sg",""),"V",""))</f>
        <v xml:space="preserve">   </v>
      </c>
      <c r="B408" s="70" t="str">
        <f>IF(OR(Ausstellungen!C408&lt;"a",Ausstellungen!D408&lt;"a",Ausstellungen!F408&lt;"a"),"",IF(AND(Ausstellungen!D408=Tabelle2!$C$19,Ausstellungen!F408=Tabelle2!$E$19),Ausstellungen!C408&amp;Ausstellungen!D408&amp;"yy",IF(AND(Ausstellungen!D408=Tabelle2!$C$19,Ausstellungen!F408&lt;&gt;Tabelle2!$E$19),Ausstellungen!C408&amp;Ausstellungen!D408&amp;"zz",Ausstellungen!C408&amp;Ausstellungen!D408)))</f>
        <v/>
      </c>
      <c r="C408" s="70" t="str">
        <f>IF(Ausstellungen!H408&lt;"a","",IF(Ausstellungen!F408=Tabelle2!$E$4,Ausstellungen!D408&amp;Ausstellungen!E408&amp;Ausstellungen!F408&amp;Ausstellungen!H408,IF(Ausstellungen!F408=Tabelle2!$E$3,Ausstellungen!D408&amp;Ausstellungen!F408&amp;Ausstellungen!H408,Ausstellungen!D408&amp;Ausstellungen!E408&amp;Ausstellungen!H408)))</f>
        <v/>
      </c>
      <c r="D408" s="70" t="str">
        <f>IF(AND(Ausstellungen!C408&gt;"a",Ausstellungen!D408&gt;"a",Ausstellungen!F408&gt;"a",Ausstellungen!I408&gt;"a"),Ausstellungen!D408&amp;Ausstellungen!E408&amp;MID(Ausstellungen!I408,1,2),"")</f>
        <v/>
      </c>
      <c r="E408" s="70" t="str">
        <f>IF(AND(Ausstellungen!C408&gt;"a",Ausstellungen!D408&gt;"a",Ausstellungen!F408&gt;"a",Ausstellungen!I408&gt;"a"),Ausstellungen!D408&amp;MID(Ausstellungen!I408,1,3),"")</f>
        <v/>
      </c>
      <c r="F408" s="70" t="str">
        <f>IF(Ausstellungen!T408&lt;&gt;"leer",CONCATENATE(Ausstellungen!T408,"P"),"")</f>
        <v/>
      </c>
      <c r="G408" s="71">
        <f ca="1">IF(Ausstellungen!G408&gt;" ",VLOOKUP(Ausstellungen!G408,INDIRECT(F408),2,0),0)</f>
        <v>0</v>
      </c>
      <c r="H408" s="71">
        <f>IF(ISERROR(VLOOKUP(Ausstellungen!H408,Tabelle2!$AG$3:$AH$29,2,0)),0,VLOOKUP(Ausstellungen!H408,Tabelle2!$AG$3:$AH$29,2,0))</f>
        <v>0</v>
      </c>
      <c r="I408" s="71">
        <f>IF(ISERROR(VLOOKUP(Ausstellungen!I408,Tabelle2!$X$3:$Y$8,2,0)),0,VLOOKUP(Ausstellungen!I408,Tabelle2!$X$3:$Y$8,2,0))</f>
        <v>0</v>
      </c>
      <c r="J408" s="71">
        <f t="shared" ca="1" si="66"/>
        <v>0</v>
      </c>
      <c r="N408" s="69" t="str">
        <f>IF(AND(Ausstellungen!$C408&gt;"a",ISERROR(VLOOKUP(Ausstellungen!$C408,Tabelle3!$A$6:$B$300,2,0))),"??",IF(ISERROR(VLOOKUP(Ausstellungen!$C408,Tabelle3!$A$6:$B$300,2,0)),"",VLOOKUP(Ausstellungen!$C408,Tabelle3!$A$6:$B$300,2,0)))</f>
        <v/>
      </c>
      <c r="O408" s="125">
        <f ca="1">IF(AND(Ausstellungen!G408&gt;"a",ISERROR(MATCH(Ausstellungen!G408,INDIRECT(Ausstellungen!T408),0))),0,1)</f>
        <v>1</v>
      </c>
      <c r="P408" s="71" t="str">
        <f>IF(Ausstellungen!$C408="","",IF(ISERROR(MATCH(Ausstellungen!$I408,Tabelle2!$X$4:$X$8,0)),"",MATCH(Ausstellungen!$I408,Tabelle2!$X$4:$X$8,0)))</f>
        <v/>
      </c>
      <c r="Q408" s="71" t="str">
        <f>IF(Ausstellungen!$C408="","",IF(OR(P408="",ISERROR(INDEX(Tabelle2!$X$14:$Y$18,P408,2))),"",INDEX(Tabelle2!$X$14:$Y$18,P408,2)))</f>
        <v/>
      </c>
      <c r="R408" s="71" t="str">
        <f t="shared" si="67"/>
        <v/>
      </c>
      <c r="S408" s="84" t="str">
        <f>IF(Ausstellungen!H408&lt;"a","",IF(AND(Ausstellungen!H408&gt;"a",ISERROR(MATCH(Ausstellungen!D408&amp;Ausstellungen!G408,Tabelle2!$T$2:$T$17,0))),1,IF(AND(Ausstellungen!H408&gt;"a",INDEX(Tabelle2!$V$2:$V$17,MATCH(Ausstellungen!D408&amp;Ausstellungen!G408,Tabelle2!$T$2:$T$17,0))&lt;&gt;Ausstellungen!H408),1,"")))</f>
        <v/>
      </c>
      <c r="T408" s="71" t="str">
        <f>IF(AND(Ausstellungen!I408&gt;"a",ISERROR(MATCH(Ausstellungen!G408,Tabelle2!$Z$2:$Z$7,0))),1,"")</f>
        <v/>
      </c>
      <c r="U408" s="71" t="str">
        <f>IF(AND(A408&gt;"a",Ausstellungen!G408&gt;" "),COUNTIF(A$5:A$500,A408),"")</f>
        <v/>
      </c>
      <c r="V408" s="71" t="str">
        <f t="shared" si="68"/>
        <v/>
      </c>
      <c r="W408" s="71" t="str">
        <f t="shared" si="69"/>
        <v/>
      </c>
      <c r="X408" s="71" t="str">
        <f>IF(AND(Ausstellungen!D408&lt;&gt;Tabelle2!$C$19,Ausstellungen!F408=Tabelle2!$E$19),1,"")</f>
        <v/>
      </c>
      <c r="Y408" s="71" t="str">
        <f ca="1">IF(AND(Ausstellungen!G408&gt;"a",ISERROR(MATCH(Ausstellungen!G408,INDIRECT(Ausstellungen!T408),0))),0,"")</f>
        <v/>
      </c>
      <c r="Z408" s="71" t="str">
        <f>IF(ISERROR(SEARCH(",",Ausstellungen!G408,1)),Ausstellungen!G408,SUBSTITUTE(MID(Ausstellungen!G408,1,SEARCH(",",Ausstellungen!G408,1)-1),"vv","z"))</f>
        <v xml:space="preserve"> </v>
      </c>
      <c r="AA408" s="71">
        <f t="shared" ca="1" si="70"/>
        <v>0</v>
      </c>
      <c r="AB408" s="71">
        <f t="shared" ca="1" si="71"/>
        <v>0</v>
      </c>
      <c r="AC408" s="71">
        <f t="shared" ca="1" si="72"/>
        <v>0</v>
      </c>
      <c r="AD408" s="71">
        <f t="shared" ca="1" si="73"/>
        <v>0</v>
      </c>
      <c r="AE408" s="71">
        <f t="shared" ca="1" si="74"/>
        <v>0</v>
      </c>
      <c r="AF408" s="71">
        <f t="shared" ca="1" si="75"/>
        <v>0</v>
      </c>
      <c r="AG408" s="71">
        <f t="shared" ca="1" si="76"/>
        <v>0</v>
      </c>
    </row>
    <row r="409" spans="1:33" ht="18.600000000000001" customHeight="1" x14ac:dyDescent="0.2">
      <c r="A409" s="70" t="str">
        <f>IF(AND(Ausstellungen!C409&lt;"a",Ausstellungen!D409&lt;"a",Ausstellungen!F409&lt;"a",Ausstellungen!G409&lt;" "),"",SUBSTITUTE(SUBSTITUTE(SUBSTITUTE(SUBSTITUTE(IF(AND(ISERROR(SEARCH(",",Ausstellungen!G409,1)),ISERROR(SEARCH(".",Ausstellungen!G409,1))),CONCATENATE(Ausstellungen!D409,Ausstellungen!E409,Ausstellungen!F409,Ausstellungen!G409),IF(ISERROR(SEARCH(",",Ausstellungen!G409,1)),CONCATENATE(Ausstellungen!D409,Ausstellungen!E409,Ausstellungen!F409,MID(Ausstellungen!G409,SEARCH(".",Ausstellungen!G409,1)-1,1)),CONCATENATE(Ausstellungen!D409,Ausstellungen!E409,Ausstellungen!F409,MID(Ausstellungen!G409,SEARCH(",",Ausstellungen!G409,1)-1,1)))),"vv",ROW()),"v",ROW()),"Sg",""),"V",""))</f>
        <v xml:space="preserve">   </v>
      </c>
      <c r="B409" s="70" t="str">
        <f>IF(OR(Ausstellungen!C409&lt;"a",Ausstellungen!D409&lt;"a",Ausstellungen!F409&lt;"a"),"",IF(AND(Ausstellungen!D409=Tabelle2!$C$19,Ausstellungen!F409=Tabelle2!$E$19),Ausstellungen!C409&amp;Ausstellungen!D409&amp;"yy",IF(AND(Ausstellungen!D409=Tabelle2!$C$19,Ausstellungen!F409&lt;&gt;Tabelle2!$E$19),Ausstellungen!C409&amp;Ausstellungen!D409&amp;"zz",Ausstellungen!C409&amp;Ausstellungen!D409)))</f>
        <v/>
      </c>
      <c r="C409" s="70" t="str">
        <f>IF(Ausstellungen!H409&lt;"a","",IF(Ausstellungen!F409=Tabelle2!$E$4,Ausstellungen!D409&amp;Ausstellungen!E409&amp;Ausstellungen!F409&amp;Ausstellungen!H409,IF(Ausstellungen!F409=Tabelle2!$E$3,Ausstellungen!D409&amp;Ausstellungen!F409&amp;Ausstellungen!H409,Ausstellungen!D409&amp;Ausstellungen!E409&amp;Ausstellungen!H409)))</f>
        <v/>
      </c>
      <c r="D409" s="70" t="str">
        <f>IF(AND(Ausstellungen!C409&gt;"a",Ausstellungen!D409&gt;"a",Ausstellungen!F409&gt;"a",Ausstellungen!I409&gt;"a"),Ausstellungen!D409&amp;Ausstellungen!E409&amp;MID(Ausstellungen!I409,1,2),"")</f>
        <v/>
      </c>
      <c r="E409" s="70" t="str">
        <f>IF(AND(Ausstellungen!C409&gt;"a",Ausstellungen!D409&gt;"a",Ausstellungen!F409&gt;"a",Ausstellungen!I409&gt;"a"),Ausstellungen!D409&amp;MID(Ausstellungen!I409,1,3),"")</f>
        <v/>
      </c>
      <c r="F409" s="70" t="str">
        <f>IF(Ausstellungen!T409&lt;&gt;"leer",CONCATENATE(Ausstellungen!T409,"P"),"")</f>
        <v/>
      </c>
      <c r="G409" s="71">
        <f ca="1">IF(Ausstellungen!G409&gt;" ",VLOOKUP(Ausstellungen!G409,INDIRECT(F409),2,0),0)</f>
        <v>0</v>
      </c>
      <c r="H409" s="71">
        <f>IF(ISERROR(VLOOKUP(Ausstellungen!H409,Tabelle2!$AG$3:$AH$29,2,0)),0,VLOOKUP(Ausstellungen!H409,Tabelle2!$AG$3:$AH$29,2,0))</f>
        <v>0</v>
      </c>
      <c r="I409" s="71">
        <f>IF(ISERROR(VLOOKUP(Ausstellungen!I409,Tabelle2!$X$3:$Y$8,2,0)),0,VLOOKUP(Ausstellungen!I409,Tabelle2!$X$3:$Y$8,2,0))</f>
        <v>0</v>
      </c>
      <c r="J409" s="71">
        <f t="shared" ca="1" si="66"/>
        <v>0</v>
      </c>
      <c r="N409" s="69" t="str">
        <f>IF(AND(Ausstellungen!$C409&gt;"a",ISERROR(VLOOKUP(Ausstellungen!$C409,Tabelle3!$A$6:$B$300,2,0))),"??",IF(ISERROR(VLOOKUP(Ausstellungen!$C409,Tabelle3!$A$6:$B$300,2,0)),"",VLOOKUP(Ausstellungen!$C409,Tabelle3!$A$6:$B$300,2,0)))</f>
        <v/>
      </c>
      <c r="O409" s="125">
        <f ca="1">IF(AND(Ausstellungen!G409&gt;"a",ISERROR(MATCH(Ausstellungen!G409,INDIRECT(Ausstellungen!T409),0))),0,1)</f>
        <v>1</v>
      </c>
      <c r="P409" s="71" t="str">
        <f>IF(Ausstellungen!$C409="","",IF(ISERROR(MATCH(Ausstellungen!$I409,Tabelle2!$X$4:$X$8,0)),"",MATCH(Ausstellungen!$I409,Tabelle2!$X$4:$X$8,0)))</f>
        <v/>
      </c>
      <c r="Q409" s="71" t="str">
        <f>IF(Ausstellungen!$C409="","",IF(OR(P409="",ISERROR(INDEX(Tabelle2!$X$14:$Y$18,P409,2))),"",INDEX(Tabelle2!$X$14:$Y$18,P409,2)))</f>
        <v/>
      </c>
      <c r="R409" s="71" t="str">
        <f t="shared" si="67"/>
        <v/>
      </c>
      <c r="S409" s="84" t="str">
        <f>IF(Ausstellungen!H409&lt;"a","",IF(AND(Ausstellungen!H409&gt;"a",ISERROR(MATCH(Ausstellungen!D409&amp;Ausstellungen!G409,Tabelle2!$T$2:$T$17,0))),1,IF(AND(Ausstellungen!H409&gt;"a",INDEX(Tabelle2!$V$2:$V$17,MATCH(Ausstellungen!D409&amp;Ausstellungen!G409,Tabelle2!$T$2:$T$17,0))&lt;&gt;Ausstellungen!H409),1,"")))</f>
        <v/>
      </c>
      <c r="T409" s="71" t="str">
        <f>IF(AND(Ausstellungen!I409&gt;"a",ISERROR(MATCH(Ausstellungen!G409,Tabelle2!$Z$2:$Z$7,0))),1,"")</f>
        <v/>
      </c>
      <c r="U409" s="71" t="str">
        <f>IF(AND(A409&gt;"a",Ausstellungen!G409&gt;" "),COUNTIF(A$5:A$500,A409),"")</f>
        <v/>
      </c>
      <c r="V409" s="71" t="str">
        <f t="shared" si="68"/>
        <v/>
      </c>
      <c r="W409" s="71" t="str">
        <f t="shared" si="69"/>
        <v/>
      </c>
      <c r="X409" s="71" t="str">
        <f>IF(AND(Ausstellungen!D409&lt;&gt;Tabelle2!$C$19,Ausstellungen!F409=Tabelle2!$E$19),1,"")</f>
        <v/>
      </c>
      <c r="Y409" s="71" t="str">
        <f ca="1">IF(AND(Ausstellungen!G409&gt;"a",ISERROR(MATCH(Ausstellungen!G409,INDIRECT(Ausstellungen!T409),0))),0,"")</f>
        <v/>
      </c>
      <c r="Z409" s="71" t="str">
        <f>IF(ISERROR(SEARCH(",",Ausstellungen!G409,1)),Ausstellungen!G409,SUBSTITUTE(MID(Ausstellungen!G409,1,SEARCH(",",Ausstellungen!G409,1)-1),"vv","z"))</f>
        <v xml:space="preserve"> </v>
      </c>
      <c r="AA409" s="71">
        <f t="shared" ca="1" si="70"/>
        <v>0</v>
      </c>
      <c r="AB409" s="71">
        <f t="shared" ca="1" si="71"/>
        <v>0</v>
      </c>
      <c r="AC409" s="71">
        <f t="shared" ca="1" si="72"/>
        <v>0</v>
      </c>
      <c r="AD409" s="71">
        <f t="shared" ca="1" si="73"/>
        <v>0</v>
      </c>
      <c r="AE409" s="71">
        <f t="shared" ca="1" si="74"/>
        <v>0</v>
      </c>
      <c r="AF409" s="71">
        <f t="shared" ca="1" si="75"/>
        <v>0</v>
      </c>
      <c r="AG409" s="71">
        <f t="shared" ca="1" si="76"/>
        <v>0</v>
      </c>
    </row>
    <row r="410" spans="1:33" ht="18.600000000000001" customHeight="1" x14ac:dyDescent="0.2">
      <c r="A410" s="70" t="str">
        <f>IF(AND(Ausstellungen!C410&lt;"a",Ausstellungen!D410&lt;"a",Ausstellungen!F410&lt;"a",Ausstellungen!G410&lt;" "),"",SUBSTITUTE(SUBSTITUTE(SUBSTITUTE(SUBSTITUTE(IF(AND(ISERROR(SEARCH(",",Ausstellungen!G410,1)),ISERROR(SEARCH(".",Ausstellungen!G410,1))),CONCATENATE(Ausstellungen!D410,Ausstellungen!E410,Ausstellungen!F410,Ausstellungen!G410),IF(ISERROR(SEARCH(",",Ausstellungen!G410,1)),CONCATENATE(Ausstellungen!D410,Ausstellungen!E410,Ausstellungen!F410,MID(Ausstellungen!G410,SEARCH(".",Ausstellungen!G410,1)-1,1)),CONCATENATE(Ausstellungen!D410,Ausstellungen!E410,Ausstellungen!F410,MID(Ausstellungen!G410,SEARCH(",",Ausstellungen!G410,1)-1,1)))),"vv",ROW()),"v",ROW()),"Sg",""),"V",""))</f>
        <v xml:space="preserve">   </v>
      </c>
      <c r="B410" s="70" t="str">
        <f>IF(OR(Ausstellungen!C410&lt;"a",Ausstellungen!D410&lt;"a",Ausstellungen!F410&lt;"a"),"",IF(AND(Ausstellungen!D410=Tabelle2!$C$19,Ausstellungen!F410=Tabelle2!$E$19),Ausstellungen!C410&amp;Ausstellungen!D410&amp;"yy",IF(AND(Ausstellungen!D410=Tabelle2!$C$19,Ausstellungen!F410&lt;&gt;Tabelle2!$E$19),Ausstellungen!C410&amp;Ausstellungen!D410&amp;"zz",Ausstellungen!C410&amp;Ausstellungen!D410)))</f>
        <v/>
      </c>
      <c r="C410" s="70" t="str">
        <f>IF(Ausstellungen!H410&lt;"a","",IF(Ausstellungen!F410=Tabelle2!$E$4,Ausstellungen!D410&amp;Ausstellungen!E410&amp;Ausstellungen!F410&amp;Ausstellungen!H410,IF(Ausstellungen!F410=Tabelle2!$E$3,Ausstellungen!D410&amp;Ausstellungen!F410&amp;Ausstellungen!H410,Ausstellungen!D410&amp;Ausstellungen!E410&amp;Ausstellungen!H410)))</f>
        <v/>
      </c>
      <c r="D410" s="70" t="str">
        <f>IF(AND(Ausstellungen!C410&gt;"a",Ausstellungen!D410&gt;"a",Ausstellungen!F410&gt;"a",Ausstellungen!I410&gt;"a"),Ausstellungen!D410&amp;Ausstellungen!E410&amp;MID(Ausstellungen!I410,1,2),"")</f>
        <v/>
      </c>
      <c r="E410" s="70" t="str">
        <f>IF(AND(Ausstellungen!C410&gt;"a",Ausstellungen!D410&gt;"a",Ausstellungen!F410&gt;"a",Ausstellungen!I410&gt;"a"),Ausstellungen!D410&amp;MID(Ausstellungen!I410,1,3),"")</f>
        <v/>
      </c>
      <c r="F410" s="70" t="str">
        <f>IF(Ausstellungen!T410&lt;&gt;"leer",CONCATENATE(Ausstellungen!T410,"P"),"")</f>
        <v/>
      </c>
      <c r="G410" s="71">
        <f ca="1">IF(Ausstellungen!G410&gt;" ",VLOOKUP(Ausstellungen!G410,INDIRECT(F410),2,0),0)</f>
        <v>0</v>
      </c>
      <c r="H410" s="71">
        <f>IF(ISERROR(VLOOKUP(Ausstellungen!H410,Tabelle2!$AG$3:$AH$29,2,0)),0,VLOOKUP(Ausstellungen!H410,Tabelle2!$AG$3:$AH$29,2,0))</f>
        <v>0</v>
      </c>
      <c r="I410" s="71">
        <f>IF(ISERROR(VLOOKUP(Ausstellungen!I410,Tabelle2!$X$3:$Y$8,2,0)),0,VLOOKUP(Ausstellungen!I410,Tabelle2!$X$3:$Y$8,2,0))</f>
        <v>0</v>
      </c>
      <c r="J410" s="71">
        <f t="shared" ca="1" si="66"/>
        <v>0</v>
      </c>
      <c r="N410" s="69" t="str">
        <f>IF(AND(Ausstellungen!$C410&gt;"a",ISERROR(VLOOKUP(Ausstellungen!$C410,Tabelle3!$A$6:$B$300,2,0))),"??",IF(ISERROR(VLOOKUP(Ausstellungen!$C410,Tabelle3!$A$6:$B$300,2,0)),"",VLOOKUP(Ausstellungen!$C410,Tabelle3!$A$6:$B$300,2,0)))</f>
        <v/>
      </c>
      <c r="O410" s="125">
        <f ca="1">IF(AND(Ausstellungen!G410&gt;"a",ISERROR(MATCH(Ausstellungen!G410,INDIRECT(Ausstellungen!T410),0))),0,1)</f>
        <v>1</v>
      </c>
      <c r="P410" s="71" t="str">
        <f>IF(Ausstellungen!$C410="","",IF(ISERROR(MATCH(Ausstellungen!$I410,Tabelle2!$X$4:$X$8,0)),"",MATCH(Ausstellungen!$I410,Tabelle2!$X$4:$X$8,0)))</f>
        <v/>
      </c>
      <c r="Q410" s="71" t="str">
        <f>IF(Ausstellungen!$C410="","",IF(OR(P410="",ISERROR(INDEX(Tabelle2!$X$14:$Y$18,P410,2))),"",INDEX(Tabelle2!$X$14:$Y$18,P410,2)))</f>
        <v/>
      </c>
      <c r="R410" s="71" t="str">
        <f t="shared" si="67"/>
        <v/>
      </c>
      <c r="S410" s="84" t="str">
        <f>IF(Ausstellungen!H410&lt;"a","",IF(AND(Ausstellungen!H410&gt;"a",ISERROR(MATCH(Ausstellungen!D410&amp;Ausstellungen!G410,Tabelle2!$T$2:$T$17,0))),1,IF(AND(Ausstellungen!H410&gt;"a",INDEX(Tabelle2!$V$2:$V$17,MATCH(Ausstellungen!D410&amp;Ausstellungen!G410,Tabelle2!$T$2:$T$17,0))&lt;&gt;Ausstellungen!H410),1,"")))</f>
        <v/>
      </c>
      <c r="T410" s="71" t="str">
        <f>IF(AND(Ausstellungen!I410&gt;"a",ISERROR(MATCH(Ausstellungen!G410,Tabelle2!$Z$2:$Z$7,0))),1,"")</f>
        <v/>
      </c>
      <c r="U410" s="71" t="str">
        <f>IF(AND(A410&gt;"a",Ausstellungen!G410&gt;" "),COUNTIF(A$5:A$500,A410),"")</f>
        <v/>
      </c>
      <c r="V410" s="71" t="str">
        <f t="shared" si="68"/>
        <v/>
      </c>
      <c r="W410" s="71" t="str">
        <f t="shared" si="69"/>
        <v/>
      </c>
      <c r="X410" s="71" t="str">
        <f>IF(AND(Ausstellungen!D410&lt;&gt;Tabelle2!$C$19,Ausstellungen!F410=Tabelle2!$E$19),1,"")</f>
        <v/>
      </c>
      <c r="Y410" s="71" t="str">
        <f ca="1">IF(AND(Ausstellungen!G410&gt;"a",ISERROR(MATCH(Ausstellungen!G410,INDIRECT(Ausstellungen!T410),0))),0,"")</f>
        <v/>
      </c>
      <c r="Z410" s="71" t="str">
        <f>IF(ISERROR(SEARCH(",",Ausstellungen!G410,1)),Ausstellungen!G410,SUBSTITUTE(MID(Ausstellungen!G410,1,SEARCH(",",Ausstellungen!G410,1)-1),"vv","z"))</f>
        <v xml:space="preserve"> </v>
      </c>
      <c r="AA410" s="71">
        <f t="shared" ca="1" si="70"/>
        <v>0</v>
      </c>
      <c r="AB410" s="71">
        <f t="shared" ca="1" si="71"/>
        <v>0</v>
      </c>
      <c r="AC410" s="71">
        <f t="shared" ca="1" si="72"/>
        <v>0</v>
      </c>
      <c r="AD410" s="71">
        <f t="shared" ca="1" si="73"/>
        <v>0</v>
      </c>
      <c r="AE410" s="71">
        <f t="shared" ca="1" si="74"/>
        <v>0</v>
      </c>
      <c r="AF410" s="71">
        <f t="shared" ca="1" si="75"/>
        <v>0</v>
      </c>
      <c r="AG410" s="71">
        <f t="shared" ca="1" si="76"/>
        <v>0</v>
      </c>
    </row>
    <row r="411" spans="1:33" ht="18.600000000000001" customHeight="1" x14ac:dyDescent="0.2">
      <c r="A411" s="70" t="str">
        <f>IF(AND(Ausstellungen!C411&lt;"a",Ausstellungen!D411&lt;"a",Ausstellungen!F411&lt;"a",Ausstellungen!G411&lt;" "),"",SUBSTITUTE(SUBSTITUTE(SUBSTITUTE(SUBSTITUTE(IF(AND(ISERROR(SEARCH(",",Ausstellungen!G411,1)),ISERROR(SEARCH(".",Ausstellungen!G411,1))),CONCATENATE(Ausstellungen!D411,Ausstellungen!E411,Ausstellungen!F411,Ausstellungen!G411),IF(ISERROR(SEARCH(",",Ausstellungen!G411,1)),CONCATENATE(Ausstellungen!D411,Ausstellungen!E411,Ausstellungen!F411,MID(Ausstellungen!G411,SEARCH(".",Ausstellungen!G411,1)-1,1)),CONCATENATE(Ausstellungen!D411,Ausstellungen!E411,Ausstellungen!F411,MID(Ausstellungen!G411,SEARCH(",",Ausstellungen!G411,1)-1,1)))),"vv",ROW()),"v",ROW()),"Sg",""),"V",""))</f>
        <v xml:space="preserve">   </v>
      </c>
      <c r="B411" s="70" t="str">
        <f>IF(OR(Ausstellungen!C411&lt;"a",Ausstellungen!D411&lt;"a",Ausstellungen!F411&lt;"a"),"",IF(AND(Ausstellungen!D411=Tabelle2!$C$19,Ausstellungen!F411=Tabelle2!$E$19),Ausstellungen!C411&amp;Ausstellungen!D411&amp;"yy",IF(AND(Ausstellungen!D411=Tabelle2!$C$19,Ausstellungen!F411&lt;&gt;Tabelle2!$E$19),Ausstellungen!C411&amp;Ausstellungen!D411&amp;"zz",Ausstellungen!C411&amp;Ausstellungen!D411)))</f>
        <v/>
      </c>
      <c r="C411" s="70" t="str">
        <f>IF(Ausstellungen!H411&lt;"a","",IF(Ausstellungen!F411=Tabelle2!$E$4,Ausstellungen!D411&amp;Ausstellungen!E411&amp;Ausstellungen!F411&amp;Ausstellungen!H411,IF(Ausstellungen!F411=Tabelle2!$E$3,Ausstellungen!D411&amp;Ausstellungen!F411&amp;Ausstellungen!H411,Ausstellungen!D411&amp;Ausstellungen!E411&amp;Ausstellungen!H411)))</f>
        <v/>
      </c>
      <c r="D411" s="70" t="str">
        <f>IF(AND(Ausstellungen!C411&gt;"a",Ausstellungen!D411&gt;"a",Ausstellungen!F411&gt;"a",Ausstellungen!I411&gt;"a"),Ausstellungen!D411&amp;Ausstellungen!E411&amp;MID(Ausstellungen!I411,1,2),"")</f>
        <v/>
      </c>
      <c r="E411" s="70" t="str">
        <f>IF(AND(Ausstellungen!C411&gt;"a",Ausstellungen!D411&gt;"a",Ausstellungen!F411&gt;"a",Ausstellungen!I411&gt;"a"),Ausstellungen!D411&amp;MID(Ausstellungen!I411,1,3),"")</f>
        <v/>
      </c>
      <c r="F411" s="70" t="str">
        <f>IF(Ausstellungen!T411&lt;&gt;"leer",CONCATENATE(Ausstellungen!T411,"P"),"")</f>
        <v/>
      </c>
      <c r="G411" s="71">
        <f ca="1">IF(Ausstellungen!G411&gt;" ",VLOOKUP(Ausstellungen!G411,INDIRECT(F411),2,0),0)</f>
        <v>0</v>
      </c>
      <c r="H411" s="71">
        <f>IF(ISERROR(VLOOKUP(Ausstellungen!H411,Tabelle2!$AG$3:$AH$29,2,0)),0,VLOOKUP(Ausstellungen!H411,Tabelle2!$AG$3:$AH$29,2,0))</f>
        <v>0</v>
      </c>
      <c r="I411" s="71">
        <f>IF(ISERROR(VLOOKUP(Ausstellungen!I411,Tabelle2!$X$3:$Y$8,2,0)),0,VLOOKUP(Ausstellungen!I411,Tabelle2!$X$3:$Y$8,2,0))</f>
        <v>0</v>
      </c>
      <c r="J411" s="71">
        <f t="shared" ca="1" si="66"/>
        <v>0</v>
      </c>
      <c r="N411" s="69" t="str">
        <f>IF(AND(Ausstellungen!$C411&gt;"a",ISERROR(VLOOKUP(Ausstellungen!$C411,Tabelle3!$A$6:$B$300,2,0))),"??",IF(ISERROR(VLOOKUP(Ausstellungen!$C411,Tabelle3!$A$6:$B$300,2,0)),"",VLOOKUP(Ausstellungen!$C411,Tabelle3!$A$6:$B$300,2,0)))</f>
        <v/>
      </c>
      <c r="O411" s="125">
        <f ca="1">IF(AND(Ausstellungen!G411&gt;"a",ISERROR(MATCH(Ausstellungen!G411,INDIRECT(Ausstellungen!T411),0))),0,1)</f>
        <v>1</v>
      </c>
      <c r="P411" s="71" t="str">
        <f>IF(Ausstellungen!$C411="","",IF(ISERROR(MATCH(Ausstellungen!$I411,Tabelle2!$X$4:$X$8,0)),"",MATCH(Ausstellungen!$I411,Tabelle2!$X$4:$X$8,0)))</f>
        <v/>
      </c>
      <c r="Q411" s="71" t="str">
        <f>IF(Ausstellungen!$C411="","",IF(OR(P411="",ISERROR(INDEX(Tabelle2!$X$14:$Y$18,P411,2))),"",INDEX(Tabelle2!$X$14:$Y$18,P411,2)))</f>
        <v/>
      </c>
      <c r="R411" s="71" t="str">
        <f t="shared" si="67"/>
        <v/>
      </c>
      <c r="S411" s="84" t="str">
        <f>IF(Ausstellungen!H411&lt;"a","",IF(AND(Ausstellungen!H411&gt;"a",ISERROR(MATCH(Ausstellungen!D411&amp;Ausstellungen!G411,Tabelle2!$T$2:$T$17,0))),1,IF(AND(Ausstellungen!H411&gt;"a",INDEX(Tabelle2!$V$2:$V$17,MATCH(Ausstellungen!D411&amp;Ausstellungen!G411,Tabelle2!$T$2:$T$17,0))&lt;&gt;Ausstellungen!H411),1,"")))</f>
        <v/>
      </c>
      <c r="T411" s="71" t="str">
        <f>IF(AND(Ausstellungen!I411&gt;"a",ISERROR(MATCH(Ausstellungen!G411,Tabelle2!$Z$2:$Z$7,0))),1,"")</f>
        <v/>
      </c>
      <c r="U411" s="71" t="str">
        <f>IF(AND(A411&gt;"a",Ausstellungen!G411&gt;" "),COUNTIF(A$5:A$500,A411),"")</f>
        <v/>
      </c>
      <c r="V411" s="71" t="str">
        <f t="shared" si="68"/>
        <v/>
      </c>
      <c r="W411" s="71" t="str">
        <f t="shared" si="69"/>
        <v/>
      </c>
      <c r="X411" s="71" t="str">
        <f>IF(AND(Ausstellungen!D411&lt;&gt;Tabelle2!$C$19,Ausstellungen!F411=Tabelle2!$E$19),1,"")</f>
        <v/>
      </c>
      <c r="Y411" s="71" t="str">
        <f ca="1">IF(AND(Ausstellungen!G411&gt;"a",ISERROR(MATCH(Ausstellungen!G411,INDIRECT(Ausstellungen!T411),0))),0,"")</f>
        <v/>
      </c>
      <c r="Z411" s="71" t="str">
        <f>IF(ISERROR(SEARCH(",",Ausstellungen!G411,1)),Ausstellungen!G411,SUBSTITUTE(MID(Ausstellungen!G411,1,SEARCH(",",Ausstellungen!G411,1)-1),"vv","z"))</f>
        <v xml:space="preserve"> </v>
      </c>
      <c r="AA411" s="71">
        <f t="shared" ca="1" si="70"/>
        <v>0</v>
      </c>
      <c r="AB411" s="71">
        <f t="shared" ca="1" si="71"/>
        <v>0</v>
      </c>
      <c r="AC411" s="71">
        <f t="shared" ca="1" si="72"/>
        <v>0</v>
      </c>
      <c r="AD411" s="71">
        <f t="shared" ca="1" si="73"/>
        <v>0</v>
      </c>
      <c r="AE411" s="71">
        <f t="shared" ca="1" si="74"/>
        <v>0</v>
      </c>
      <c r="AF411" s="71">
        <f t="shared" ca="1" si="75"/>
        <v>0</v>
      </c>
      <c r="AG411" s="71">
        <f t="shared" ca="1" si="76"/>
        <v>0</v>
      </c>
    </row>
    <row r="412" spans="1:33" ht="18.600000000000001" customHeight="1" x14ac:dyDescent="0.2">
      <c r="A412" s="70" t="str">
        <f>IF(AND(Ausstellungen!C412&lt;"a",Ausstellungen!D412&lt;"a",Ausstellungen!F412&lt;"a",Ausstellungen!G412&lt;" "),"",SUBSTITUTE(SUBSTITUTE(SUBSTITUTE(SUBSTITUTE(IF(AND(ISERROR(SEARCH(",",Ausstellungen!G412,1)),ISERROR(SEARCH(".",Ausstellungen!G412,1))),CONCATENATE(Ausstellungen!D412,Ausstellungen!E412,Ausstellungen!F412,Ausstellungen!G412),IF(ISERROR(SEARCH(",",Ausstellungen!G412,1)),CONCATENATE(Ausstellungen!D412,Ausstellungen!E412,Ausstellungen!F412,MID(Ausstellungen!G412,SEARCH(".",Ausstellungen!G412,1)-1,1)),CONCATENATE(Ausstellungen!D412,Ausstellungen!E412,Ausstellungen!F412,MID(Ausstellungen!G412,SEARCH(",",Ausstellungen!G412,1)-1,1)))),"vv",ROW()),"v",ROW()),"Sg",""),"V",""))</f>
        <v xml:space="preserve">   </v>
      </c>
      <c r="B412" s="70" t="str">
        <f>IF(OR(Ausstellungen!C412&lt;"a",Ausstellungen!D412&lt;"a",Ausstellungen!F412&lt;"a"),"",IF(AND(Ausstellungen!D412=Tabelle2!$C$19,Ausstellungen!F412=Tabelle2!$E$19),Ausstellungen!C412&amp;Ausstellungen!D412&amp;"yy",IF(AND(Ausstellungen!D412=Tabelle2!$C$19,Ausstellungen!F412&lt;&gt;Tabelle2!$E$19),Ausstellungen!C412&amp;Ausstellungen!D412&amp;"zz",Ausstellungen!C412&amp;Ausstellungen!D412)))</f>
        <v/>
      </c>
      <c r="C412" s="70" t="str">
        <f>IF(Ausstellungen!H412&lt;"a","",IF(Ausstellungen!F412=Tabelle2!$E$4,Ausstellungen!D412&amp;Ausstellungen!E412&amp;Ausstellungen!F412&amp;Ausstellungen!H412,IF(Ausstellungen!F412=Tabelle2!$E$3,Ausstellungen!D412&amp;Ausstellungen!F412&amp;Ausstellungen!H412,Ausstellungen!D412&amp;Ausstellungen!E412&amp;Ausstellungen!H412)))</f>
        <v/>
      </c>
      <c r="D412" s="70" t="str">
        <f>IF(AND(Ausstellungen!C412&gt;"a",Ausstellungen!D412&gt;"a",Ausstellungen!F412&gt;"a",Ausstellungen!I412&gt;"a"),Ausstellungen!D412&amp;Ausstellungen!E412&amp;MID(Ausstellungen!I412,1,2),"")</f>
        <v/>
      </c>
      <c r="E412" s="70" t="str">
        <f>IF(AND(Ausstellungen!C412&gt;"a",Ausstellungen!D412&gt;"a",Ausstellungen!F412&gt;"a",Ausstellungen!I412&gt;"a"),Ausstellungen!D412&amp;MID(Ausstellungen!I412,1,3),"")</f>
        <v/>
      </c>
      <c r="F412" s="70" t="str">
        <f>IF(Ausstellungen!T412&lt;&gt;"leer",CONCATENATE(Ausstellungen!T412,"P"),"")</f>
        <v/>
      </c>
      <c r="G412" s="71">
        <f ca="1">IF(Ausstellungen!G412&gt;" ",VLOOKUP(Ausstellungen!G412,INDIRECT(F412),2,0),0)</f>
        <v>0</v>
      </c>
      <c r="H412" s="71">
        <f>IF(ISERROR(VLOOKUP(Ausstellungen!H412,Tabelle2!$AG$3:$AH$29,2,0)),0,VLOOKUP(Ausstellungen!H412,Tabelle2!$AG$3:$AH$29,2,0))</f>
        <v>0</v>
      </c>
      <c r="I412" s="71">
        <f>IF(ISERROR(VLOOKUP(Ausstellungen!I412,Tabelle2!$X$3:$Y$8,2,0)),0,VLOOKUP(Ausstellungen!I412,Tabelle2!$X$3:$Y$8,2,0))</f>
        <v>0</v>
      </c>
      <c r="J412" s="71">
        <f t="shared" ca="1" si="66"/>
        <v>0</v>
      </c>
      <c r="N412" s="69" t="str">
        <f>IF(AND(Ausstellungen!$C412&gt;"a",ISERROR(VLOOKUP(Ausstellungen!$C412,Tabelle3!$A$6:$B$300,2,0))),"??",IF(ISERROR(VLOOKUP(Ausstellungen!$C412,Tabelle3!$A$6:$B$300,2,0)),"",VLOOKUP(Ausstellungen!$C412,Tabelle3!$A$6:$B$300,2,0)))</f>
        <v/>
      </c>
      <c r="O412" s="125">
        <f ca="1">IF(AND(Ausstellungen!G412&gt;"a",ISERROR(MATCH(Ausstellungen!G412,INDIRECT(Ausstellungen!T412),0))),0,1)</f>
        <v>1</v>
      </c>
      <c r="P412" s="71" t="str">
        <f>IF(Ausstellungen!$C412="","",IF(ISERROR(MATCH(Ausstellungen!$I412,Tabelle2!$X$4:$X$8,0)),"",MATCH(Ausstellungen!$I412,Tabelle2!$X$4:$X$8,0)))</f>
        <v/>
      </c>
      <c r="Q412" s="71" t="str">
        <f>IF(Ausstellungen!$C412="","",IF(OR(P412="",ISERROR(INDEX(Tabelle2!$X$14:$Y$18,P412,2))),"",INDEX(Tabelle2!$X$14:$Y$18,P412,2)))</f>
        <v/>
      </c>
      <c r="R412" s="71" t="str">
        <f t="shared" si="67"/>
        <v/>
      </c>
      <c r="S412" s="84" t="str">
        <f>IF(Ausstellungen!H412&lt;"a","",IF(AND(Ausstellungen!H412&gt;"a",ISERROR(MATCH(Ausstellungen!D412&amp;Ausstellungen!G412,Tabelle2!$T$2:$T$17,0))),1,IF(AND(Ausstellungen!H412&gt;"a",INDEX(Tabelle2!$V$2:$V$17,MATCH(Ausstellungen!D412&amp;Ausstellungen!G412,Tabelle2!$T$2:$T$17,0))&lt;&gt;Ausstellungen!H412),1,"")))</f>
        <v/>
      </c>
      <c r="T412" s="71" t="str">
        <f>IF(AND(Ausstellungen!I412&gt;"a",ISERROR(MATCH(Ausstellungen!G412,Tabelle2!$Z$2:$Z$7,0))),1,"")</f>
        <v/>
      </c>
      <c r="U412" s="71" t="str">
        <f>IF(AND(A412&gt;"a",Ausstellungen!G412&gt;" "),COUNTIF(A$5:A$500,A412),"")</f>
        <v/>
      </c>
      <c r="V412" s="71" t="str">
        <f t="shared" si="68"/>
        <v/>
      </c>
      <c r="W412" s="71" t="str">
        <f t="shared" si="69"/>
        <v/>
      </c>
      <c r="X412" s="71" t="str">
        <f>IF(AND(Ausstellungen!D412&lt;&gt;Tabelle2!$C$19,Ausstellungen!F412=Tabelle2!$E$19),1,"")</f>
        <v/>
      </c>
      <c r="Y412" s="71" t="str">
        <f ca="1">IF(AND(Ausstellungen!G412&gt;"a",ISERROR(MATCH(Ausstellungen!G412,INDIRECT(Ausstellungen!T412),0))),0,"")</f>
        <v/>
      </c>
      <c r="Z412" s="71" t="str">
        <f>IF(ISERROR(SEARCH(",",Ausstellungen!G412,1)),Ausstellungen!G412,SUBSTITUTE(MID(Ausstellungen!G412,1,SEARCH(",",Ausstellungen!G412,1)-1),"vv","z"))</f>
        <v xml:space="preserve"> </v>
      </c>
      <c r="AA412" s="71">
        <f t="shared" ca="1" si="70"/>
        <v>0</v>
      </c>
      <c r="AB412" s="71">
        <f t="shared" ca="1" si="71"/>
        <v>0</v>
      </c>
      <c r="AC412" s="71">
        <f t="shared" ca="1" si="72"/>
        <v>0</v>
      </c>
      <c r="AD412" s="71">
        <f t="shared" ca="1" si="73"/>
        <v>0</v>
      </c>
      <c r="AE412" s="71">
        <f t="shared" ca="1" si="74"/>
        <v>0</v>
      </c>
      <c r="AF412" s="71">
        <f t="shared" ca="1" si="75"/>
        <v>0</v>
      </c>
      <c r="AG412" s="71">
        <f t="shared" ca="1" si="76"/>
        <v>0</v>
      </c>
    </row>
    <row r="413" spans="1:33" ht="18.600000000000001" customHeight="1" x14ac:dyDescent="0.2">
      <c r="A413" s="70" t="str">
        <f>IF(AND(Ausstellungen!C413&lt;"a",Ausstellungen!D413&lt;"a",Ausstellungen!F413&lt;"a",Ausstellungen!G413&lt;" "),"",SUBSTITUTE(SUBSTITUTE(SUBSTITUTE(SUBSTITUTE(IF(AND(ISERROR(SEARCH(",",Ausstellungen!G413,1)),ISERROR(SEARCH(".",Ausstellungen!G413,1))),CONCATENATE(Ausstellungen!D413,Ausstellungen!E413,Ausstellungen!F413,Ausstellungen!G413),IF(ISERROR(SEARCH(",",Ausstellungen!G413,1)),CONCATENATE(Ausstellungen!D413,Ausstellungen!E413,Ausstellungen!F413,MID(Ausstellungen!G413,SEARCH(".",Ausstellungen!G413,1)-1,1)),CONCATENATE(Ausstellungen!D413,Ausstellungen!E413,Ausstellungen!F413,MID(Ausstellungen!G413,SEARCH(",",Ausstellungen!G413,1)-1,1)))),"vv",ROW()),"v",ROW()),"Sg",""),"V",""))</f>
        <v xml:space="preserve">   </v>
      </c>
      <c r="B413" s="70" t="str">
        <f>IF(OR(Ausstellungen!C413&lt;"a",Ausstellungen!D413&lt;"a",Ausstellungen!F413&lt;"a"),"",IF(AND(Ausstellungen!D413=Tabelle2!$C$19,Ausstellungen!F413=Tabelle2!$E$19),Ausstellungen!C413&amp;Ausstellungen!D413&amp;"yy",IF(AND(Ausstellungen!D413=Tabelle2!$C$19,Ausstellungen!F413&lt;&gt;Tabelle2!$E$19),Ausstellungen!C413&amp;Ausstellungen!D413&amp;"zz",Ausstellungen!C413&amp;Ausstellungen!D413)))</f>
        <v/>
      </c>
      <c r="C413" s="70" t="str">
        <f>IF(Ausstellungen!H413&lt;"a","",IF(Ausstellungen!F413=Tabelle2!$E$4,Ausstellungen!D413&amp;Ausstellungen!E413&amp;Ausstellungen!F413&amp;Ausstellungen!H413,IF(Ausstellungen!F413=Tabelle2!$E$3,Ausstellungen!D413&amp;Ausstellungen!F413&amp;Ausstellungen!H413,Ausstellungen!D413&amp;Ausstellungen!E413&amp;Ausstellungen!H413)))</f>
        <v/>
      </c>
      <c r="D413" s="70" t="str">
        <f>IF(AND(Ausstellungen!C413&gt;"a",Ausstellungen!D413&gt;"a",Ausstellungen!F413&gt;"a",Ausstellungen!I413&gt;"a"),Ausstellungen!D413&amp;Ausstellungen!E413&amp;MID(Ausstellungen!I413,1,2),"")</f>
        <v/>
      </c>
      <c r="E413" s="70" t="str">
        <f>IF(AND(Ausstellungen!C413&gt;"a",Ausstellungen!D413&gt;"a",Ausstellungen!F413&gt;"a",Ausstellungen!I413&gt;"a"),Ausstellungen!D413&amp;MID(Ausstellungen!I413,1,3),"")</f>
        <v/>
      </c>
      <c r="F413" s="70" t="str">
        <f>IF(Ausstellungen!T413&lt;&gt;"leer",CONCATENATE(Ausstellungen!T413,"P"),"")</f>
        <v/>
      </c>
      <c r="G413" s="71">
        <f ca="1">IF(Ausstellungen!G413&gt;" ",VLOOKUP(Ausstellungen!G413,INDIRECT(F413),2,0),0)</f>
        <v>0</v>
      </c>
      <c r="H413" s="71">
        <f>IF(ISERROR(VLOOKUP(Ausstellungen!H413,Tabelle2!$AG$3:$AH$29,2,0)),0,VLOOKUP(Ausstellungen!H413,Tabelle2!$AG$3:$AH$29,2,0))</f>
        <v>0</v>
      </c>
      <c r="I413" s="71">
        <f>IF(ISERROR(VLOOKUP(Ausstellungen!I413,Tabelle2!$X$3:$Y$8,2,0)),0,VLOOKUP(Ausstellungen!I413,Tabelle2!$X$3:$Y$8,2,0))</f>
        <v>0</v>
      </c>
      <c r="J413" s="71">
        <f t="shared" ca="1" si="66"/>
        <v>0</v>
      </c>
      <c r="N413" s="69" t="str">
        <f>IF(AND(Ausstellungen!$C413&gt;"a",ISERROR(VLOOKUP(Ausstellungen!$C413,Tabelle3!$A$6:$B$300,2,0))),"??",IF(ISERROR(VLOOKUP(Ausstellungen!$C413,Tabelle3!$A$6:$B$300,2,0)),"",VLOOKUP(Ausstellungen!$C413,Tabelle3!$A$6:$B$300,2,0)))</f>
        <v/>
      </c>
      <c r="O413" s="125">
        <f ca="1">IF(AND(Ausstellungen!G413&gt;"a",ISERROR(MATCH(Ausstellungen!G413,INDIRECT(Ausstellungen!T413),0))),0,1)</f>
        <v>1</v>
      </c>
      <c r="P413" s="71" t="str">
        <f>IF(Ausstellungen!$C413="","",IF(ISERROR(MATCH(Ausstellungen!$I413,Tabelle2!$X$4:$X$8,0)),"",MATCH(Ausstellungen!$I413,Tabelle2!$X$4:$X$8,0)))</f>
        <v/>
      </c>
      <c r="Q413" s="71" t="str">
        <f>IF(Ausstellungen!$C413="","",IF(OR(P413="",ISERROR(INDEX(Tabelle2!$X$14:$Y$18,P413,2))),"",INDEX(Tabelle2!$X$14:$Y$18,P413,2)))</f>
        <v/>
      </c>
      <c r="R413" s="71" t="str">
        <f t="shared" si="67"/>
        <v/>
      </c>
      <c r="S413" s="84" t="str">
        <f>IF(Ausstellungen!H413&lt;"a","",IF(AND(Ausstellungen!H413&gt;"a",ISERROR(MATCH(Ausstellungen!D413&amp;Ausstellungen!G413,Tabelle2!$T$2:$T$17,0))),1,IF(AND(Ausstellungen!H413&gt;"a",INDEX(Tabelle2!$V$2:$V$17,MATCH(Ausstellungen!D413&amp;Ausstellungen!G413,Tabelle2!$T$2:$T$17,0))&lt;&gt;Ausstellungen!H413),1,"")))</f>
        <v/>
      </c>
      <c r="T413" s="71" t="str">
        <f>IF(AND(Ausstellungen!I413&gt;"a",ISERROR(MATCH(Ausstellungen!G413,Tabelle2!$Z$2:$Z$7,0))),1,"")</f>
        <v/>
      </c>
      <c r="U413" s="71" t="str">
        <f>IF(AND(A413&gt;"a",Ausstellungen!G413&gt;" "),COUNTIF(A$5:A$500,A413),"")</f>
        <v/>
      </c>
      <c r="V413" s="71" t="str">
        <f t="shared" si="68"/>
        <v/>
      </c>
      <c r="W413" s="71" t="str">
        <f t="shared" si="69"/>
        <v/>
      </c>
      <c r="X413" s="71" t="str">
        <f>IF(AND(Ausstellungen!D413&lt;&gt;Tabelle2!$C$19,Ausstellungen!F413=Tabelle2!$E$19),1,"")</f>
        <v/>
      </c>
      <c r="Y413" s="71" t="str">
        <f ca="1">IF(AND(Ausstellungen!G413&gt;"a",ISERROR(MATCH(Ausstellungen!G413,INDIRECT(Ausstellungen!T413),0))),0,"")</f>
        <v/>
      </c>
      <c r="Z413" s="71" t="str">
        <f>IF(ISERROR(SEARCH(",",Ausstellungen!G413,1)),Ausstellungen!G413,SUBSTITUTE(MID(Ausstellungen!G413,1,SEARCH(",",Ausstellungen!G413,1)-1),"vv","z"))</f>
        <v xml:space="preserve"> </v>
      </c>
      <c r="AA413" s="71">
        <f t="shared" ca="1" si="70"/>
        <v>0</v>
      </c>
      <c r="AB413" s="71">
        <f t="shared" ca="1" si="71"/>
        <v>0</v>
      </c>
      <c r="AC413" s="71">
        <f t="shared" ca="1" si="72"/>
        <v>0</v>
      </c>
      <c r="AD413" s="71">
        <f t="shared" ca="1" si="73"/>
        <v>0</v>
      </c>
      <c r="AE413" s="71">
        <f t="shared" ca="1" si="74"/>
        <v>0</v>
      </c>
      <c r="AF413" s="71">
        <f t="shared" ca="1" si="75"/>
        <v>0</v>
      </c>
      <c r="AG413" s="71">
        <f t="shared" ca="1" si="76"/>
        <v>0</v>
      </c>
    </row>
    <row r="414" spans="1:33" ht="18.600000000000001" customHeight="1" x14ac:dyDescent="0.2">
      <c r="A414" s="70" t="str">
        <f>IF(AND(Ausstellungen!C414&lt;"a",Ausstellungen!D414&lt;"a",Ausstellungen!F414&lt;"a",Ausstellungen!G414&lt;" "),"",SUBSTITUTE(SUBSTITUTE(SUBSTITUTE(SUBSTITUTE(IF(AND(ISERROR(SEARCH(",",Ausstellungen!G414,1)),ISERROR(SEARCH(".",Ausstellungen!G414,1))),CONCATENATE(Ausstellungen!D414,Ausstellungen!E414,Ausstellungen!F414,Ausstellungen!G414),IF(ISERROR(SEARCH(",",Ausstellungen!G414,1)),CONCATENATE(Ausstellungen!D414,Ausstellungen!E414,Ausstellungen!F414,MID(Ausstellungen!G414,SEARCH(".",Ausstellungen!G414,1)-1,1)),CONCATENATE(Ausstellungen!D414,Ausstellungen!E414,Ausstellungen!F414,MID(Ausstellungen!G414,SEARCH(",",Ausstellungen!G414,1)-1,1)))),"vv",ROW()),"v",ROW()),"Sg",""),"V",""))</f>
        <v xml:space="preserve">   </v>
      </c>
      <c r="B414" s="70" t="str">
        <f>IF(OR(Ausstellungen!C414&lt;"a",Ausstellungen!D414&lt;"a",Ausstellungen!F414&lt;"a"),"",IF(AND(Ausstellungen!D414=Tabelle2!$C$19,Ausstellungen!F414=Tabelle2!$E$19),Ausstellungen!C414&amp;Ausstellungen!D414&amp;"yy",IF(AND(Ausstellungen!D414=Tabelle2!$C$19,Ausstellungen!F414&lt;&gt;Tabelle2!$E$19),Ausstellungen!C414&amp;Ausstellungen!D414&amp;"zz",Ausstellungen!C414&amp;Ausstellungen!D414)))</f>
        <v/>
      </c>
      <c r="C414" s="70" t="str">
        <f>IF(Ausstellungen!H414&lt;"a","",IF(Ausstellungen!F414=Tabelle2!$E$4,Ausstellungen!D414&amp;Ausstellungen!E414&amp;Ausstellungen!F414&amp;Ausstellungen!H414,IF(Ausstellungen!F414=Tabelle2!$E$3,Ausstellungen!D414&amp;Ausstellungen!F414&amp;Ausstellungen!H414,Ausstellungen!D414&amp;Ausstellungen!E414&amp;Ausstellungen!H414)))</f>
        <v/>
      </c>
      <c r="D414" s="70" t="str">
        <f>IF(AND(Ausstellungen!C414&gt;"a",Ausstellungen!D414&gt;"a",Ausstellungen!F414&gt;"a",Ausstellungen!I414&gt;"a"),Ausstellungen!D414&amp;Ausstellungen!E414&amp;MID(Ausstellungen!I414,1,2),"")</f>
        <v/>
      </c>
      <c r="E414" s="70" t="str">
        <f>IF(AND(Ausstellungen!C414&gt;"a",Ausstellungen!D414&gt;"a",Ausstellungen!F414&gt;"a",Ausstellungen!I414&gt;"a"),Ausstellungen!D414&amp;MID(Ausstellungen!I414,1,3),"")</f>
        <v/>
      </c>
      <c r="F414" s="70" t="str">
        <f>IF(Ausstellungen!T414&lt;&gt;"leer",CONCATENATE(Ausstellungen!T414,"P"),"")</f>
        <v/>
      </c>
      <c r="G414" s="71">
        <f ca="1">IF(Ausstellungen!G414&gt;" ",VLOOKUP(Ausstellungen!G414,INDIRECT(F414),2,0),0)</f>
        <v>0</v>
      </c>
      <c r="H414" s="71">
        <f>IF(ISERROR(VLOOKUP(Ausstellungen!H414,Tabelle2!$AG$3:$AH$29,2,0)),0,VLOOKUP(Ausstellungen!H414,Tabelle2!$AG$3:$AH$29,2,0))</f>
        <v>0</v>
      </c>
      <c r="I414" s="71">
        <f>IF(ISERROR(VLOOKUP(Ausstellungen!I414,Tabelle2!$X$3:$Y$8,2,0)),0,VLOOKUP(Ausstellungen!I414,Tabelle2!$X$3:$Y$8,2,0))</f>
        <v>0</v>
      </c>
      <c r="J414" s="71">
        <f t="shared" ca="1" si="66"/>
        <v>0</v>
      </c>
      <c r="N414" s="69" t="str">
        <f>IF(AND(Ausstellungen!$C414&gt;"a",ISERROR(VLOOKUP(Ausstellungen!$C414,Tabelle3!$A$6:$B$300,2,0))),"??",IF(ISERROR(VLOOKUP(Ausstellungen!$C414,Tabelle3!$A$6:$B$300,2,0)),"",VLOOKUP(Ausstellungen!$C414,Tabelle3!$A$6:$B$300,2,0)))</f>
        <v/>
      </c>
      <c r="O414" s="125">
        <f ca="1">IF(AND(Ausstellungen!G414&gt;"a",ISERROR(MATCH(Ausstellungen!G414,INDIRECT(Ausstellungen!T414),0))),0,1)</f>
        <v>1</v>
      </c>
      <c r="P414" s="71" t="str">
        <f>IF(Ausstellungen!$C414="","",IF(ISERROR(MATCH(Ausstellungen!$I414,Tabelle2!$X$4:$X$8,0)),"",MATCH(Ausstellungen!$I414,Tabelle2!$X$4:$X$8,0)))</f>
        <v/>
      </c>
      <c r="Q414" s="71" t="str">
        <f>IF(Ausstellungen!$C414="","",IF(OR(P414="",ISERROR(INDEX(Tabelle2!$X$14:$Y$18,P414,2))),"",INDEX(Tabelle2!$X$14:$Y$18,P414,2)))</f>
        <v/>
      </c>
      <c r="R414" s="71" t="str">
        <f t="shared" si="67"/>
        <v/>
      </c>
      <c r="S414" s="84" t="str">
        <f>IF(Ausstellungen!H414&lt;"a","",IF(AND(Ausstellungen!H414&gt;"a",ISERROR(MATCH(Ausstellungen!D414&amp;Ausstellungen!G414,Tabelle2!$T$2:$T$17,0))),1,IF(AND(Ausstellungen!H414&gt;"a",INDEX(Tabelle2!$V$2:$V$17,MATCH(Ausstellungen!D414&amp;Ausstellungen!G414,Tabelle2!$T$2:$T$17,0))&lt;&gt;Ausstellungen!H414),1,"")))</f>
        <v/>
      </c>
      <c r="T414" s="71" t="str">
        <f>IF(AND(Ausstellungen!I414&gt;"a",ISERROR(MATCH(Ausstellungen!G414,Tabelle2!$Z$2:$Z$7,0))),1,"")</f>
        <v/>
      </c>
      <c r="U414" s="71" t="str">
        <f>IF(AND(A414&gt;"a",Ausstellungen!G414&gt;" "),COUNTIF(A$5:A$500,A414),"")</f>
        <v/>
      </c>
      <c r="V414" s="71" t="str">
        <f t="shared" si="68"/>
        <v/>
      </c>
      <c r="W414" s="71" t="str">
        <f t="shared" si="69"/>
        <v/>
      </c>
      <c r="X414" s="71" t="str">
        <f>IF(AND(Ausstellungen!D414&lt;&gt;Tabelle2!$C$19,Ausstellungen!F414=Tabelle2!$E$19),1,"")</f>
        <v/>
      </c>
      <c r="Y414" s="71" t="str">
        <f ca="1">IF(AND(Ausstellungen!G414&gt;"a",ISERROR(MATCH(Ausstellungen!G414,INDIRECT(Ausstellungen!T414),0))),0,"")</f>
        <v/>
      </c>
      <c r="Z414" s="71" t="str">
        <f>IF(ISERROR(SEARCH(",",Ausstellungen!G414,1)),Ausstellungen!G414,SUBSTITUTE(MID(Ausstellungen!G414,1,SEARCH(",",Ausstellungen!G414,1)-1),"vv","z"))</f>
        <v xml:space="preserve"> </v>
      </c>
      <c r="AA414" s="71">
        <f t="shared" ca="1" si="70"/>
        <v>0</v>
      </c>
      <c r="AB414" s="71">
        <f t="shared" ca="1" si="71"/>
        <v>0</v>
      </c>
      <c r="AC414" s="71">
        <f t="shared" ca="1" si="72"/>
        <v>0</v>
      </c>
      <c r="AD414" s="71">
        <f t="shared" ca="1" si="73"/>
        <v>0</v>
      </c>
      <c r="AE414" s="71">
        <f t="shared" ca="1" si="74"/>
        <v>0</v>
      </c>
      <c r="AF414" s="71">
        <f t="shared" ca="1" si="75"/>
        <v>0</v>
      </c>
      <c r="AG414" s="71">
        <f t="shared" ca="1" si="76"/>
        <v>0</v>
      </c>
    </row>
    <row r="415" spans="1:33" ht="18.600000000000001" customHeight="1" x14ac:dyDescent="0.2">
      <c r="A415" s="70" t="str">
        <f>IF(AND(Ausstellungen!C415&lt;"a",Ausstellungen!D415&lt;"a",Ausstellungen!F415&lt;"a",Ausstellungen!G415&lt;" "),"",SUBSTITUTE(SUBSTITUTE(SUBSTITUTE(SUBSTITUTE(IF(AND(ISERROR(SEARCH(",",Ausstellungen!G415,1)),ISERROR(SEARCH(".",Ausstellungen!G415,1))),CONCATENATE(Ausstellungen!D415,Ausstellungen!E415,Ausstellungen!F415,Ausstellungen!G415),IF(ISERROR(SEARCH(",",Ausstellungen!G415,1)),CONCATENATE(Ausstellungen!D415,Ausstellungen!E415,Ausstellungen!F415,MID(Ausstellungen!G415,SEARCH(".",Ausstellungen!G415,1)-1,1)),CONCATENATE(Ausstellungen!D415,Ausstellungen!E415,Ausstellungen!F415,MID(Ausstellungen!G415,SEARCH(",",Ausstellungen!G415,1)-1,1)))),"vv",ROW()),"v",ROW()),"Sg",""),"V",""))</f>
        <v xml:space="preserve">   </v>
      </c>
      <c r="B415" s="70" t="str">
        <f>IF(OR(Ausstellungen!C415&lt;"a",Ausstellungen!D415&lt;"a",Ausstellungen!F415&lt;"a"),"",IF(AND(Ausstellungen!D415=Tabelle2!$C$19,Ausstellungen!F415=Tabelle2!$E$19),Ausstellungen!C415&amp;Ausstellungen!D415&amp;"yy",IF(AND(Ausstellungen!D415=Tabelle2!$C$19,Ausstellungen!F415&lt;&gt;Tabelle2!$E$19),Ausstellungen!C415&amp;Ausstellungen!D415&amp;"zz",Ausstellungen!C415&amp;Ausstellungen!D415)))</f>
        <v/>
      </c>
      <c r="C415" s="70" t="str">
        <f>IF(Ausstellungen!H415&lt;"a","",IF(Ausstellungen!F415=Tabelle2!$E$4,Ausstellungen!D415&amp;Ausstellungen!E415&amp;Ausstellungen!F415&amp;Ausstellungen!H415,IF(Ausstellungen!F415=Tabelle2!$E$3,Ausstellungen!D415&amp;Ausstellungen!F415&amp;Ausstellungen!H415,Ausstellungen!D415&amp;Ausstellungen!E415&amp;Ausstellungen!H415)))</f>
        <v/>
      </c>
      <c r="D415" s="70" t="str">
        <f>IF(AND(Ausstellungen!C415&gt;"a",Ausstellungen!D415&gt;"a",Ausstellungen!F415&gt;"a",Ausstellungen!I415&gt;"a"),Ausstellungen!D415&amp;Ausstellungen!E415&amp;MID(Ausstellungen!I415,1,2),"")</f>
        <v/>
      </c>
      <c r="E415" s="70" t="str">
        <f>IF(AND(Ausstellungen!C415&gt;"a",Ausstellungen!D415&gt;"a",Ausstellungen!F415&gt;"a",Ausstellungen!I415&gt;"a"),Ausstellungen!D415&amp;MID(Ausstellungen!I415,1,3),"")</f>
        <v/>
      </c>
      <c r="F415" s="70" t="str">
        <f>IF(Ausstellungen!T415&lt;&gt;"leer",CONCATENATE(Ausstellungen!T415,"P"),"")</f>
        <v/>
      </c>
      <c r="G415" s="71">
        <f ca="1">IF(Ausstellungen!G415&gt;" ",VLOOKUP(Ausstellungen!G415,INDIRECT(F415),2,0),0)</f>
        <v>0</v>
      </c>
      <c r="H415" s="71">
        <f>IF(ISERROR(VLOOKUP(Ausstellungen!H415,Tabelle2!$AG$3:$AH$29,2,0)),0,VLOOKUP(Ausstellungen!H415,Tabelle2!$AG$3:$AH$29,2,0))</f>
        <v>0</v>
      </c>
      <c r="I415" s="71">
        <f>IF(ISERROR(VLOOKUP(Ausstellungen!I415,Tabelle2!$X$3:$Y$8,2,0)),0,VLOOKUP(Ausstellungen!I415,Tabelle2!$X$3:$Y$8,2,0))</f>
        <v>0</v>
      </c>
      <c r="J415" s="71">
        <f t="shared" ca="1" si="66"/>
        <v>0</v>
      </c>
      <c r="N415" s="69" t="str">
        <f>IF(AND(Ausstellungen!$C415&gt;"a",ISERROR(VLOOKUP(Ausstellungen!$C415,Tabelle3!$A$6:$B$300,2,0))),"??",IF(ISERROR(VLOOKUP(Ausstellungen!$C415,Tabelle3!$A$6:$B$300,2,0)),"",VLOOKUP(Ausstellungen!$C415,Tabelle3!$A$6:$B$300,2,0)))</f>
        <v/>
      </c>
      <c r="O415" s="125">
        <f ca="1">IF(AND(Ausstellungen!G415&gt;"a",ISERROR(MATCH(Ausstellungen!G415,INDIRECT(Ausstellungen!T415),0))),0,1)</f>
        <v>1</v>
      </c>
      <c r="P415" s="71" t="str">
        <f>IF(Ausstellungen!$C415="","",IF(ISERROR(MATCH(Ausstellungen!$I415,Tabelle2!$X$4:$X$8,0)),"",MATCH(Ausstellungen!$I415,Tabelle2!$X$4:$X$8,0)))</f>
        <v/>
      </c>
      <c r="Q415" s="71" t="str">
        <f>IF(Ausstellungen!$C415="","",IF(OR(P415="",ISERROR(INDEX(Tabelle2!$X$14:$Y$18,P415,2))),"",INDEX(Tabelle2!$X$14:$Y$18,P415,2)))</f>
        <v/>
      </c>
      <c r="R415" s="71" t="str">
        <f t="shared" si="67"/>
        <v/>
      </c>
      <c r="S415" s="84" t="str">
        <f>IF(Ausstellungen!H415&lt;"a","",IF(AND(Ausstellungen!H415&gt;"a",ISERROR(MATCH(Ausstellungen!D415&amp;Ausstellungen!G415,Tabelle2!$T$2:$T$17,0))),1,IF(AND(Ausstellungen!H415&gt;"a",INDEX(Tabelle2!$V$2:$V$17,MATCH(Ausstellungen!D415&amp;Ausstellungen!G415,Tabelle2!$T$2:$T$17,0))&lt;&gt;Ausstellungen!H415),1,"")))</f>
        <v/>
      </c>
      <c r="T415" s="71" t="str">
        <f>IF(AND(Ausstellungen!I415&gt;"a",ISERROR(MATCH(Ausstellungen!G415,Tabelle2!$Z$2:$Z$7,0))),1,"")</f>
        <v/>
      </c>
      <c r="U415" s="71" t="str">
        <f>IF(AND(A415&gt;"a",Ausstellungen!G415&gt;" "),COUNTIF(A$5:A$500,A415),"")</f>
        <v/>
      </c>
      <c r="V415" s="71" t="str">
        <f t="shared" si="68"/>
        <v/>
      </c>
      <c r="W415" s="71" t="str">
        <f t="shared" si="69"/>
        <v/>
      </c>
      <c r="X415" s="71" t="str">
        <f>IF(AND(Ausstellungen!D415&lt;&gt;Tabelle2!$C$19,Ausstellungen!F415=Tabelle2!$E$19),1,"")</f>
        <v/>
      </c>
      <c r="Y415" s="71" t="str">
        <f ca="1">IF(AND(Ausstellungen!G415&gt;"a",ISERROR(MATCH(Ausstellungen!G415,INDIRECT(Ausstellungen!T415),0))),0,"")</f>
        <v/>
      </c>
      <c r="Z415" s="71" t="str">
        <f>IF(ISERROR(SEARCH(",",Ausstellungen!G415,1)),Ausstellungen!G415,SUBSTITUTE(MID(Ausstellungen!G415,1,SEARCH(",",Ausstellungen!G415,1)-1),"vv","z"))</f>
        <v xml:space="preserve"> </v>
      </c>
      <c r="AA415" s="71">
        <f t="shared" ca="1" si="70"/>
        <v>0</v>
      </c>
      <c r="AB415" s="71">
        <f t="shared" ca="1" si="71"/>
        <v>0</v>
      </c>
      <c r="AC415" s="71">
        <f t="shared" ca="1" si="72"/>
        <v>0</v>
      </c>
      <c r="AD415" s="71">
        <f t="shared" ca="1" si="73"/>
        <v>0</v>
      </c>
      <c r="AE415" s="71">
        <f t="shared" ca="1" si="74"/>
        <v>0</v>
      </c>
      <c r="AF415" s="71">
        <f t="shared" ca="1" si="75"/>
        <v>0</v>
      </c>
      <c r="AG415" s="71">
        <f t="shared" ca="1" si="76"/>
        <v>0</v>
      </c>
    </row>
    <row r="416" spans="1:33" ht="18.600000000000001" customHeight="1" x14ac:dyDescent="0.2">
      <c r="A416" s="70" t="str">
        <f>IF(AND(Ausstellungen!C416&lt;"a",Ausstellungen!D416&lt;"a",Ausstellungen!F416&lt;"a",Ausstellungen!G416&lt;" "),"",SUBSTITUTE(SUBSTITUTE(SUBSTITUTE(SUBSTITUTE(IF(AND(ISERROR(SEARCH(",",Ausstellungen!G416,1)),ISERROR(SEARCH(".",Ausstellungen!G416,1))),CONCATENATE(Ausstellungen!D416,Ausstellungen!E416,Ausstellungen!F416,Ausstellungen!G416),IF(ISERROR(SEARCH(",",Ausstellungen!G416,1)),CONCATENATE(Ausstellungen!D416,Ausstellungen!E416,Ausstellungen!F416,MID(Ausstellungen!G416,SEARCH(".",Ausstellungen!G416,1)-1,1)),CONCATENATE(Ausstellungen!D416,Ausstellungen!E416,Ausstellungen!F416,MID(Ausstellungen!G416,SEARCH(",",Ausstellungen!G416,1)-1,1)))),"vv",ROW()),"v",ROW()),"Sg",""),"V",""))</f>
        <v xml:space="preserve">   </v>
      </c>
      <c r="B416" s="70" t="str">
        <f>IF(OR(Ausstellungen!C416&lt;"a",Ausstellungen!D416&lt;"a",Ausstellungen!F416&lt;"a"),"",IF(AND(Ausstellungen!D416=Tabelle2!$C$19,Ausstellungen!F416=Tabelle2!$E$19),Ausstellungen!C416&amp;Ausstellungen!D416&amp;"yy",IF(AND(Ausstellungen!D416=Tabelle2!$C$19,Ausstellungen!F416&lt;&gt;Tabelle2!$E$19),Ausstellungen!C416&amp;Ausstellungen!D416&amp;"zz",Ausstellungen!C416&amp;Ausstellungen!D416)))</f>
        <v/>
      </c>
      <c r="C416" s="70" t="str">
        <f>IF(Ausstellungen!H416&lt;"a","",IF(Ausstellungen!F416=Tabelle2!$E$4,Ausstellungen!D416&amp;Ausstellungen!E416&amp;Ausstellungen!F416&amp;Ausstellungen!H416,IF(Ausstellungen!F416=Tabelle2!$E$3,Ausstellungen!D416&amp;Ausstellungen!F416&amp;Ausstellungen!H416,Ausstellungen!D416&amp;Ausstellungen!E416&amp;Ausstellungen!H416)))</f>
        <v/>
      </c>
      <c r="D416" s="70" t="str">
        <f>IF(AND(Ausstellungen!C416&gt;"a",Ausstellungen!D416&gt;"a",Ausstellungen!F416&gt;"a",Ausstellungen!I416&gt;"a"),Ausstellungen!D416&amp;Ausstellungen!E416&amp;MID(Ausstellungen!I416,1,2),"")</f>
        <v/>
      </c>
      <c r="E416" s="70" t="str">
        <f>IF(AND(Ausstellungen!C416&gt;"a",Ausstellungen!D416&gt;"a",Ausstellungen!F416&gt;"a",Ausstellungen!I416&gt;"a"),Ausstellungen!D416&amp;MID(Ausstellungen!I416,1,3),"")</f>
        <v/>
      </c>
      <c r="F416" s="70" t="str">
        <f>IF(Ausstellungen!T416&lt;&gt;"leer",CONCATENATE(Ausstellungen!T416,"P"),"")</f>
        <v/>
      </c>
      <c r="G416" s="71">
        <f ca="1">IF(Ausstellungen!G416&gt;" ",VLOOKUP(Ausstellungen!G416,INDIRECT(F416),2,0),0)</f>
        <v>0</v>
      </c>
      <c r="H416" s="71">
        <f>IF(ISERROR(VLOOKUP(Ausstellungen!H416,Tabelle2!$AG$3:$AH$29,2,0)),0,VLOOKUP(Ausstellungen!H416,Tabelle2!$AG$3:$AH$29,2,0))</f>
        <v>0</v>
      </c>
      <c r="I416" s="71">
        <f>IF(ISERROR(VLOOKUP(Ausstellungen!I416,Tabelle2!$X$3:$Y$8,2,0)),0,VLOOKUP(Ausstellungen!I416,Tabelle2!$X$3:$Y$8,2,0))</f>
        <v>0</v>
      </c>
      <c r="J416" s="71">
        <f t="shared" ca="1" si="66"/>
        <v>0</v>
      </c>
      <c r="N416" s="69" t="str">
        <f>IF(AND(Ausstellungen!$C416&gt;"a",ISERROR(VLOOKUP(Ausstellungen!$C416,Tabelle3!$A$6:$B$300,2,0))),"??",IF(ISERROR(VLOOKUP(Ausstellungen!$C416,Tabelle3!$A$6:$B$300,2,0)),"",VLOOKUP(Ausstellungen!$C416,Tabelle3!$A$6:$B$300,2,0)))</f>
        <v/>
      </c>
      <c r="O416" s="125">
        <f ca="1">IF(AND(Ausstellungen!G416&gt;"a",ISERROR(MATCH(Ausstellungen!G416,INDIRECT(Ausstellungen!T416),0))),0,1)</f>
        <v>1</v>
      </c>
      <c r="P416" s="71" t="str">
        <f>IF(Ausstellungen!$C416="","",IF(ISERROR(MATCH(Ausstellungen!$I416,Tabelle2!$X$4:$X$8,0)),"",MATCH(Ausstellungen!$I416,Tabelle2!$X$4:$X$8,0)))</f>
        <v/>
      </c>
      <c r="Q416" s="71" t="str">
        <f>IF(Ausstellungen!$C416="","",IF(OR(P416="",ISERROR(INDEX(Tabelle2!$X$14:$Y$18,P416,2))),"",INDEX(Tabelle2!$X$14:$Y$18,P416,2)))</f>
        <v/>
      </c>
      <c r="R416" s="71" t="str">
        <f t="shared" si="67"/>
        <v/>
      </c>
      <c r="S416" s="84" t="str">
        <f>IF(Ausstellungen!H416&lt;"a","",IF(AND(Ausstellungen!H416&gt;"a",ISERROR(MATCH(Ausstellungen!D416&amp;Ausstellungen!G416,Tabelle2!$T$2:$T$17,0))),1,IF(AND(Ausstellungen!H416&gt;"a",INDEX(Tabelle2!$V$2:$V$17,MATCH(Ausstellungen!D416&amp;Ausstellungen!G416,Tabelle2!$T$2:$T$17,0))&lt;&gt;Ausstellungen!H416),1,"")))</f>
        <v/>
      </c>
      <c r="T416" s="71" t="str">
        <f>IF(AND(Ausstellungen!I416&gt;"a",ISERROR(MATCH(Ausstellungen!G416,Tabelle2!$Z$2:$Z$7,0))),1,"")</f>
        <v/>
      </c>
      <c r="U416" s="71" t="str">
        <f>IF(AND(A416&gt;"a",Ausstellungen!G416&gt;" "),COUNTIF(A$5:A$500,A416),"")</f>
        <v/>
      </c>
      <c r="V416" s="71" t="str">
        <f t="shared" si="68"/>
        <v/>
      </c>
      <c r="W416" s="71" t="str">
        <f t="shared" si="69"/>
        <v/>
      </c>
      <c r="X416" s="71" t="str">
        <f>IF(AND(Ausstellungen!D416&lt;&gt;Tabelle2!$C$19,Ausstellungen!F416=Tabelle2!$E$19),1,"")</f>
        <v/>
      </c>
      <c r="Y416" s="71" t="str">
        <f ca="1">IF(AND(Ausstellungen!G416&gt;"a",ISERROR(MATCH(Ausstellungen!G416,INDIRECT(Ausstellungen!T416),0))),0,"")</f>
        <v/>
      </c>
      <c r="Z416" s="71" t="str">
        <f>IF(ISERROR(SEARCH(",",Ausstellungen!G416,1)),Ausstellungen!G416,SUBSTITUTE(MID(Ausstellungen!G416,1,SEARCH(",",Ausstellungen!G416,1)-1),"vv","z"))</f>
        <v xml:space="preserve"> </v>
      </c>
      <c r="AA416" s="71">
        <f t="shared" ca="1" si="70"/>
        <v>0</v>
      </c>
      <c r="AB416" s="71">
        <f t="shared" ca="1" si="71"/>
        <v>0</v>
      </c>
      <c r="AC416" s="71">
        <f t="shared" ca="1" si="72"/>
        <v>0</v>
      </c>
      <c r="AD416" s="71">
        <f t="shared" ca="1" si="73"/>
        <v>0</v>
      </c>
      <c r="AE416" s="71">
        <f t="shared" ca="1" si="74"/>
        <v>0</v>
      </c>
      <c r="AF416" s="71">
        <f t="shared" ca="1" si="75"/>
        <v>0</v>
      </c>
      <c r="AG416" s="71">
        <f t="shared" ca="1" si="76"/>
        <v>0</v>
      </c>
    </row>
    <row r="417" spans="1:33" ht="18.600000000000001" customHeight="1" x14ac:dyDescent="0.2">
      <c r="A417" s="70" t="str">
        <f>IF(AND(Ausstellungen!C417&lt;"a",Ausstellungen!D417&lt;"a",Ausstellungen!F417&lt;"a",Ausstellungen!G417&lt;" "),"",SUBSTITUTE(SUBSTITUTE(SUBSTITUTE(SUBSTITUTE(IF(AND(ISERROR(SEARCH(",",Ausstellungen!G417,1)),ISERROR(SEARCH(".",Ausstellungen!G417,1))),CONCATENATE(Ausstellungen!D417,Ausstellungen!E417,Ausstellungen!F417,Ausstellungen!G417),IF(ISERROR(SEARCH(",",Ausstellungen!G417,1)),CONCATENATE(Ausstellungen!D417,Ausstellungen!E417,Ausstellungen!F417,MID(Ausstellungen!G417,SEARCH(".",Ausstellungen!G417,1)-1,1)),CONCATENATE(Ausstellungen!D417,Ausstellungen!E417,Ausstellungen!F417,MID(Ausstellungen!G417,SEARCH(",",Ausstellungen!G417,1)-1,1)))),"vv",ROW()),"v",ROW()),"Sg",""),"V",""))</f>
        <v xml:space="preserve">   </v>
      </c>
      <c r="B417" s="70" t="str">
        <f>IF(OR(Ausstellungen!C417&lt;"a",Ausstellungen!D417&lt;"a",Ausstellungen!F417&lt;"a"),"",IF(AND(Ausstellungen!D417=Tabelle2!$C$19,Ausstellungen!F417=Tabelle2!$E$19),Ausstellungen!C417&amp;Ausstellungen!D417&amp;"yy",IF(AND(Ausstellungen!D417=Tabelle2!$C$19,Ausstellungen!F417&lt;&gt;Tabelle2!$E$19),Ausstellungen!C417&amp;Ausstellungen!D417&amp;"zz",Ausstellungen!C417&amp;Ausstellungen!D417)))</f>
        <v/>
      </c>
      <c r="C417" s="70" t="str">
        <f>IF(Ausstellungen!H417&lt;"a","",IF(Ausstellungen!F417=Tabelle2!$E$4,Ausstellungen!D417&amp;Ausstellungen!E417&amp;Ausstellungen!F417&amp;Ausstellungen!H417,IF(Ausstellungen!F417=Tabelle2!$E$3,Ausstellungen!D417&amp;Ausstellungen!F417&amp;Ausstellungen!H417,Ausstellungen!D417&amp;Ausstellungen!E417&amp;Ausstellungen!H417)))</f>
        <v/>
      </c>
      <c r="D417" s="70" t="str">
        <f>IF(AND(Ausstellungen!C417&gt;"a",Ausstellungen!D417&gt;"a",Ausstellungen!F417&gt;"a",Ausstellungen!I417&gt;"a"),Ausstellungen!D417&amp;Ausstellungen!E417&amp;MID(Ausstellungen!I417,1,2),"")</f>
        <v/>
      </c>
      <c r="E417" s="70" t="str">
        <f>IF(AND(Ausstellungen!C417&gt;"a",Ausstellungen!D417&gt;"a",Ausstellungen!F417&gt;"a",Ausstellungen!I417&gt;"a"),Ausstellungen!D417&amp;MID(Ausstellungen!I417,1,3),"")</f>
        <v/>
      </c>
      <c r="F417" s="70" t="str">
        <f>IF(Ausstellungen!T417&lt;&gt;"leer",CONCATENATE(Ausstellungen!T417,"P"),"")</f>
        <v/>
      </c>
      <c r="G417" s="71">
        <f ca="1">IF(Ausstellungen!G417&gt;" ",VLOOKUP(Ausstellungen!G417,INDIRECT(F417),2,0),0)</f>
        <v>0</v>
      </c>
      <c r="H417" s="71">
        <f>IF(ISERROR(VLOOKUP(Ausstellungen!H417,Tabelle2!$AG$3:$AH$29,2,0)),0,VLOOKUP(Ausstellungen!H417,Tabelle2!$AG$3:$AH$29,2,0))</f>
        <v>0</v>
      </c>
      <c r="I417" s="71">
        <f>IF(ISERROR(VLOOKUP(Ausstellungen!I417,Tabelle2!$X$3:$Y$8,2,0)),0,VLOOKUP(Ausstellungen!I417,Tabelle2!$X$3:$Y$8,2,0))</f>
        <v>0</v>
      </c>
      <c r="J417" s="71">
        <f t="shared" ca="1" si="66"/>
        <v>0</v>
      </c>
      <c r="N417" s="69" t="str">
        <f>IF(AND(Ausstellungen!$C417&gt;"a",ISERROR(VLOOKUP(Ausstellungen!$C417,Tabelle3!$A$6:$B$300,2,0))),"??",IF(ISERROR(VLOOKUP(Ausstellungen!$C417,Tabelle3!$A$6:$B$300,2,0)),"",VLOOKUP(Ausstellungen!$C417,Tabelle3!$A$6:$B$300,2,0)))</f>
        <v/>
      </c>
      <c r="O417" s="125">
        <f ca="1">IF(AND(Ausstellungen!G417&gt;"a",ISERROR(MATCH(Ausstellungen!G417,INDIRECT(Ausstellungen!T417),0))),0,1)</f>
        <v>1</v>
      </c>
      <c r="P417" s="71" t="str">
        <f>IF(Ausstellungen!$C417="","",IF(ISERROR(MATCH(Ausstellungen!$I417,Tabelle2!$X$4:$X$8,0)),"",MATCH(Ausstellungen!$I417,Tabelle2!$X$4:$X$8,0)))</f>
        <v/>
      </c>
      <c r="Q417" s="71" t="str">
        <f>IF(Ausstellungen!$C417="","",IF(OR(P417="",ISERROR(INDEX(Tabelle2!$X$14:$Y$18,P417,2))),"",INDEX(Tabelle2!$X$14:$Y$18,P417,2)))</f>
        <v/>
      </c>
      <c r="R417" s="71" t="str">
        <f t="shared" si="67"/>
        <v/>
      </c>
      <c r="S417" s="84" t="str">
        <f>IF(Ausstellungen!H417&lt;"a","",IF(AND(Ausstellungen!H417&gt;"a",ISERROR(MATCH(Ausstellungen!D417&amp;Ausstellungen!G417,Tabelle2!$T$2:$T$17,0))),1,IF(AND(Ausstellungen!H417&gt;"a",INDEX(Tabelle2!$V$2:$V$17,MATCH(Ausstellungen!D417&amp;Ausstellungen!G417,Tabelle2!$T$2:$T$17,0))&lt;&gt;Ausstellungen!H417),1,"")))</f>
        <v/>
      </c>
      <c r="T417" s="71" t="str">
        <f>IF(AND(Ausstellungen!I417&gt;"a",ISERROR(MATCH(Ausstellungen!G417,Tabelle2!$Z$2:$Z$7,0))),1,"")</f>
        <v/>
      </c>
      <c r="U417" s="71" t="str">
        <f>IF(AND(A417&gt;"a",Ausstellungen!G417&gt;" "),COUNTIF(A$5:A$500,A417),"")</f>
        <v/>
      </c>
      <c r="V417" s="71" t="str">
        <f t="shared" si="68"/>
        <v/>
      </c>
      <c r="W417" s="71" t="str">
        <f t="shared" si="69"/>
        <v/>
      </c>
      <c r="X417" s="71" t="str">
        <f>IF(AND(Ausstellungen!D417&lt;&gt;Tabelle2!$C$19,Ausstellungen!F417=Tabelle2!$E$19),1,"")</f>
        <v/>
      </c>
      <c r="Y417" s="71" t="str">
        <f ca="1">IF(AND(Ausstellungen!G417&gt;"a",ISERROR(MATCH(Ausstellungen!G417,INDIRECT(Ausstellungen!T417),0))),0,"")</f>
        <v/>
      </c>
      <c r="Z417" s="71" t="str">
        <f>IF(ISERROR(SEARCH(",",Ausstellungen!G417,1)),Ausstellungen!G417,SUBSTITUTE(MID(Ausstellungen!G417,1,SEARCH(",",Ausstellungen!G417,1)-1),"vv","z"))</f>
        <v xml:space="preserve"> </v>
      </c>
      <c r="AA417" s="71">
        <f t="shared" ca="1" si="70"/>
        <v>0</v>
      </c>
      <c r="AB417" s="71">
        <f t="shared" ca="1" si="71"/>
        <v>0</v>
      </c>
      <c r="AC417" s="71">
        <f t="shared" ca="1" si="72"/>
        <v>0</v>
      </c>
      <c r="AD417" s="71">
        <f t="shared" ca="1" si="73"/>
        <v>0</v>
      </c>
      <c r="AE417" s="71">
        <f t="shared" ca="1" si="74"/>
        <v>0</v>
      </c>
      <c r="AF417" s="71">
        <f t="shared" ca="1" si="75"/>
        <v>0</v>
      </c>
      <c r="AG417" s="71">
        <f t="shared" ca="1" si="76"/>
        <v>0</v>
      </c>
    </row>
    <row r="418" spans="1:33" ht="18.600000000000001" customHeight="1" x14ac:dyDescent="0.2">
      <c r="A418" s="70" t="str">
        <f>IF(AND(Ausstellungen!C418&lt;"a",Ausstellungen!D418&lt;"a",Ausstellungen!F418&lt;"a",Ausstellungen!G418&lt;" "),"",SUBSTITUTE(SUBSTITUTE(SUBSTITUTE(SUBSTITUTE(IF(AND(ISERROR(SEARCH(",",Ausstellungen!G418,1)),ISERROR(SEARCH(".",Ausstellungen!G418,1))),CONCATENATE(Ausstellungen!D418,Ausstellungen!E418,Ausstellungen!F418,Ausstellungen!G418),IF(ISERROR(SEARCH(",",Ausstellungen!G418,1)),CONCATENATE(Ausstellungen!D418,Ausstellungen!E418,Ausstellungen!F418,MID(Ausstellungen!G418,SEARCH(".",Ausstellungen!G418,1)-1,1)),CONCATENATE(Ausstellungen!D418,Ausstellungen!E418,Ausstellungen!F418,MID(Ausstellungen!G418,SEARCH(",",Ausstellungen!G418,1)-1,1)))),"vv",ROW()),"v",ROW()),"Sg",""),"V",""))</f>
        <v xml:space="preserve">   </v>
      </c>
      <c r="B418" s="70" t="str">
        <f>IF(OR(Ausstellungen!C418&lt;"a",Ausstellungen!D418&lt;"a",Ausstellungen!F418&lt;"a"),"",IF(AND(Ausstellungen!D418=Tabelle2!$C$19,Ausstellungen!F418=Tabelle2!$E$19),Ausstellungen!C418&amp;Ausstellungen!D418&amp;"yy",IF(AND(Ausstellungen!D418=Tabelle2!$C$19,Ausstellungen!F418&lt;&gt;Tabelle2!$E$19),Ausstellungen!C418&amp;Ausstellungen!D418&amp;"zz",Ausstellungen!C418&amp;Ausstellungen!D418)))</f>
        <v/>
      </c>
      <c r="C418" s="70" t="str">
        <f>IF(Ausstellungen!H418&lt;"a","",IF(Ausstellungen!F418=Tabelle2!$E$4,Ausstellungen!D418&amp;Ausstellungen!E418&amp;Ausstellungen!F418&amp;Ausstellungen!H418,IF(Ausstellungen!F418=Tabelle2!$E$3,Ausstellungen!D418&amp;Ausstellungen!F418&amp;Ausstellungen!H418,Ausstellungen!D418&amp;Ausstellungen!E418&amp;Ausstellungen!H418)))</f>
        <v/>
      </c>
      <c r="D418" s="70" t="str">
        <f>IF(AND(Ausstellungen!C418&gt;"a",Ausstellungen!D418&gt;"a",Ausstellungen!F418&gt;"a",Ausstellungen!I418&gt;"a"),Ausstellungen!D418&amp;Ausstellungen!E418&amp;MID(Ausstellungen!I418,1,2),"")</f>
        <v/>
      </c>
      <c r="E418" s="70" t="str">
        <f>IF(AND(Ausstellungen!C418&gt;"a",Ausstellungen!D418&gt;"a",Ausstellungen!F418&gt;"a",Ausstellungen!I418&gt;"a"),Ausstellungen!D418&amp;MID(Ausstellungen!I418,1,3),"")</f>
        <v/>
      </c>
      <c r="F418" s="70" t="str">
        <f>IF(Ausstellungen!T418&lt;&gt;"leer",CONCATENATE(Ausstellungen!T418,"P"),"")</f>
        <v/>
      </c>
      <c r="G418" s="71">
        <f ca="1">IF(Ausstellungen!G418&gt;" ",VLOOKUP(Ausstellungen!G418,INDIRECT(F418),2,0),0)</f>
        <v>0</v>
      </c>
      <c r="H418" s="71">
        <f>IF(ISERROR(VLOOKUP(Ausstellungen!H418,Tabelle2!$AG$3:$AH$29,2,0)),0,VLOOKUP(Ausstellungen!H418,Tabelle2!$AG$3:$AH$29,2,0))</f>
        <v>0</v>
      </c>
      <c r="I418" s="71">
        <f>IF(ISERROR(VLOOKUP(Ausstellungen!I418,Tabelle2!$X$3:$Y$8,2,0)),0,VLOOKUP(Ausstellungen!I418,Tabelle2!$X$3:$Y$8,2,0))</f>
        <v>0</v>
      </c>
      <c r="J418" s="71">
        <f t="shared" ca="1" si="66"/>
        <v>0</v>
      </c>
      <c r="N418" s="69" t="str">
        <f>IF(AND(Ausstellungen!$C418&gt;"a",ISERROR(VLOOKUP(Ausstellungen!$C418,Tabelle3!$A$6:$B$300,2,0))),"??",IF(ISERROR(VLOOKUP(Ausstellungen!$C418,Tabelle3!$A$6:$B$300,2,0)),"",VLOOKUP(Ausstellungen!$C418,Tabelle3!$A$6:$B$300,2,0)))</f>
        <v/>
      </c>
      <c r="O418" s="125">
        <f ca="1">IF(AND(Ausstellungen!G418&gt;"a",ISERROR(MATCH(Ausstellungen!G418,INDIRECT(Ausstellungen!T418),0))),0,1)</f>
        <v>1</v>
      </c>
      <c r="P418" s="71" t="str">
        <f>IF(Ausstellungen!$C418="","",IF(ISERROR(MATCH(Ausstellungen!$I418,Tabelle2!$X$4:$X$8,0)),"",MATCH(Ausstellungen!$I418,Tabelle2!$X$4:$X$8,0)))</f>
        <v/>
      </c>
      <c r="Q418" s="71" t="str">
        <f>IF(Ausstellungen!$C418="","",IF(OR(P418="",ISERROR(INDEX(Tabelle2!$X$14:$Y$18,P418,2))),"",INDEX(Tabelle2!$X$14:$Y$18,P418,2)))</f>
        <v/>
      </c>
      <c r="R418" s="71" t="str">
        <f t="shared" si="67"/>
        <v/>
      </c>
      <c r="S418" s="84" t="str">
        <f>IF(Ausstellungen!H418&lt;"a","",IF(AND(Ausstellungen!H418&gt;"a",ISERROR(MATCH(Ausstellungen!D418&amp;Ausstellungen!G418,Tabelle2!$T$2:$T$17,0))),1,IF(AND(Ausstellungen!H418&gt;"a",INDEX(Tabelle2!$V$2:$V$17,MATCH(Ausstellungen!D418&amp;Ausstellungen!G418,Tabelle2!$T$2:$T$17,0))&lt;&gt;Ausstellungen!H418),1,"")))</f>
        <v/>
      </c>
      <c r="T418" s="71" t="str">
        <f>IF(AND(Ausstellungen!I418&gt;"a",ISERROR(MATCH(Ausstellungen!G418,Tabelle2!$Z$2:$Z$7,0))),1,"")</f>
        <v/>
      </c>
      <c r="U418" s="71" t="str">
        <f>IF(AND(A418&gt;"a",Ausstellungen!G418&gt;" "),COUNTIF(A$5:A$500,A418),"")</f>
        <v/>
      </c>
      <c r="V418" s="71" t="str">
        <f t="shared" si="68"/>
        <v/>
      </c>
      <c r="W418" s="71" t="str">
        <f t="shared" si="69"/>
        <v/>
      </c>
      <c r="X418" s="71" t="str">
        <f>IF(AND(Ausstellungen!D418&lt;&gt;Tabelle2!$C$19,Ausstellungen!F418=Tabelle2!$E$19),1,"")</f>
        <v/>
      </c>
      <c r="Y418" s="71" t="str">
        <f ca="1">IF(AND(Ausstellungen!G418&gt;"a",ISERROR(MATCH(Ausstellungen!G418,INDIRECT(Ausstellungen!T418),0))),0,"")</f>
        <v/>
      </c>
      <c r="Z418" s="71" t="str">
        <f>IF(ISERROR(SEARCH(",",Ausstellungen!G418,1)),Ausstellungen!G418,SUBSTITUTE(MID(Ausstellungen!G418,1,SEARCH(",",Ausstellungen!G418,1)-1),"vv","z"))</f>
        <v xml:space="preserve"> </v>
      </c>
      <c r="AA418" s="71">
        <f t="shared" ca="1" si="70"/>
        <v>0</v>
      </c>
      <c r="AB418" s="71">
        <f t="shared" ca="1" si="71"/>
        <v>0</v>
      </c>
      <c r="AC418" s="71">
        <f t="shared" ca="1" si="72"/>
        <v>0</v>
      </c>
      <c r="AD418" s="71">
        <f t="shared" ca="1" si="73"/>
        <v>0</v>
      </c>
      <c r="AE418" s="71">
        <f t="shared" ca="1" si="74"/>
        <v>0</v>
      </c>
      <c r="AF418" s="71">
        <f t="shared" ca="1" si="75"/>
        <v>0</v>
      </c>
      <c r="AG418" s="71">
        <f t="shared" ca="1" si="76"/>
        <v>0</v>
      </c>
    </row>
    <row r="419" spans="1:33" ht="18.600000000000001" customHeight="1" x14ac:dyDescent="0.2">
      <c r="A419" s="70" t="str">
        <f>IF(AND(Ausstellungen!C419&lt;"a",Ausstellungen!D419&lt;"a",Ausstellungen!F419&lt;"a",Ausstellungen!G419&lt;" "),"",SUBSTITUTE(SUBSTITUTE(SUBSTITUTE(SUBSTITUTE(IF(AND(ISERROR(SEARCH(",",Ausstellungen!G419,1)),ISERROR(SEARCH(".",Ausstellungen!G419,1))),CONCATENATE(Ausstellungen!D419,Ausstellungen!E419,Ausstellungen!F419,Ausstellungen!G419),IF(ISERROR(SEARCH(",",Ausstellungen!G419,1)),CONCATENATE(Ausstellungen!D419,Ausstellungen!E419,Ausstellungen!F419,MID(Ausstellungen!G419,SEARCH(".",Ausstellungen!G419,1)-1,1)),CONCATENATE(Ausstellungen!D419,Ausstellungen!E419,Ausstellungen!F419,MID(Ausstellungen!G419,SEARCH(",",Ausstellungen!G419,1)-1,1)))),"vv",ROW()),"v",ROW()),"Sg",""),"V",""))</f>
        <v xml:space="preserve">   </v>
      </c>
      <c r="B419" s="70" t="str">
        <f>IF(OR(Ausstellungen!C419&lt;"a",Ausstellungen!D419&lt;"a",Ausstellungen!F419&lt;"a"),"",IF(AND(Ausstellungen!D419=Tabelle2!$C$19,Ausstellungen!F419=Tabelle2!$E$19),Ausstellungen!C419&amp;Ausstellungen!D419&amp;"yy",IF(AND(Ausstellungen!D419=Tabelle2!$C$19,Ausstellungen!F419&lt;&gt;Tabelle2!$E$19),Ausstellungen!C419&amp;Ausstellungen!D419&amp;"zz",Ausstellungen!C419&amp;Ausstellungen!D419)))</f>
        <v/>
      </c>
      <c r="C419" s="70" t="str">
        <f>IF(Ausstellungen!H419&lt;"a","",IF(Ausstellungen!F419=Tabelle2!$E$4,Ausstellungen!D419&amp;Ausstellungen!E419&amp;Ausstellungen!F419&amp;Ausstellungen!H419,IF(Ausstellungen!F419=Tabelle2!$E$3,Ausstellungen!D419&amp;Ausstellungen!F419&amp;Ausstellungen!H419,Ausstellungen!D419&amp;Ausstellungen!E419&amp;Ausstellungen!H419)))</f>
        <v/>
      </c>
      <c r="D419" s="70" t="str">
        <f>IF(AND(Ausstellungen!C419&gt;"a",Ausstellungen!D419&gt;"a",Ausstellungen!F419&gt;"a",Ausstellungen!I419&gt;"a"),Ausstellungen!D419&amp;Ausstellungen!E419&amp;MID(Ausstellungen!I419,1,2),"")</f>
        <v/>
      </c>
      <c r="E419" s="70" t="str">
        <f>IF(AND(Ausstellungen!C419&gt;"a",Ausstellungen!D419&gt;"a",Ausstellungen!F419&gt;"a",Ausstellungen!I419&gt;"a"),Ausstellungen!D419&amp;MID(Ausstellungen!I419,1,3),"")</f>
        <v/>
      </c>
      <c r="F419" s="70" t="str">
        <f>IF(Ausstellungen!T419&lt;&gt;"leer",CONCATENATE(Ausstellungen!T419,"P"),"")</f>
        <v/>
      </c>
      <c r="G419" s="71">
        <f ca="1">IF(Ausstellungen!G419&gt;" ",VLOOKUP(Ausstellungen!G419,INDIRECT(F419),2,0),0)</f>
        <v>0</v>
      </c>
      <c r="H419" s="71">
        <f>IF(ISERROR(VLOOKUP(Ausstellungen!H419,Tabelle2!$AG$3:$AH$29,2,0)),0,VLOOKUP(Ausstellungen!H419,Tabelle2!$AG$3:$AH$29,2,0))</f>
        <v>0</v>
      </c>
      <c r="I419" s="71">
        <f>IF(ISERROR(VLOOKUP(Ausstellungen!I419,Tabelle2!$X$3:$Y$8,2,0)),0,VLOOKUP(Ausstellungen!I419,Tabelle2!$X$3:$Y$8,2,0))</f>
        <v>0</v>
      </c>
      <c r="J419" s="71">
        <f t="shared" ca="1" si="66"/>
        <v>0</v>
      </c>
      <c r="N419" s="69" t="str">
        <f>IF(AND(Ausstellungen!$C419&gt;"a",ISERROR(VLOOKUP(Ausstellungen!$C419,Tabelle3!$A$6:$B$300,2,0))),"??",IF(ISERROR(VLOOKUP(Ausstellungen!$C419,Tabelle3!$A$6:$B$300,2,0)),"",VLOOKUP(Ausstellungen!$C419,Tabelle3!$A$6:$B$300,2,0)))</f>
        <v/>
      </c>
      <c r="O419" s="125">
        <f ca="1">IF(AND(Ausstellungen!G419&gt;"a",ISERROR(MATCH(Ausstellungen!G419,INDIRECT(Ausstellungen!T419),0))),0,1)</f>
        <v>1</v>
      </c>
      <c r="P419" s="71" t="str">
        <f>IF(Ausstellungen!$C419="","",IF(ISERROR(MATCH(Ausstellungen!$I419,Tabelle2!$X$4:$X$8,0)),"",MATCH(Ausstellungen!$I419,Tabelle2!$X$4:$X$8,0)))</f>
        <v/>
      </c>
      <c r="Q419" s="71" t="str">
        <f>IF(Ausstellungen!$C419="","",IF(OR(P419="",ISERROR(INDEX(Tabelle2!$X$14:$Y$18,P419,2))),"",INDEX(Tabelle2!$X$14:$Y$18,P419,2)))</f>
        <v/>
      </c>
      <c r="R419" s="71" t="str">
        <f t="shared" si="67"/>
        <v/>
      </c>
      <c r="S419" s="84" t="str">
        <f>IF(Ausstellungen!H419&lt;"a","",IF(AND(Ausstellungen!H419&gt;"a",ISERROR(MATCH(Ausstellungen!D419&amp;Ausstellungen!G419,Tabelle2!$T$2:$T$17,0))),1,IF(AND(Ausstellungen!H419&gt;"a",INDEX(Tabelle2!$V$2:$V$17,MATCH(Ausstellungen!D419&amp;Ausstellungen!G419,Tabelle2!$T$2:$T$17,0))&lt;&gt;Ausstellungen!H419),1,"")))</f>
        <v/>
      </c>
      <c r="T419" s="71" t="str">
        <f>IF(AND(Ausstellungen!I419&gt;"a",ISERROR(MATCH(Ausstellungen!G419,Tabelle2!$Z$2:$Z$7,0))),1,"")</f>
        <v/>
      </c>
      <c r="U419" s="71" t="str">
        <f>IF(AND(A419&gt;"a",Ausstellungen!G419&gt;" "),COUNTIF(A$5:A$500,A419),"")</f>
        <v/>
      </c>
      <c r="V419" s="71" t="str">
        <f t="shared" si="68"/>
        <v/>
      </c>
      <c r="W419" s="71" t="str">
        <f t="shared" si="69"/>
        <v/>
      </c>
      <c r="X419" s="71" t="str">
        <f>IF(AND(Ausstellungen!D419&lt;&gt;Tabelle2!$C$19,Ausstellungen!F419=Tabelle2!$E$19),1,"")</f>
        <v/>
      </c>
      <c r="Y419" s="71" t="str">
        <f ca="1">IF(AND(Ausstellungen!G419&gt;"a",ISERROR(MATCH(Ausstellungen!G419,INDIRECT(Ausstellungen!T419),0))),0,"")</f>
        <v/>
      </c>
      <c r="Z419" s="71" t="str">
        <f>IF(ISERROR(SEARCH(",",Ausstellungen!G419,1)),Ausstellungen!G419,SUBSTITUTE(MID(Ausstellungen!G419,1,SEARCH(",",Ausstellungen!G419,1)-1),"vv","z"))</f>
        <v xml:space="preserve"> </v>
      </c>
      <c r="AA419" s="71">
        <f t="shared" ca="1" si="70"/>
        <v>0</v>
      </c>
      <c r="AB419" s="71">
        <f t="shared" ca="1" si="71"/>
        <v>0</v>
      </c>
      <c r="AC419" s="71">
        <f t="shared" ca="1" si="72"/>
        <v>0</v>
      </c>
      <c r="AD419" s="71">
        <f t="shared" ca="1" si="73"/>
        <v>0</v>
      </c>
      <c r="AE419" s="71">
        <f t="shared" ca="1" si="74"/>
        <v>0</v>
      </c>
      <c r="AF419" s="71">
        <f t="shared" ca="1" si="75"/>
        <v>0</v>
      </c>
      <c r="AG419" s="71">
        <f t="shared" ca="1" si="76"/>
        <v>0</v>
      </c>
    </row>
    <row r="420" spans="1:33" ht="18.600000000000001" customHeight="1" x14ac:dyDescent="0.2">
      <c r="A420" s="70" t="str">
        <f>IF(AND(Ausstellungen!C420&lt;"a",Ausstellungen!D420&lt;"a",Ausstellungen!F420&lt;"a",Ausstellungen!G420&lt;" "),"",SUBSTITUTE(SUBSTITUTE(SUBSTITUTE(SUBSTITUTE(IF(AND(ISERROR(SEARCH(",",Ausstellungen!G420,1)),ISERROR(SEARCH(".",Ausstellungen!G420,1))),CONCATENATE(Ausstellungen!D420,Ausstellungen!E420,Ausstellungen!F420,Ausstellungen!G420),IF(ISERROR(SEARCH(",",Ausstellungen!G420,1)),CONCATENATE(Ausstellungen!D420,Ausstellungen!E420,Ausstellungen!F420,MID(Ausstellungen!G420,SEARCH(".",Ausstellungen!G420,1)-1,1)),CONCATENATE(Ausstellungen!D420,Ausstellungen!E420,Ausstellungen!F420,MID(Ausstellungen!G420,SEARCH(",",Ausstellungen!G420,1)-1,1)))),"vv",ROW()),"v",ROW()),"Sg",""),"V",""))</f>
        <v xml:space="preserve">   </v>
      </c>
      <c r="B420" s="70" t="str">
        <f>IF(OR(Ausstellungen!C420&lt;"a",Ausstellungen!D420&lt;"a",Ausstellungen!F420&lt;"a"),"",IF(AND(Ausstellungen!D420=Tabelle2!$C$19,Ausstellungen!F420=Tabelle2!$E$19),Ausstellungen!C420&amp;Ausstellungen!D420&amp;"yy",IF(AND(Ausstellungen!D420=Tabelle2!$C$19,Ausstellungen!F420&lt;&gt;Tabelle2!$E$19),Ausstellungen!C420&amp;Ausstellungen!D420&amp;"zz",Ausstellungen!C420&amp;Ausstellungen!D420)))</f>
        <v/>
      </c>
      <c r="C420" s="70" t="str">
        <f>IF(Ausstellungen!H420&lt;"a","",IF(Ausstellungen!F420=Tabelle2!$E$4,Ausstellungen!D420&amp;Ausstellungen!E420&amp;Ausstellungen!F420&amp;Ausstellungen!H420,IF(Ausstellungen!F420=Tabelle2!$E$3,Ausstellungen!D420&amp;Ausstellungen!F420&amp;Ausstellungen!H420,Ausstellungen!D420&amp;Ausstellungen!E420&amp;Ausstellungen!H420)))</f>
        <v/>
      </c>
      <c r="D420" s="70" t="str">
        <f>IF(AND(Ausstellungen!C420&gt;"a",Ausstellungen!D420&gt;"a",Ausstellungen!F420&gt;"a",Ausstellungen!I420&gt;"a"),Ausstellungen!D420&amp;Ausstellungen!E420&amp;MID(Ausstellungen!I420,1,2),"")</f>
        <v/>
      </c>
      <c r="E420" s="70" t="str">
        <f>IF(AND(Ausstellungen!C420&gt;"a",Ausstellungen!D420&gt;"a",Ausstellungen!F420&gt;"a",Ausstellungen!I420&gt;"a"),Ausstellungen!D420&amp;MID(Ausstellungen!I420,1,3),"")</f>
        <v/>
      </c>
      <c r="F420" s="70" t="str">
        <f>IF(Ausstellungen!T420&lt;&gt;"leer",CONCATENATE(Ausstellungen!T420,"P"),"")</f>
        <v/>
      </c>
      <c r="G420" s="71">
        <f ca="1">IF(Ausstellungen!G420&gt;" ",VLOOKUP(Ausstellungen!G420,INDIRECT(F420),2,0),0)</f>
        <v>0</v>
      </c>
      <c r="H420" s="71">
        <f>IF(ISERROR(VLOOKUP(Ausstellungen!H420,Tabelle2!$AG$3:$AH$29,2,0)),0,VLOOKUP(Ausstellungen!H420,Tabelle2!$AG$3:$AH$29,2,0))</f>
        <v>0</v>
      </c>
      <c r="I420" s="71">
        <f>IF(ISERROR(VLOOKUP(Ausstellungen!I420,Tabelle2!$X$3:$Y$8,2,0)),0,VLOOKUP(Ausstellungen!I420,Tabelle2!$X$3:$Y$8,2,0))</f>
        <v>0</v>
      </c>
      <c r="J420" s="71">
        <f t="shared" ca="1" si="66"/>
        <v>0</v>
      </c>
      <c r="N420" s="69" t="str">
        <f>IF(AND(Ausstellungen!$C420&gt;"a",ISERROR(VLOOKUP(Ausstellungen!$C420,Tabelle3!$A$6:$B$300,2,0))),"??",IF(ISERROR(VLOOKUP(Ausstellungen!$C420,Tabelle3!$A$6:$B$300,2,0)),"",VLOOKUP(Ausstellungen!$C420,Tabelle3!$A$6:$B$300,2,0)))</f>
        <v/>
      </c>
      <c r="O420" s="125">
        <f ca="1">IF(AND(Ausstellungen!G420&gt;"a",ISERROR(MATCH(Ausstellungen!G420,INDIRECT(Ausstellungen!T420),0))),0,1)</f>
        <v>1</v>
      </c>
      <c r="P420" s="71" t="str">
        <f>IF(Ausstellungen!$C420="","",IF(ISERROR(MATCH(Ausstellungen!$I420,Tabelle2!$X$4:$X$8,0)),"",MATCH(Ausstellungen!$I420,Tabelle2!$X$4:$X$8,0)))</f>
        <v/>
      </c>
      <c r="Q420" s="71" t="str">
        <f>IF(Ausstellungen!$C420="","",IF(OR(P420="",ISERROR(INDEX(Tabelle2!$X$14:$Y$18,P420,2))),"",INDEX(Tabelle2!$X$14:$Y$18,P420,2)))</f>
        <v/>
      </c>
      <c r="R420" s="71" t="str">
        <f t="shared" si="67"/>
        <v/>
      </c>
      <c r="S420" s="84" t="str">
        <f>IF(Ausstellungen!H420&lt;"a","",IF(AND(Ausstellungen!H420&gt;"a",ISERROR(MATCH(Ausstellungen!D420&amp;Ausstellungen!G420,Tabelle2!$T$2:$T$17,0))),1,IF(AND(Ausstellungen!H420&gt;"a",INDEX(Tabelle2!$V$2:$V$17,MATCH(Ausstellungen!D420&amp;Ausstellungen!G420,Tabelle2!$T$2:$T$17,0))&lt;&gt;Ausstellungen!H420),1,"")))</f>
        <v/>
      </c>
      <c r="T420" s="71" t="str">
        <f>IF(AND(Ausstellungen!I420&gt;"a",ISERROR(MATCH(Ausstellungen!G420,Tabelle2!$Z$2:$Z$7,0))),1,"")</f>
        <v/>
      </c>
      <c r="U420" s="71" t="str">
        <f>IF(AND(A420&gt;"a",Ausstellungen!G420&gt;" "),COUNTIF(A$5:A$500,A420),"")</f>
        <v/>
      </c>
      <c r="V420" s="71" t="str">
        <f t="shared" si="68"/>
        <v/>
      </c>
      <c r="W420" s="71" t="str">
        <f t="shared" si="69"/>
        <v/>
      </c>
      <c r="X420" s="71" t="str">
        <f>IF(AND(Ausstellungen!D420&lt;&gt;Tabelle2!$C$19,Ausstellungen!F420=Tabelle2!$E$19),1,"")</f>
        <v/>
      </c>
      <c r="Y420" s="71" t="str">
        <f ca="1">IF(AND(Ausstellungen!G420&gt;"a",ISERROR(MATCH(Ausstellungen!G420,INDIRECT(Ausstellungen!T420),0))),0,"")</f>
        <v/>
      </c>
      <c r="Z420" s="71" t="str">
        <f>IF(ISERROR(SEARCH(",",Ausstellungen!G420,1)),Ausstellungen!G420,SUBSTITUTE(MID(Ausstellungen!G420,1,SEARCH(",",Ausstellungen!G420,1)-1),"vv","z"))</f>
        <v xml:space="preserve"> </v>
      </c>
      <c r="AA420" s="71">
        <f t="shared" ca="1" si="70"/>
        <v>0</v>
      </c>
      <c r="AB420" s="71">
        <f t="shared" ca="1" si="71"/>
        <v>0</v>
      </c>
      <c r="AC420" s="71">
        <f t="shared" ca="1" si="72"/>
        <v>0</v>
      </c>
      <c r="AD420" s="71">
        <f t="shared" ca="1" si="73"/>
        <v>0</v>
      </c>
      <c r="AE420" s="71">
        <f t="shared" ca="1" si="74"/>
        <v>0</v>
      </c>
      <c r="AF420" s="71">
        <f t="shared" ca="1" si="75"/>
        <v>0</v>
      </c>
      <c r="AG420" s="71">
        <f t="shared" ca="1" si="76"/>
        <v>0</v>
      </c>
    </row>
    <row r="421" spans="1:33" ht="18.600000000000001" customHeight="1" x14ac:dyDescent="0.2">
      <c r="A421" s="70" t="str">
        <f>IF(AND(Ausstellungen!C421&lt;"a",Ausstellungen!D421&lt;"a",Ausstellungen!F421&lt;"a",Ausstellungen!G421&lt;" "),"",SUBSTITUTE(SUBSTITUTE(SUBSTITUTE(SUBSTITUTE(IF(AND(ISERROR(SEARCH(",",Ausstellungen!G421,1)),ISERROR(SEARCH(".",Ausstellungen!G421,1))),CONCATENATE(Ausstellungen!D421,Ausstellungen!E421,Ausstellungen!F421,Ausstellungen!G421),IF(ISERROR(SEARCH(",",Ausstellungen!G421,1)),CONCATENATE(Ausstellungen!D421,Ausstellungen!E421,Ausstellungen!F421,MID(Ausstellungen!G421,SEARCH(".",Ausstellungen!G421,1)-1,1)),CONCATENATE(Ausstellungen!D421,Ausstellungen!E421,Ausstellungen!F421,MID(Ausstellungen!G421,SEARCH(",",Ausstellungen!G421,1)-1,1)))),"vv",ROW()),"v",ROW()),"Sg",""),"V",""))</f>
        <v xml:space="preserve">   </v>
      </c>
      <c r="B421" s="70" t="str">
        <f>IF(OR(Ausstellungen!C421&lt;"a",Ausstellungen!D421&lt;"a",Ausstellungen!F421&lt;"a"),"",IF(AND(Ausstellungen!D421=Tabelle2!$C$19,Ausstellungen!F421=Tabelle2!$E$19),Ausstellungen!C421&amp;Ausstellungen!D421&amp;"yy",IF(AND(Ausstellungen!D421=Tabelle2!$C$19,Ausstellungen!F421&lt;&gt;Tabelle2!$E$19),Ausstellungen!C421&amp;Ausstellungen!D421&amp;"zz",Ausstellungen!C421&amp;Ausstellungen!D421)))</f>
        <v/>
      </c>
      <c r="C421" s="70" t="str">
        <f>IF(Ausstellungen!H421&lt;"a","",IF(Ausstellungen!F421=Tabelle2!$E$4,Ausstellungen!D421&amp;Ausstellungen!E421&amp;Ausstellungen!F421&amp;Ausstellungen!H421,IF(Ausstellungen!F421=Tabelle2!$E$3,Ausstellungen!D421&amp;Ausstellungen!F421&amp;Ausstellungen!H421,Ausstellungen!D421&amp;Ausstellungen!E421&amp;Ausstellungen!H421)))</f>
        <v/>
      </c>
      <c r="D421" s="70" t="str">
        <f>IF(AND(Ausstellungen!C421&gt;"a",Ausstellungen!D421&gt;"a",Ausstellungen!F421&gt;"a",Ausstellungen!I421&gt;"a"),Ausstellungen!D421&amp;Ausstellungen!E421&amp;MID(Ausstellungen!I421,1,2),"")</f>
        <v/>
      </c>
      <c r="E421" s="70" t="str">
        <f>IF(AND(Ausstellungen!C421&gt;"a",Ausstellungen!D421&gt;"a",Ausstellungen!F421&gt;"a",Ausstellungen!I421&gt;"a"),Ausstellungen!D421&amp;MID(Ausstellungen!I421,1,3),"")</f>
        <v/>
      </c>
      <c r="F421" s="70" t="str">
        <f>IF(Ausstellungen!T421&lt;&gt;"leer",CONCATENATE(Ausstellungen!T421,"P"),"")</f>
        <v/>
      </c>
      <c r="G421" s="71">
        <f ca="1">IF(Ausstellungen!G421&gt;" ",VLOOKUP(Ausstellungen!G421,INDIRECT(F421),2,0),0)</f>
        <v>0</v>
      </c>
      <c r="H421" s="71">
        <f>IF(ISERROR(VLOOKUP(Ausstellungen!H421,Tabelle2!$AG$3:$AH$29,2,0)),0,VLOOKUP(Ausstellungen!H421,Tabelle2!$AG$3:$AH$29,2,0))</f>
        <v>0</v>
      </c>
      <c r="I421" s="71">
        <f>IF(ISERROR(VLOOKUP(Ausstellungen!I421,Tabelle2!$X$3:$Y$8,2,0)),0,VLOOKUP(Ausstellungen!I421,Tabelle2!$X$3:$Y$8,2,0))</f>
        <v>0</v>
      </c>
      <c r="J421" s="71">
        <f t="shared" ca="1" si="66"/>
        <v>0</v>
      </c>
      <c r="N421" s="69" t="str">
        <f>IF(AND(Ausstellungen!$C421&gt;"a",ISERROR(VLOOKUP(Ausstellungen!$C421,Tabelle3!$A$6:$B$300,2,0))),"??",IF(ISERROR(VLOOKUP(Ausstellungen!$C421,Tabelle3!$A$6:$B$300,2,0)),"",VLOOKUP(Ausstellungen!$C421,Tabelle3!$A$6:$B$300,2,0)))</f>
        <v/>
      </c>
      <c r="O421" s="125">
        <f ca="1">IF(AND(Ausstellungen!G421&gt;"a",ISERROR(MATCH(Ausstellungen!G421,INDIRECT(Ausstellungen!T421),0))),0,1)</f>
        <v>1</v>
      </c>
      <c r="P421" s="71" t="str">
        <f>IF(Ausstellungen!$C421="","",IF(ISERROR(MATCH(Ausstellungen!$I421,Tabelle2!$X$4:$X$8,0)),"",MATCH(Ausstellungen!$I421,Tabelle2!$X$4:$X$8,0)))</f>
        <v/>
      </c>
      <c r="Q421" s="71" t="str">
        <f>IF(Ausstellungen!$C421="","",IF(OR(P421="",ISERROR(INDEX(Tabelle2!$X$14:$Y$18,P421,2))),"",INDEX(Tabelle2!$X$14:$Y$18,P421,2)))</f>
        <v/>
      </c>
      <c r="R421" s="71" t="str">
        <f t="shared" si="67"/>
        <v/>
      </c>
      <c r="S421" s="84" t="str">
        <f>IF(Ausstellungen!H421&lt;"a","",IF(AND(Ausstellungen!H421&gt;"a",ISERROR(MATCH(Ausstellungen!D421&amp;Ausstellungen!G421,Tabelle2!$T$2:$T$17,0))),1,IF(AND(Ausstellungen!H421&gt;"a",INDEX(Tabelle2!$V$2:$V$17,MATCH(Ausstellungen!D421&amp;Ausstellungen!G421,Tabelle2!$T$2:$T$17,0))&lt;&gt;Ausstellungen!H421),1,"")))</f>
        <v/>
      </c>
      <c r="T421" s="71" t="str">
        <f>IF(AND(Ausstellungen!I421&gt;"a",ISERROR(MATCH(Ausstellungen!G421,Tabelle2!$Z$2:$Z$7,0))),1,"")</f>
        <v/>
      </c>
      <c r="U421" s="71" t="str">
        <f>IF(AND(A421&gt;"a",Ausstellungen!G421&gt;" "),COUNTIF(A$5:A$500,A421),"")</f>
        <v/>
      </c>
      <c r="V421" s="71" t="str">
        <f t="shared" si="68"/>
        <v/>
      </c>
      <c r="W421" s="71" t="str">
        <f t="shared" si="69"/>
        <v/>
      </c>
      <c r="X421" s="71" t="str">
        <f>IF(AND(Ausstellungen!D421&lt;&gt;Tabelle2!$C$19,Ausstellungen!F421=Tabelle2!$E$19),1,"")</f>
        <v/>
      </c>
      <c r="Y421" s="71" t="str">
        <f ca="1">IF(AND(Ausstellungen!G421&gt;"a",ISERROR(MATCH(Ausstellungen!G421,INDIRECT(Ausstellungen!T421),0))),0,"")</f>
        <v/>
      </c>
      <c r="Z421" s="71" t="str">
        <f>IF(ISERROR(SEARCH(",",Ausstellungen!G421,1)),Ausstellungen!G421,SUBSTITUTE(MID(Ausstellungen!G421,1,SEARCH(",",Ausstellungen!G421,1)-1),"vv","z"))</f>
        <v xml:space="preserve"> </v>
      </c>
      <c r="AA421" s="71">
        <f t="shared" ca="1" si="70"/>
        <v>0</v>
      </c>
      <c r="AB421" s="71">
        <f t="shared" ca="1" si="71"/>
        <v>0</v>
      </c>
      <c r="AC421" s="71">
        <f t="shared" ca="1" si="72"/>
        <v>0</v>
      </c>
      <c r="AD421" s="71">
        <f t="shared" ca="1" si="73"/>
        <v>0</v>
      </c>
      <c r="AE421" s="71">
        <f t="shared" ca="1" si="74"/>
        <v>0</v>
      </c>
      <c r="AF421" s="71">
        <f t="shared" ca="1" si="75"/>
        <v>0</v>
      </c>
      <c r="AG421" s="71">
        <f t="shared" ca="1" si="76"/>
        <v>0</v>
      </c>
    </row>
    <row r="422" spans="1:33" ht="18.600000000000001" customHeight="1" x14ac:dyDescent="0.2">
      <c r="A422" s="70" t="str">
        <f>IF(AND(Ausstellungen!C422&lt;"a",Ausstellungen!D422&lt;"a",Ausstellungen!F422&lt;"a",Ausstellungen!G422&lt;" "),"",SUBSTITUTE(SUBSTITUTE(SUBSTITUTE(SUBSTITUTE(IF(AND(ISERROR(SEARCH(",",Ausstellungen!G422,1)),ISERROR(SEARCH(".",Ausstellungen!G422,1))),CONCATENATE(Ausstellungen!D422,Ausstellungen!E422,Ausstellungen!F422,Ausstellungen!G422),IF(ISERROR(SEARCH(",",Ausstellungen!G422,1)),CONCATENATE(Ausstellungen!D422,Ausstellungen!E422,Ausstellungen!F422,MID(Ausstellungen!G422,SEARCH(".",Ausstellungen!G422,1)-1,1)),CONCATENATE(Ausstellungen!D422,Ausstellungen!E422,Ausstellungen!F422,MID(Ausstellungen!G422,SEARCH(",",Ausstellungen!G422,1)-1,1)))),"vv",ROW()),"v",ROW()),"Sg",""),"V",""))</f>
        <v xml:space="preserve">   </v>
      </c>
      <c r="B422" s="70" t="str">
        <f>IF(OR(Ausstellungen!C422&lt;"a",Ausstellungen!D422&lt;"a",Ausstellungen!F422&lt;"a"),"",IF(AND(Ausstellungen!D422=Tabelle2!$C$19,Ausstellungen!F422=Tabelle2!$E$19),Ausstellungen!C422&amp;Ausstellungen!D422&amp;"yy",IF(AND(Ausstellungen!D422=Tabelle2!$C$19,Ausstellungen!F422&lt;&gt;Tabelle2!$E$19),Ausstellungen!C422&amp;Ausstellungen!D422&amp;"zz",Ausstellungen!C422&amp;Ausstellungen!D422)))</f>
        <v/>
      </c>
      <c r="C422" s="70" t="str">
        <f>IF(Ausstellungen!H422&lt;"a","",IF(Ausstellungen!F422=Tabelle2!$E$4,Ausstellungen!D422&amp;Ausstellungen!E422&amp;Ausstellungen!F422&amp;Ausstellungen!H422,IF(Ausstellungen!F422=Tabelle2!$E$3,Ausstellungen!D422&amp;Ausstellungen!F422&amp;Ausstellungen!H422,Ausstellungen!D422&amp;Ausstellungen!E422&amp;Ausstellungen!H422)))</f>
        <v/>
      </c>
      <c r="D422" s="70" t="str">
        <f>IF(AND(Ausstellungen!C422&gt;"a",Ausstellungen!D422&gt;"a",Ausstellungen!F422&gt;"a",Ausstellungen!I422&gt;"a"),Ausstellungen!D422&amp;Ausstellungen!E422&amp;MID(Ausstellungen!I422,1,2),"")</f>
        <v/>
      </c>
      <c r="E422" s="70" t="str">
        <f>IF(AND(Ausstellungen!C422&gt;"a",Ausstellungen!D422&gt;"a",Ausstellungen!F422&gt;"a",Ausstellungen!I422&gt;"a"),Ausstellungen!D422&amp;MID(Ausstellungen!I422,1,3),"")</f>
        <v/>
      </c>
      <c r="F422" s="70" t="str">
        <f>IF(Ausstellungen!T422&lt;&gt;"leer",CONCATENATE(Ausstellungen!T422,"P"),"")</f>
        <v/>
      </c>
      <c r="G422" s="71">
        <f ca="1">IF(Ausstellungen!G422&gt;" ",VLOOKUP(Ausstellungen!G422,INDIRECT(F422),2,0),0)</f>
        <v>0</v>
      </c>
      <c r="H422" s="71">
        <f>IF(ISERROR(VLOOKUP(Ausstellungen!H422,Tabelle2!$AG$3:$AH$29,2,0)),0,VLOOKUP(Ausstellungen!H422,Tabelle2!$AG$3:$AH$29,2,0))</f>
        <v>0</v>
      </c>
      <c r="I422" s="71">
        <f>IF(ISERROR(VLOOKUP(Ausstellungen!I422,Tabelle2!$X$3:$Y$8,2,0)),0,VLOOKUP(Ausstellungen!I422,Tabelle2!$X$3:$Y$8,2,0))</f>
        <v>0</v>
      </c>
      <c r="J422" s="71">
        <f t="shared" ca="1" si="66"/>
        <v>0</v>
      </c>
      <c r="N422" s="69" t="str">
        <f>IF(AND(Ausstellungen!$C422&gt;"a",ISERROR(VLOOKUP(Ausstellungen!$C422,Tabelle3!$A$6:$B$300,2,0))),"??",IF(ISERROR(VLOOKUP(Ausstellungen!$C422,Tabelle3!$A$6:$B$300,2,0)),"",VLOOKUP(Ausstellungen!$C422,Tabelle3!$A$6:$B$300,2,0)))</f>
        <v/>
      </c>
      <c r="O422" s="125">
        <f ca="1">IF(AND(Ausstellungen!G422&gt;"a",ISERROR(MATCH(Ausstellungen!G422,INDIRECT(Ausstellungen!T422),0))),0,1)</f>
        <v>1</v>
      </c>
      <c r="P422" s="71" t="str">
        <f>IF(Ausstellungen!$C422="","",IF(ISERROR(MATCH(Ausstellungen!$I422,Tabelle2!$X$4:$X$8,0)),"",MATCH(Ausstellungen!$I422,Tabelle2!$X$4:$X$8,0)))</f>
        <v/>
      </c>
      <c r="Q422" s="71" t="str">
        <f>IF(Ausstellungen!$C422="","",IF(OR(P422="",ISERROR(INDEX(Tabelle2!$X$14:$Y$18,P422,2))),"",INDEX(Tabelle2!$X$14:$Y$18,P422,2)))</f>
        <v/>
      </c>
      <c r="R422" s="71" t="str">
        <f t="shared" si="67"/>
        <v/>
      </c>
      <c r="S422" s="84" t="str">
        <f>IF(Ausstellungen!H422&lt;"a","",IF(AND(Ausstellungen!H422&gt;"a",ISERROR(MATCH(Ausstellungen!D422&amp;Ausstellungen!G422,Tabelle2!$T$2:$T$17,0))),1,IF(AND(Ausstellungen!H422&gt;"a",INDEX(Tabelle2!$V$2:$V$17,MATCH(Ausstellungen!D422&amp;Ausstellungen!G422,Tabelle2!$T$2:$T$17,0))&lt;&gt;Ausstellungen!H422),1,"")))</f>
        <v/>
      </c>
      <c r="T422" s="71" t="str">
        <f>IF(AND(Ausstellungen!I422&gt;"a",ISERROR(MATCH(Ausstellungen!G422,Tabelle2!$Z$2:$Z$7,0))),1,"")</f>
        <v/>
      </c>
      <c r="U422" s="71" t="str">
        <f>IF(AND(A422&gt;"a",Ausstellungen!G422&gt;" "),COUNTIF(A$5:A$500,A422),"")</f>
        <v/>
      </c>
      <c r="V422" s="71" t="str">
        <f t="shared" si="68"/>
        <v/>
      </c>
      <c r="W422" s="71" t="str">
        <f t="shared" si="69"/>
        <v/>
      </c>
      <c r="X422" s="71" t="str">
        <f>IF(AND(Ausstellungen!D422&lt;&gt;Tabelle2!$C$19,Ausstellungen!F422=Tabelle2!$E$19),1,"")</f>
        <v/>
      </c>
      <c r="Y422" s="71" t="str">
        <f ca="1">IF(AND(Ausstellungen!G422&gt;"a",ISERROR(MATCH(Ausstellungen!G422,INDIRECT(Ausstellungen!T422),0))),0,"")</f>
        <v/>
      </c>
      <c r="Z422" s="71" t="str">
        <f>IF(ISERROR(SEARCH(",",Ausstellungen!G422,1)),Ausstellungen!G422,SUBSTITUTE(MID(Ausstellungen!G422,1,SEARCH(",",Ausstellungen!G422,1)-1),"vv","z"))</f>
        <v xml:space="preserve"> </v>
      </c>
      <c r="AA422" s="71">
        <f t="shared" ca="1" si="70"/>
        <v>0</v>
      </c>
      <c r="AB422" s="71">
        <f t="shared" ca="1" si="71"/>
        <v>0</v>
      </c>
      <c r="AC422" s="71">
        <f t="shared" ca="1" si="72"/>
        <v>0</v>
      </c>
      <c r="AD422" s="71">
        <f t="shared" ca="1" si="73"/>
        <v>0</v>
      </c>
      <c r="AE422" s="71">
        <f t="shared" ca="1" si="74"/>
        <v>0</v>
      </c>
      <c r="AF422" s="71">
        <f t="shared" ca="1" si="75"/>
        <v>0</v>
      </c>
      <c r="AG422" s="71">
        <f t="shared" ca="1" si="76"/>
        <v>0</v>
      </c>
    </row>
    <row r="423" spans="1:33" ht="18.600000000000001" customHeight="1" x14ac:dyDescent="0.2">
      <c r="A423" s="70" t="str">
        <f>IF(AND(Ausstellungen!C423&lt;"a",Ausstellungen!D423&lt;"a",Ausstellungen!F423&lt;"a",Ausstellungen!G423&lt;" "),"",SUBSTITUTE(SUBSTITUTE(SUBSTITUTE(SUBSTITUTE(IF(AND(ISERROR(SEARCH(",",Ausstellungen!G423,1)),ISERROR(SEARCH(".",Ausstellungen!G423,1))),CONCATENATE(Ausstellungen!D423,Ausstellungen!E423,Ausstellungen!F423,Ausstellungen!G423),IF(ISERROR(SEARCH(",",Ausstellungen!G423,1)),CONCATENATE(Ausstellungen!D423,Ausstellungen!E423,Ausstellungen!F423,MID(Ausstellungen!G423,SEARCH(".",Ausstellungen!G423,1)-1,1)),CONCATENATE(Ausstellungen!D423,Ausstellungen!E423,Ausstellungen!F423,MID(Ausstellungen!G423,SEARCH(",",Ausstellungen!G423,1)-1,1)))),"vv",ROW()),"v",ROW()),"Sg",""),"V",""))</f>
        <v xml:space="preserve">   </v>
      </c>
      <c r="B423" s="70" t="str">
        <f>IF(OR(Ausstellungen!C423&lt;"a",Ausstellungen!D423&lt;"a",Ausstellungen!F423&lt;"a"),"",IF(AND(Ausstellungen!D423=Tabelle2!$C$19,Ausstellungen!F423=Tabelle2!$E$19),Ausstellungen!C423&amp;Ausstellungen!D423&amp;"yy",IF(AND(Ausstellungen!D423=Tabelle2!$C$19,Ausstellungen!F423&lt;&gt;Tabelle2!$E$19),Ausstellungen!C423&amp;Ausstellungen!D423&amp;"zz",Ausstellungen!C423&amp;Ausstellungen!D423)))</f>
        <v/>
      </c>
      <c r="C423" s="70" t="str">
        <f>IF(Ausstellungen!H423&lt;"a","",IF(Ausstellungen!F423=Tabelle2!$E$4,Ausstellungen!D423&amp;Ausstellungen!E423&amp;Ausstellungen!F423&amp;Ausstellungen!H423,IF(Ausstellungen!F423=Tabelle2!$E$3,Ausstellungen!D423&amp;Ausstellungen!F423&amp;Ausstellungen!H423,Ausstellungen!D423&amp;Ausstellungen!E423&amp;Ausstellungen!H423)))</f>
        <v/>
      </c>
      <c r="D423" s="70" t="str">
        <f>IF(AND(Ausstellungen!C423&gt;"a",Ausstellungen!D423&gt;"a",Ausstellungen!F423&gt;"a",Ausstellungen!I423&gt;"a"),Ausstellungen!D423&amp;Ausstellungen!E423&amp;MID(Ausstellungen!I423,1,2),"")</f>
        <v/>
      </c>
      <c r="E423" s="70" t="str">
        <f>IF(AND(Ausstellungen!C423&gt;"a",Ausstellungen!D423&gt;"a",Ausstellungen!F423&gt;"a",Ausstellungen!I423&gt;"a"),Ausstellungen!D423&amp;MID(Ausstellungen!I423,1,3),"")</f>
        <v/>
      </c>
      <c r="F423" s="70" t="str">
        <f>IF(Ausstellungen!T423&lt;&gt;"leer",CONCATENATE(Ausstellungen!T423,"P"),"")</f>
        <v/>
      </c>
      <c r="G423" s="71">
        <f ca="1">IF(Ausstellungen!G423&gt;" ",VLOOKUP(Ausstellungen!G423,INDIRECT(F423),2,0),0)</f>
        <v>0</v>
      </c>
      <c r="H423" s="71">
        <f>IF(ISERROR(VLOOKUP(Ausstellungen!H423,Tabelle2!$AG$3:$AH$29,2,0)),0,VLOOKUP(Ausstellungen!H423,Tabelle2!$AG$3:$AH$29,2,0))</f>
        <v>0</v>
      </c>
      <c r="I423" s="71">
        <f>IF(ISERROR(VLOOKUP(Ausstellungen!I423,Tabelle2!$X$3:$Y$8,2,0)),0,VLOOKUP(Ausstellungen!I423,Tabelle2!$X$3:$Y$8,2,0))</f>
        <v>0</v>
      </c>
      <c r="J423" s="71">
        <f t="shared" ca="1" si="66"/>
        <v>0</v>
      </c>
      <c r="N423" s="69" t="str">
        <f>IF(AND(Ausstellungen!$C423&gt;"a",ISERROR(VLOOKUP(Ausstellungen!$C423,Tabelle3!$A$6:$B$300,2,0))),"??",IF(ISERROR(VLOOKUP(Ausstellungen!$C423,Tabelle3!$A$6:$B$300,2,0)),"",VLOOKUP(Ausstellungen!$C423,Tabelle3!$A$6:$B$300,2,0)))</f>
        <v/>
      </c>
      <c r="O423" s="125">
        <f ca="1">IF(AND(Ausstellungen!G423&gt;"a",ISERROR(MATCH(Ausstellungen!G423,INDIRECT(Ausstellungen!T423),0))),0,1)</f>
        <v>1</v>
      </c>
      <c r="P423" s="71" t="str">
        <f>IF(Ausstellungen!$C423="","",IF(ISERROR(MATCH(Ausstellungen!$I423,Tabelle2!$X$4:$X$8,0)),"",MATCH(Ausstellungen!$I423,Tabelle2!$X$4:$X$8,0)))</f>
        <v/>
      </c>
      <c r="Q423" s="71" t="str">
        <f>IF(Ausstellungen!$C423="","",IF(OR(P423="",ISERROR(INDEX(Tabelle2!$X$14:$Y$18,P423,2))),"",INDEX(Tabelle2!$X$14:$Y$18,P423,2)))</f>
        <v/>
      </c>
      <c r="R423" s="71" t="str">
        <f t="shared" si="67"/>
        <v/>
      </c>
      <c r="S423" s="84" t="str">
        <f>IF(Ausstellungen!H423&lt;"a","",IF(AND(Ausstellungen!H423&gt;"a",ISERROR(MATCH(Ausstellungen!D423&amp;Ausstellungen!G423,Tabelle2!$T$2:$T$17,0))),1,IF(AND(Ausstellungen!H423&gt;"a",INDEX(Tabelle2!$V$2:$V$17,MATCH(Ausstellungen!D423&amp;Ausstellungen!G423,Tabelle2!$T$2:$T$17,0))&lt;&gt;Ausstellungen!H423),1,"")))</f>
        <v/>
      </c>
      <c r="T423" s="71" t="str">
        <f>IF(AND(Ausstellungen!I423&gt;"a",ISERROR(MATCH(Ausstellungen!G423,Tabelle2!$Z$2:$Z$7,0))),1,"")</f>
        <v/>
      </c>
      <c r="U423" s="71" t="str">
        <f>IF(AND(A423&gt;"a",Ausstellungen!G423&gt;" "),COUNTIF(A$5:A$500,A423),"")</f>
        <v/>
      </c>
      <c r="V423" s="71" t="str">
        <f t="shared" si="68"/>
        <v/>
      </c>
      <c r="W423" s="71" t="str">
        <f t="shared" si="69"/>
        <v/>
      </c>
      <c r="X423" s="71" t="str">
        <f>IF(AND(Ausstellungen!D423&lt;&gt;Tabelle2!$C$19,Ausstellungen!F423=Tabelle2!$E$19),1,"")</f>
        <v/>
      </c>
      <c r="Y423" s="71" t="str">
        <f ca="1">IF(AND(Ausstellungen!G423&gt;"a",ISERROR(MATCH(Ausstellungen!G423,INDIRECT(Ausstellungen!T423),0))),0,"")</f>
        <v/>
      </c>
      <c r="Z423" s="71" t="str">
        <f>IF(ISERROR(SEARCH(",",Ausstellungen!G423,1)),Ausstellungen!G423,SUBSTITUTE(MID(Ausstellungen!G423,1,SEARCH(",",Ausstellungen!G423,1)-1),"vv","z"))</f>
        <v xml:space="preserve"> </v>
      </c>
      <c r="AA423" s="71">
        <f t="shared" ca="1" si="70"/>
        <v>0</v>
      </c>
      <c r="AB423" s="71">
        <f t="shared" ca="1" si="71"/>
        <v>0</v>
      </c>
      <c r="AC423" s="71">
        <f t="shared" ca="1" si="72"/>
        <v>0</v>
      </c>
      <c r="AD423" s="71">
        <f t="shared" ca="1" si="73"/>
        <v>0</v>
      </c>
      <c r="AE423" s="71">
        <f t="shared" ca="1" si="74"/>
        <v>0</v>
      </c>
      <c r="AF423" s="71">
        <f t="shared" ca="1" si="75"/>
        <v>0</v>
      </c>
      <c r="AG423" s="71">
        <f t="shared" ca="1" si="76"/>
        <v>0</v>
      </c>
    </row>
    <row r="424" spans="1:33" ht="18.600000000000001" customHeight="1" x14ac:dyDescent="0.2">
      <c r="A424" s="70" t="str">
        <f>IF(AND(Ausstellungen!C424&lt;"a",Ausstellungen!D424&lt;"a",Ausstellungen!F424&lt;"a",Ausstellungen!G424&lt;" "),"",SUBSTITUTE(SUBSTITUTE(SUBSTITUTE(SUBSTITUTE(IF(AND(ISERROR(SEARCH(",",Ausstellungen!G424,1)),ISERROR(SEARCH(".",Ausstellungen!G424,1))),CONCATENATE(Ausstellungen!D424,Ausstellungen!E424,Ausstellungen!F424,Ausstellungen!G424),IF(ISERROR(SEARCH(",",Ausstellungen!G424,1)),CONCATENATE(Ausstellungen!D424,Ausstellungen!E424,Ausstellungen!F424,MID(Ausstellungen!G424,SEARCH(".",Ausstellungen!G424,1)-1,1)),CONCATENATE(Ausstellungen!D424,Ausstellungen!E424,Ausstellungen!F424,MID(Ausstellungen!G424,SEARCH(",",Ausstellungen!G424,1)-1,1)))),"vv",ROW()),"v",ROW()),"Sg",""),"V",""))</f>
        <v xml:space="preserve">   </v>
      </c>
      <c r="B424" s="70" t="str">
        <f>IF(OR(Ausstellungen!C424&lt;"a",Ausstellungen!D424&lt;"a",Ausstellungen!F424&lt;"a"),"",IF(AND(Ausstellungen!D424=Tabelle2!$C$19,Ausstellungen!F424=Tabelle2!$E$19),Ausstellungen!C424&amp;Ausstellungen!D424&amp;"yy",IF(AND(Ausstellungen!D424=Tabelle2!$C$19,Ausstellungen!F424&lt;&gt;Tabelle2!$E$19),Ausstellungen!C424&amp;Ausstellungen!D424&amp;"zz",Ausstellungen!C424&amp;Ausstellungen!D424)))</f>
        <v/>
      </c>
      <c r="C424" s="70" t="str">
        <f>IF(Ausstellungen!H424&lt;"a","",IF(Ausstellungen!F424=Tabelle2!$E$4,Ausstellungen!D424&amp;Ausstellungen!E424&amp;Ausstellungen!F424&amp;Ausstellungen!H424,IF(Ausstellungen!F424=Tabelle2!$E$3,Ausstellungen!D424&amp;Ausstellungen!F424&amp;Ausstellungen!H424,Ausstellungen!D424&amp;Ausstellungen!E424&amp;Ausstellungen!H424)))</f>
        <v/>
      </c>
      <c r="D424" s="70" t="str">
        <f>IF(AND(Ausstellungen!C424&gt;"a",Ausstellungen!D424&gt;"a",Ausstellungen!F424&gt;"a",Ausstellungen!I424&gt;"a"),Ausstellungen!D424&amp;Ausstellungen!E424&amp;MID(Ausstellungen!I424,1,2),"")</f>
        <v/>
      </c>
      <c r="E424" s="70" t="str">
        <f>IF(AND(Ausstellungen!C424&gt;"a",Ausstellungen!D424&gt;"a",Ausstellungen!F424&gt;"a",Ausstellungen!I424&gt;"a"),Ausstellungen!D424&amp;MID(Ausstellungen!I424,1,3),"")</f>
        <v/>
      </c>
      <c r="F424" s="70" t="str">
        <f>IF(Ausstellungen!T424&lt;&gt;"leer",CONCATENATE(Ausstellungen!T424,"P"),"")</f>
        <v/>
      </c>
      <c r="G424" s="71">
        <f ca="1">IF(Ausstellungen!G424&gt;" ",VLOOKUP(Ausstellungen!G424,INDIRECT(F424),2,0),0)</f>
        <v>0</v>
      </c>
      <c r="H424" s="71">
        <f>IF(ISERROR(VLOOKUP(Ausstellungen!H424,Tabelle2!$AG$3:$AH$29,2,0)),0,VLOOKUP(Ausstellungen!H424,Tabelle2!$AG$3:$AH$29,2,0))</f>
        <v>0</v>
      </c>
      <c r="I424" s="71">
        <f>IF(ISERROR(VLOOKUP(Ausstellungen!I424,Tabelle2!$X$3:$Y$8,2,0)),0,VLOOKUP(Ausstellungen!I424,Tabelle2!$X$3:$Y$8,2,0))</f>
        <v>0</v>
      </c>
      <c r="J424" s="71">
        <f t="shared" ca="1" si="66"/>
        <v>0</v>
      </c>
      <c r="N424" s="69" t="str">
        <f>IF(AND(Ausstellungen!$C424&gt;"a",ISERROR(VLOOKUP(Ausstellungen!$C424,Tabelle3!$A$6:$B$300,2,0))),"??",IF(ISERROR(VLOOKUP(Ausstellungen!$C424,Tabelle3!$A$6:$B$300,2,0)),"",VLOOKUP(Ausstellungen!$C424,Tabelle3!$A$6:$B$300,2,0)))</f>
        <v/>
      </c>
      <c r="O424" s="125">
        <f ca="1">IF(AND(Ausstellungen!G424&gt;"a",ISERROR(MATCH(Ausstellungen!G424,INDIRECT(Ausstellungen!T424),0))),0,1)</f>
        <v>1</v>
      </c>
      <c r="P424" s="71" t="str">
        <f>IF(Ausstellungen!$C424="","",IF(ISERROR(MATCH(Ausstellungen!$I424,Tabelle2!$X$4:$X$8,0)),"",MATCH(Ausstellungen!$I424,Tabelle2!$X$4:$X$8,0)))</f>
        <v/>
      </c>
      <c r="Q424" s="71" t="str">
        <f>IF(Ausstellungen!$C424="","",IF(OR(P424="",ISERROR(INDEX(Tabelle2!$X$14:$Y$18,P424,2))),"",INDEX(Tabelle2!$X$14:$Y$18,P424,2)))</f>
        <v/>
      </c>
      <c r="R424" s="71" t="str">
        <f t="shared" si="67"/>
        <v/>
      </c>
      <c r="S424" s="84" t="str">
        <f>IF(Ausstellungen!H424&lt;"a","",IF(AND(Ausstellungen!H424&gt;"a",ISERROR(MATCH(Ausstellungen!D424&amp;Ausstellungen!G424,Tabelle2!$T$2:$T$17,0))),1,IF(AND(Ausstellungen!H424&gt;"a",INDEX(Tabelle2!$V$2:$V$17,MATCH(Ausstellungen!D424&amp;Ausstellungen!G424,Tabelle2!$T$2:$T$17,0))&lt;&gt;Ausstellungen!H424),1,"")))</f>
        <v/>
      </c>
      <c r="T424" s="71" t="str">
        <f>IF(AND(Ausstellungen!I424&gt;"a",ISERROR(MATCH(Ausstellungen!G424,Tabelle2!$Z$2:$Z$7,0))),1,"")</f>
        <v/>
      </c>
      <c r="U424" s="71" t="str">
        <f>IF(AND(A424&gt;"a",Ausstellungen!G424&gt;" "),COUNTIF(A$5:A$500,A424),"")</f>
        <v/>
      </c>
      <c r="V424" s="71" t="str">
        <f t="shared" si="68"/>
        <v/>
      </c>
      <c r="W424" s="71" t="str">
        <f t="shared" si="69"/>
        <v/>
      </c>
      <c r="X424" s="71" t="str">
        <f>IF(AND(Ausstellungen!D424&lt;&gt;Tabelle2!$C$19,Ausstellungen!F424=Tabelle2!$E$19),1,"")</f>
        <v/>
      </c>
      <c r="Y424" s="71" t="str">
        <f ca="1">IF(AND(Ausstellungen!G424&gt;"a",ISERROR(MATCH(Ausstellungen!G424,INDIRECT(Ausstellungen!T424),0))),0,"")</f>
        <v/>
      </c>
      <c r="Z424" s="71" t="str">
        <f>IF(ISERROR(SEARCH(",",Ausstellungen!G424,1)),Ausstellungen!G424,SUBSTITUTE(MID(Ausstellungen!G424,1,SEARCH(",",Ausstellungen!G424,1)-1),"vv","z"))</f>
        <v xml:space="preserve"> </v>
      </c>
      <c r="AA424" s="71">
        <f t="shared" ca="1" si="70"/>
        <v>0</v>
      </c>
      <c r="AB424" s="71">
        <f t="shared" ca="1" si="71"/>
        <v>0</v>
      </c>
      <c r="AC424" s="71">
        <f t="shared" ca="1" si="72"/>
        <v>0</v>
      </c>
      <c r="AD424" s="71">
        <f t="shared" ca="1" si="73"/>
        <v>0</v>
      </c>
      <c r="AE424" s="71">
        <f t="shared" ca="1" si="74"/>
        <v>0</v>
      </c>
      <c r="AF424" s="71">
        <f t="shared" ca="1" si="75"/>
        <v>0</v>
      </c>
      <c r="AG424" s="71">
        <f t="shared" ca="1" si="76"/>
        <v>0</v>
      </c>
    </row>
    <row r="425" spans="1:33" ht="18.600000000000001" customHeight="1" x14ac:dyDescent="0.2">
      <c r="A425" s="70" t="str">
        <f>IF(AND(Ausstellungen!C425&lt;"a",Ausstellungen!D425&lt;"a",Ausstellungen!F425&lt;"a",Ausstellungen!G425&lt;" "),"",SUBSTITUTE(SUBSTITUTE(SUBSTITUTE(SUBSTITUTE(IF(AND(ISERROR(SEARCH(",",Ausstellungen!G425,1)),ISERROR(SEARCH(".",Ausstellungen!G425,1))),CONCATENATE(Ausstellungen!D425,Ausstellungen!E425,Ausstellungen!F425,Ausstellungen!G425),IF(ISERROR(SEARCH(",",Ausstellungen!G425,1)),CONCATENATE(Ausstellungen!D425,Ausstellungen!E425,Ausstellungen!F425,MID(Ausstellungen!G425,SEARCH(".",Ausstellungen!G425,1)-1,1)),CONCATENATE(Ausstellungen!D425,Ausstellungen!E425,Ausstellungen!F425,MID(Ausstellungen!G425,SEARCH(",",Ausstellungen!G425,1)-1,1)))),"vv",ROW()),"v",ROW()),"Sg",""),"V",""))</f>
        <v xml:space="preserve">   </v>
      </c>
      <c r="B425" s="70" t="str">
        <f>IF(OR(Ausstellungen!C425&lt;"a",Ausstellungen!D425&lt;"a",Ausstellungen!F425&lt;"a"),"",IF(AND(Ausstellungen!D425=Tabelle2!$C$19,Ausstellungen!F425=Tabelle2!$E$19),Ausstellungen!C425&amp;Ausstellungen!D425&amp;"yy",IF(AND(Ausstellungen!D425=Tabelle2!$C$19,Ausstellungen!F425&lt;&gt;Tabelle2!$E$19),Ausstellungen!C425&amp;Ausstellungen!D425&amp;"zz",Ausstellungen!C425&amp;Ausstellungen!D425)))</f>
        <v/>
      </c>
      <c r="C425" s="70" t="str">
        <f>IF(Ausstellungen!H425&lt;"a","",IF(Ausstellungen!F425=Tabelle2!$E$4,Ausstellungen!D425&amp;Ausstellungen!E425&amp;Ausstellungen!F425&amp;Ausstellungen!H425,IF(Ausstellungen!F425=Tabelle2!$E$3,Ausstellungen!D425&amp;Ausstellungen!F425&amp;Ausstellungen!H425,Ausstellungen!D425&amp;Ausstellungen!E425&amp;Ausstellungen!H425)))</f>
        <v/>
      </c>
      <c r="D425" s="70" t="str">
        <f>IF(AND(Ausstellungen!C425&gt;"a",Ausstellungen!D425&gt;"a",Ausstellungen!F425&gt;"a",Ausstellungen!I425&gt;"a"),Ausstellungen!D425&amp;Ausstellungen!E425&amp;MID(Ausstellungen!I425,1,2),"")</f>
        <v/>
      </c>
      <c r="E425" s="70" t="str">
        <f>IF(AND(Ausstellungen!C425&gt;"a",Ausstellungen!D425&gt;"a",Ausstellungen!F425&gt;"a",Ausstellungen!I425&gt;"a"),Ausstellungen!D425&amp;MID(Ausstellungen!I425,1,3),"")</f>
        <v/>
      </c>
      <c r="F425" s="70" t="str">
        <f>IF(Ausstellungen!T425&lt;&gt;"leer",CONCATENATE(Ausstellungen!T425,"P"),"")</f>
        <v/>
      </c>
      <c r="G425" s="71">
        <f ca="1">IF(Ausstellungen!G425&gt;" ",VLOOKUP(Ausstellungen!G425,INDIRECT(F425),2,0),0)</f>
        <v>0</v>
      </c>
      <c r="H425" s="71">
        <f>IF(ISERROR(VLOOKUP(Ausstellungen!H425,Tabelle2!$AG$3:$AH$29,2,0)),0,VLOOKUP(Ausstellungen!H425,Tabelle2!$AG$3:$AH$29,2,0))</f>
        <v>0</v>
      </c>
      <c r="I425" s="71">
        <f>IF(ISERROR(VLOOKUP(Ausstellungen!I425,Tabelle2!$X$3:$Y$8,2,0)),0,VLOOKUP(Ausstellungen!I425,Tabelle2!$X$3:$Y$8,2,0))</f>
        <v>0</v>
      </c>
      <c r="J425" s="71">
        <f t="shared" ca="1" si="66"/>
        <v>0</v>
      </c>
      <c r="N425" s="69" t="str">
        <f>IF(AND(Ausstellungen!$C425&gt;"a",ISERROR(VLOOKUP(Ausstellungen!$C425,Tabelle3!$A$6:$B$300,2,0))),"??",IF(ISERROR(VLOOKUP(Ausstellungen!$C425,Tabelle3!$A$6:$B$300,2,0)),"",VLOOKUP(Ausstellungen!$C425,Tabelle3!$A$6:$B$300,2,0)))</f>
        <v/>
      </c>
      <c r="O425" s="125">
        <f ca="1">IF(AND(Ausstellungen!G425&gt;"a",ISERROR(MATCH(Ausstellungen!G425,INDIRECT(Ausstellungen!T425),0))),0,1)</f>
        <v>1</v>
      </c>
      <c r="P425" s="71" t="str">
        <f>IF(Ausstellungen!$C425="","",IF(ISERROR(MATCH(Ausstellungen!$I425,Tabelle2!$X$4:$X$8,0)),"",MATCH(Ausstellungen!$I425,Tabelle2!$X$4:$X$8,0)))</f>
        <v/>
      </c>
      <c r="Q425" s="71" t="str">
        <f>IF(Ausstellungen!$C425="","",IF(OR(P425="",ISERROR(INDEX(Tabelle2!$X$14:$Y$18,P425,2))),"",INDEX(Tabelle2!$X$14:$Y$18,P425,2)))</f>
        <v/>
      </c>
      <c r="R425" s="71" t="str">
        <f t="shared" si="67"/>
        <v/>
      </c>
      <c r="S425" s="84" t="str">
        <f>IF(Ausstellungen!H425&lt;"a","",IF(AND(Ausstellungen!H425&gt;"a",ISERROR(MATCH(Ausstellungen!D425&amp;Ausstellungen!G425,Tabelle2!$T$2:$T$17,0))),1,IF(AND(Ausstellungen!H425&gt;"a",INDEX(Tabelle2!$V$2:$V$17,MATCH(Ausstellungen!D425&amp;Ausstellungen!G425,Tabelle2!$T$2:$T$17,0))&lt;&gt;Ausstellungen!H425),1,"")))</f>
        <v/>
      </c>
      <c r="T425" s="71" t="str">
        <f>IF(AND(Ausstellungen!I425&gt;"a",ISERROR(MATCH(Ausstellungen!G425,Tabelle2!$Z$2:$Z$7,0))),1,"")</f>
        <v/>
      </c>
      <c r="U425" s="71" t="str">
        <f>IF(AND(A425&gt;"a",Ausstellungen!G425&gt;" "),COUNTIF(A$5:A$500,A425),"")</f>
        <v/>
      </c>
      <c r="V425" s="71" t="str">
        <f t="shared" si="68"/>
        <v/>
      </c>
      <c r="W425" s="71" t="str">
        <f t="shared" si="69"/>
        <v/>
      </c>
      <c r="X425" s="71" t="str">
        <f>IF(AND(Ausstellungen!D425&lt;&gt;Tabelle2!$C$19,Ausstellungen!F425=Tabelle2!$E$19),1,"")</f>
        <v/>
      </c>
      <c r="Y425" s="71" t="str">
        <f ca="1">IF(AND(Ausstellungen!G425&gt;"a",ISERROR(MATCH(Ausstellungen!G425,INDIRECT(Ausstellungen!T425),0))),0,"")</f>
        <v/>
      </c>
      <c r="Z425" s="71" t="str">
        <f>IF(ISERROR(SEARCH(",",Ausstellungen!G425,1)),Ausstellungen!G425,SUBSTITUTE(MID(Ausstellungen!G425,1,SEARCH(",",Ausstellungen!G425,1)-1),"vv","z"))</f>
        <v xml:space="preserve"> </v>
      </c>
      <c r="AA425" s="71">
        <f t="shared" ca="1" si="70"/>
        <v>0</v>
      </c>
      <c r="AB425" s="71">
        <f t="shared" ca="1" si="71"/>
        <v>0</v>
      </c>
      <c r="AC425" s="71">
        <f t="shared" ca="1" si="72"/>
        <v>0</v>
      </c>
      <c r="AD425" s="71">
        <f t="shared" ca="1" si="73"/>
        <v>0</v>
      </c>
      <c r="AE425" s="71">
        <f t="shared" ca="1" si="74"/>
        <v>0</v>
      </c>
      <c r="AF425" s="71">
        <f t="shared" ca="1" si="75"/>
        <v>0</v>
      </c>
      <c r="AG425" s="71">
        <f t="shared" ca="1" si="76"/>
        <v>0</v>
      </c>
    </row>
    <row r="426" spans="1:33" ht="18.600000000000001" customHeight="1" x14ac:dyDescent="0.2">
      <c r="A426" s="70" t="str">
        <f>IF(AND(Ausstellungen!C426&lt;"a",Ausstellungen!D426&lt;"a",Ausstellungen!F426&lt;"a",Ausstellungen!G426&lt;" "),"",SUBSTITUTE(SUBSTITUTE(SUBSTITUTE(SUBSTITUTE(IF(AND(ISERROR(SEARCH(",",Ausstellungen!G426,1)),ISERROR(SEARCH(".",Ausstellungen!G426,1))),CONCATENATE(Ausstellungen!D426,Ausstellungen!E426,Ausstellungen!F426,Ausstellungen!G426),IF(ISERROR(SEARCH(",",Ausstellungen!G426,1)),CONCATENATE(Ausstellungen!D426,Ausstellungen!E426,Ausstellungen!F426,MID(Ausstellungen!G426,SEARCH(".",Ausstellungen!G426,1)-1,1)),CONCATENATE(Ausstellungen!D426,Ausstellungen!E426,Ausstellungen!F426,MID(Ausstellungen!G426,SEARCH(",",Ausstellungen!G426,1)-1,1)))),"vv",ROW()),"v",ROW()),"Sg",""),"V",""))</f>
        <v xml:space="preserve">   </v>
      </c>
      <c r="B426" s="70" t="str">
        <f>IF(OR(Ausstellungen!C426&lt;"a",Ausstellungen!D426&lt;"a",Ausstellungen!F426&lt;"a"),"",IF(AND(Ausstellungen!D426=Tabelle2!$C$19,Ausstellungen!F426=Tabelle2!$E$19),Ausstellungen!C426&amp;Ausstellungen!D426&amp;"yy",IF(AND(Ausstellungen!D426=Tabelle2!$C$19,Ausstellungen!F426&lt;&gt;Tabelle2!$E$19),Ausstellungen!C426&amp;Ausstellungen!D426&amp;"zz",Ausstellungen!C426&amp;Ausstellungen!D426)))</f>
        <v/>
      </c>
      <c r="C426" s="70" t="str">
        <f>IF(Ausstellungen!H426&lt;"a","",IF(Ausstellungen!F426=Tabelle2!$E$4,Ausstellungen!D426&amp;Ausstellungen!E426&amp;Ausstellungen!F426&amp;Ausstellungen!H426,IF(Ausstellungen!F426=Tabelle2!$E$3,Ausstellungen!D426&amp;Ausstellungen!F426&amp;Ausstellungen!H426,Ausstellungen!D426&amp;Ausstellungen!E426&amp;Ausstellungen!H426)))</f>
        <v/>
      </c>
      <c r="D426" s="70" t="str">
        <f>IF(AND(Ausstellungen!C426&gt;"a",Ausstellungen!D426&gt;"a",Ausstellungen!F426&gt;"a",Ausstellungen!I426&gt;"a"),Ausstellungen!D426&amp;Ausstellungen!E426&amp;MID(Ausstellungen!I426,1,2),"")</f>
        <v/>
      </c>
      <c r="E426" s="70" t="str">
        <f>IF(AND(Ausstellungen!C426&gt;"a",Ausstellungen!D426&gt;"a",Ausstellungen!F426&gt;"a",Ausstellungen!I426&gt;"a"),Ausstellungen!D426&amp;MID(Ausstellungen!I426,1,3),"")</f>
        <v/>
      </c>
      <c r="F426" s="70" t="str">
        <f>IF(Ausstellungen!T426&lt;&gt;"leer",CONCATENATE(Ausstellungen!T426,"P"),"")</f>
        <v/>
      </c>
      <c r="G426" s="71">
        <f ca="1">IF(Ausstellungen!G426&gt;" ",VLOOKUP(Ausstellungen!G426,INDIRECT(F426),2,0),0)</f>
        <v>0</v>
      </c>
      <c r="H426" s="71">
        <f>IF(ISERROR(VLOOKUP(Ausstellungen!H426,Tabelle2!$AG$3:$AH$29,2,0)),0,VLOOKUP(Ausstellungen!H426,Tabelle2!$AG$3:$AH$29,2,0))</f>
        <v>0</v>
      </c>
      <c r="I426" s="71">
        <f>IF(ISERROR(VLOOKUP(Ausstellungen!I426,Tabelle2!$X$3:$Y$8,2,0)),0,VLOOKUP(Ausstellungen!I426,Tabelle2!$X$3:$Y$8,2,0))</f>
        <v>0</v>
      </c>
      <c r="J426" s="71">
        <f t="shared" ca="1" si="66"/>
        <v>0</v>
      </c>
      <c r="N426" s="69" t="str">
        <f>IF(AND(Ausstellungen!$C426&gt;"a",ISERROR(VLOOKUP(Ausstellungen!$C426,Tabelle3!$A$6:$B$300,2,0))),"??",IF(ISERROR(VLOOKUP(Ausstellungen!$C426,Tabelle3!$A$6:$B$300,2,0)),"",VLOOKUP(Ausstellungen!$C426,Tabelle3!$A$6:$B$300,2,0)))</f>
        <v/>
      </c>
      <c r="O426" s="125">
        <f ca="1">IF(AND(Ausstellungen!G426&gt;"a",ISERROR(MATCH(Ausstellungen!G426,INDIRECT(Ausstellungen!T426),0))),0,1)</f>
        <v>1</v>
      </c>
      <c r="P426" s="71" t="str">
        <f>IF(Ausstellungen!$C426="","",IF(ISERROR(MATCH(Ausstellungen!$I426,Tabelle2!$X$4:$X$8,0)),"",MATCH(Ausstellungen!$I426,Tabelle2!$X$4:$X$8,0)))</f>
        <v/>
      </c>
      <c r="Q426" s="71" t="str">
        <f>IF(Ausstellungen!$C426="","",IF(OR(P426="",ISERROR(INDEX(Tabelle2!$X$14:$Y$18,P426,2))),"",INDEX(Tabelle2!$X$14:$Y$18,P426,2)))</f>
        <v/>
      </c>
      <c r="R426" s="71" t="str">
        <f t="shared" si="67"/>
        <v/>
      </c>
      <c r="S426" s="84" t="str">
        <f>IF(Ausstellungen!H426&lt;"a","",IF(AND(Ausstellungen!H426&gt;"a",ISERROR(MATCH(Ausstellungen!D426&amp;Ausstellungen!G426,Tabelle2!$T$2:$T$17,0))),1,IF(AND(Ausstellungen!H426&gt;"a",INDEX(Tabelle2!$V$2:$V$17,MATCH(Ausstellungen!D426&amp;Ausstellungen!G426,Tabelle2!$T$2:$T$17,0))&lt;&gt;Ausstellungen!H426),1,"")))</f>
        <v/>
      </c>
      <c r="T426" s="71" t="str">
        <f>IF(AND(Ausstellungen!I426&gt;"a",ISERROR(MATCH(Ausstellungen!G426,Tabelle2!$Z$2:$Z$7,0))),1,"")</f>
        <v/>
      </c>
      <c r="U426" s="71" t="str">
        <f>IF(AND(A426&gt;"a",Ausstellungen!G426&gt;" "),COUNTIF(A$5:A$500,A426),"")</f>
        <v/>
      </c>
      <c r="V426" s="71" t="str">
        <f t="shared" si="68"/>
        <v/>
      </c>
      <c r="W426" s="71" t="str">
        <f t="shared" si="69"/>
        <v/>
      </c>
      <c r="X426" s="71" t="str">
        <f>IF(AND(Ausstellungen!D426&lt;&gt;Tabelle2!$C$19,Ausstellungen!F426=Tabelle2!$E$19),1,"")</f>
        <v/>
      </c>
      <c r="Y426" s="71" t="str">
        <f ca="1">IF(AND(Ausstellungen!G426&gt;"a",ISERROR(MATCH(Ausstellungen!G426,INDIRECT(Ausstellungen!T426),0))),0,"")</f>
        <v/>
      </c>
      <c r="Z426" s="71" t="str">
        <f>IF(ISERROR(SEARCH(",",Ausstellungen!G426,1)),Ausstellungen!G426,SUBSTITUTE(MID(Ausstellungen!G426,1,SEARCH(",",Ausstellungen!G426,1)-1),"vv","z"))</f>
        <v xml:space="preserve"> </v>
      </c>
      <c r="AA426" s="71">
        <f t="shared" ca="1" si="70"/>
        <v>0</v>
      </c>
      <c r="AB426" s="71">
        <f t="shared" ca="1" si="71"/>
        <v>0</v>
      </c>
      <c r="AC426" s="71">
        <f t="shared" ca="1" si="72"/>
        <v>0</v>
      </c>
      <c r="AD426" s="71">
        <f t="shared" ca="1" si="73"/>
        <v>0</v>
      </c>
      <c r="AE426" s="71">
        <f t="shared" ca="1" si="74"/>
        <v>0</v>
      </c>
      <c r="AF426" s="71">
        <f t="shared" ca="1" si="75"/>
        <v>0</v>
      </c>
      <c r="AG426" s="71">
        <f t="shared" ca="1" si="76"/>
        <v>0</v>
      </c>
    </row>
    <row r="427" spans="1:33" ht="18.600000000000001" customHeight="1" x14ac:dyDescent="0.2">
      <c r="A427" s="70" t="str">
        <f>IF(AND(Ausstellungen!C427&lt;"a",Ausstellungen!D427&lt;"a",Ausstellungen!F427&lt;"a",Ausstellungen!G427&lt;" "),"",SUBSTITUTE(SUBSTITUTE(SUBSTITUTE(SUBSTITUTE(IF(AND(ISERROR(SEARCH(",",Ausstellungen!G427,1)),ISERROR(SEARCH(".",Ausstellungen!G427,1))),CONCATENATE(Ausstellungen!D427,Ausstellungen!E427,Ausstellungen!F427,Ausstellungen!G427),IF(ISERROR(SEARCH(",",Ausstellungen!G427,1)),CONCATENATE(Ausstellungen!D427,Ausstellungen!E427,Ausstellungen!F427,MID(Ausstellungen!G427,SEARCH(".",Ausstellungen!G427,1)-1,1)),CONCATENATE(Ausstellungen!D427,Ausstellungen!E427,Ausstellungen!F427,MID(Ausstellungen!G427,SEARCH(",",Ausstellungen!G427,1)-1,1)))),"vv",ROW()),"v",ROW()),"Sg",""),"V",""))</f>
        <v xml:space="preserve">   </v>
      </c>
      <c r="B427" s="70" t="str">
        <f>IF(OR(Ausstellungen!C427&lt;"a",Ausstellungen!D427&lt;"a",Ausstellungen!F427&lt;"a"),"",IF(AND(Ausstellungen!D427=Tabelle2!$C$19,Ausstellungen!F427=Tabelle2!$E$19),Ausstellungen!C427&amp;Ausstellungen!D427&amp;"yy",IF(AND(Ausstellungen!D427=Tabelle2!$C$19,Ausstellungen!F427&lt;&gt;Tabelle2!$E$19),Ausstellungen!C427&amp;Ausstellungen!D427&amp;"zz",Ausstellungen!C427&amp;Ausstellungen!D427)))</f>
        <v/>
      </c>
      <c r="C427" s="70" t="str">
        <f>IF(Ausstellungen!H427&lt;"a","",IF(Ausstellungen!F427=Tabelle2!$E$4,Ausstellungen!D427&amp;Ausstellungen!E427&amp;Ausstellungen!F427&amp;Ausstellungen!H427,IF(Ausstellungen!F427=Tabelle2!$E$3,Ausstellungen!D427&amp;Ausstellungen!F427&amp;Ausstellungen!H427,Ausstellungen!D427&amp;Ausstellungen!E427&amp;Ausstellungen!H427)))</f>
        <v/>
      </c>
      <c r="D427" s="70" t="str">
        <f>IF(AND(Ausstellungen!C427&gt;"a",Ausstellungen!D427&gt;"a",Ausstellungen!F427&gt;"a",Ausstellungen!I427&gt;"a"),Ausstellungen!D427&amp;Ausstellungen!E427&amp;MID(Ausstellungen!I427,1,2),"")</f>
        <v/>
      </c>
      <c r="E427" s="70" t="str">
        <f>IF(AND(Ausstellungen!C427&gt;"a",Ausstellungen!D427&gt;"a",Ausstellungen!F427&gt;"a",Ausstellungen!I427&gt;"a"),Ausstellungen!D427&amp;MID(Ausstellungen!I427,1,3),"")</f>
        <v/>
      </c>
      <c r="F427" s="70" t="str">
        <f>IF(Ausstellungen!T427&lt;&gt;"leer",CONCATENATE(Ausstellungen!T427,"P"),"")</f>
        <v/>
      </c>
      <c r="G427" s="71">
        <f ca="1">IF(Ausstellungen!G427&gt;" ",VLOOKUP(Ausstellungen!G427,INDIRECT(F427),2,0),0)</f>
        <v>0</v>
      </c>
      <c r="H427" s="71">
        <f>IF(ISERROR(VLOOKUP(Ausstellungen!H427,Tabelle2!$AG$3:$AH$29,2,0)),0,VLOOKUP(Ausstellungen!H427,Tabelle2!$AG$3:$AH$29,2,0))</f>
        <v>0</v>
      </c>
      <c r="I427" s="71">
        <f>IF(ISERROR(VLOOKUP(Ausstellungen!I427,Tabelle2!$X$3:$Y$8,2,0)),0,VLOOKUP(Ausstellungen!I427,Tabelle2!$X$3:$Y$8,2,0))</f>
        <v>0</v>
      </c>
      <c r="J427" s="71">
        <f t="shared" ca="1" si="66"/>
        <v>0</v>
      </c>
      <c r="N427" s="69" t="str">
        <f>IF(AND(Ausstellungen!$C427&gt;"a",ISERROR(VLOOKUP(Ausstellungen!$C427,Tabelle3!$A$6:$B$300,2,0))),"??",IF(ISERROR(VLOOKUP(Ausstellungen!$C427,Tabelle3!$A$6:$B$300,2,0)),"",VLOOKUP(Ausstellungen!$C427,Tabelle3!$A$6:$B$300,2,0)))</f>
        <v/>
      </c>
      <c r="O427" s="125">
        <f ca="1">IF(AND(Ausstellungen!G427&gt;"a",ISERROR(MATCH(Ausstellungen!G427,INDIRECT(Ausstellungen!T427),0))),0,1)</f>
        <v>1</v>
      </c>
      <c r="P427" s="71" t="str">
        <f>IF(Ausstellungen!$C427="","",IF(ISERROR(MATCH(Ausstellungen!$I427,Tabelle2!$X$4:$X$8,0)),"",MATCH(Ausstellungen!$I427,Tabelle2!$X$4:$X$8,0)))</f>
        <v/>
      </c>
      <c r="Q427" s="71" t="str">
        <f>IF(Ausstellungen!$C427="","",IF(OR(P427="",ISERROR(INDEX(Tabelle2!$X$14:$Y$18,P427,2))),"",INDEX(Tabelle2!$X$14:$Y$18,P427,2)))</f>
        <v/>
      </c>
      <c r="R427" s="71" t="str">
        <f t="shared" si="67"/>
        <v/>
      </c>
      <c r="S427" s="84" t="str">
        <f>IF(Ausstellungen!H427&lt;"a","",IF(AND(Ausstellungen!H427&gt;"a",ISERROR(MATCH(Ausstellungen!D427&amp;Ausstellungen!G427,Tabelle2!$T$2:$T$17,0))),1,IF(AND(Ausstellungen!H427&gt;"a",INDEX(Tabelle2!$V$2:$V$17,MATCH(Ausstellungen!D427&amp;Ausstellungen!G427,Tabelle2!$T$2:$T$17,0))&lt;&gt;Ausstellungen!H427),1,"")))</f>
        <v/>
      </c>
      <c r="T427" s="71" t="str">
        <f>IF(AND(Ausstellungen!I427&gt;"a",ISERROR(MATCH(Ausstellungen!G427,Tabelle2!$Z$2:$Z$7,0))),1,"")</f>
        <v/>
      </c>
      <c r="U427" s="71" t="str">
        <f>IF(AND(A427&gt;"a",Ausstellungen!G427&gt;" "),COUNTIF(A$5:A$500,A427),"")</f>
        <v/>
      </c>
      <c r="V427" s="71" t="str">
        <f t="shared" si="68"/>
        <v/>
      </c>
      <c r="W427" s="71" t="str">
        <f t="shared" si="69"/>
        <v/>
      </c>
      <c r="X427" s="71" t="str">
        <f>IF(AND(Ausstellungen!D427&lt;&gt;Tabelle2!$C$19,Ausstellungen!F427=Tabelle2!$E$19),1,"")</f>
        <v/>
      </c>
      <c r="Y427" s="71" t="str">
        <f ca="1">IF(AND(Ausstellungen!G427&gt;"a",ISERROR(MATCH(Ausstellungen!G427,INDIRECT(Ausstellungen!T427),0))),0,"")</f>
        <v/>
      </c>
      <c r="Z427" s="71" t="str">
        <f>IF(ISERROR(SEARCH(",",Ausstellungen!G427,1)),Ausstellungen!G427,SUBSTITUTE(MID(Ausstellungen!G427,1,SEARCH(",",Ausstellungen!G427,1)-1),"vv","z"))</f>
        <v xml:space="preserve"> </v>
      </c>
      <c r="AA427" s="71">
        <f t="shared" ca="1" si="70"/>
        <v>0</v>
      </c>
      <c r="AB427" s="71">
        <f t="shared" ca="1" si="71"/>
        <v>0</v>
      </c>
      <c r="AC427" s="71">
        <f t="shared" ca="1" si="72"/>
        <v>0</v>
      </c>
      <c r="AD427" s="71">
        <f t="shared" ca="1" si="73"/>
        <v>0</v>
      </c>
      <c r="AE427" s="71">
        <f t="shared" ca="1" si="74"/>
        <v>0</v>
      </c>
      <c r="AF427" s="71">
        <f t="shared" ca="1" si="75"/>
        <v>0</v>
      </c>
      <c r="AG427" s="71">
        <f t="shared" ca="1" si="76"/>
        <v>0</v>
      </c>
    </row>
    <row r="428" spans="1:33" ht="18.600000000000001" customHeight="1" x14ac:dyDescent="0.2">
      <c r="A428" s="70" t="str">
        <f>IF(AND(Ausstellungen!C428&lt;"a",Ausstellungen!D428&lt;"a",Ausstellungen!F428&lt;"a",Ausstellungen!G428&lt;" "),"",SUBSTITUTE(SUBSTITUTE(SUBSTITUTE(SUBSTITUTE(IF(AND(ISERROR(SEARCH(",",Ausstellungen!G428,1)),ISERROR(SEARCH(".",Ausstellungen!G428,1))),CONCATENATE(Ausstellungen!D428,Ausstellungen!E428,Ausstellungen!F428,Ausstellungen!G428),IF(ISERROR(SEARCH(",",Ausstellungen!G428,1)),CONCATENATE(Ausstellungen!D428,Ausstellungen!E428,Ausstellungen!F428,MID(Ausstellungen!G428,SEARCH(".",Ausstellungen!G428,1)-1,1)),CONCATENATE(Ausstellungen!D428,Ausstellungen!E428,Ausstellungen!F428,MID(Ausstellungen!G428,SEARCH(",",Ausstellungen!G428,1)-1,1)))),"vv",ROW()),"v",ROW()),"Sg",""),"V",""))</f>
        <v xml:space="preserve">   </v>
      </c>
      <c r="B428" s="70" t="str">
        <f>IF(OR(Ausstellungen!C428&lt;"a",Ausstellungen!D428&lt;"a",Ausstellungen!F428&lt;"a"),"",IF(AND(Ausstellungen!D428=Tabelle2!$C$19,Ausstellungen!F428=Tabelle2!$E$19),Ausstellungen!C428&amp;Ausstellungen!D428&amp;"yy",IF(AND(Ausstellungen!D428=Tabelle2!$C$19,Ausstellungen!F428&lt;&gt;Tabelle2!$E$19),Ausstellungen!C428&amp;Ausstellungen!D428&amp;"zz",Ausstellungen!C428&amp;Ausstellungen!D428)))</f>
        <v/>
      </c>
      <c r="C428" s="70" t="str">
        <f>IF(Ausstellungen!H428&lt;"a","",IF(Ausstellungen!F428=Tabelle2!$E$4,Ausstellungen!D428&amp;Ausstellungen!E428&amp;Ausstellungen!F428&amp;Ausstellungen!H428,IF(Ausstellungen!F428=Tabelle2!$E$3,Ausstellungen!D428&amp;Ausstellungen!F428&amp;Ausstellungen!H428,Ausstellungen!D428&amp;Ausstellungen!E428&amp;Ausstellungen!H428)))</f>
        <v/>
      </c>
      <c r="D428" s="70" t="str">
        <f>IF(AND(Ausstellungen!C428&gt;"a",Ausstellungen!D428&gt;"a",Ausstellungen!F428&gt;"a",Ausstellungen!I428&gt;"a"),Ausstellungen!D428&amp;Ausstellungen!E428&amp;MID(Ausstellungen!I428,1,2),"")</f>
        <v/>
      </c>
      <c r="E428" s="70" t="str">
        <f>IF(AND(Ausstellungen!C428&gt;"a",Ausstellungen!D428&gt;"a",Ausstellungen!F428&gt;"a",Ausstellungen!I428&gt;"a"),Ausstellungen!D428&amp;MID(Ausstellungen!I428,1,3),"")</f>
        <v/>
      </c>
      <c r="F428" s="70" t="str">
        <f>IF(Ausstellungen!T428&lt;&gt;"leer",CONCATENATE(Ausstellungen!T428,"P"),"")</f>
        <v/>
      </c>
      <c r="G428" s="71">
        <f ca="1">IF(Ausstellungen!G428&gt;" ",VLOOKUP(Ausstellungen!G428,INDIRECT(F428),2,0),0)</f>
        <v>0</v>
      </c>
      <c r="H428" s="71">
        <f>IF(ISERROR(VLOOKUP(Ausstellungen!H428,Tabelle2!$AG$3:$AH$29,2,0)),0,VLOOKUP(Ausstellungen!H428,Tabelle2!$AG$3:$AH$29,2,0))</f>
        <v>0</v>
      </c>
      <c r="I428" s="71">
        <f>IF(ISERROR(VLOOKUP(Ausstellungen!I428,Tabelle2!$X$3:$Y$8,2,0)),0,VLOOKUP(Ausstellungen!I428,Tabelle2!$X$3:$Y$8,2,0))</f>
        <v>0</v>
      </c>
      <c r="J428" s="71">
        <f t="shared" ca="1" si="66"/>
        <v>0</v>
      </c>
      <c r="N428" s="69" t="str">
        <f>IF(AND(Ausstellungen!$C428&gt;"a",ISERROR(VLOOKUP(Ausstellungen!$C428,Tabelle3!$A$6:$B$300,2,0))),"??",IF(ISERROR(VLOOKUP(Ausstellungen!$C428,Tabelle3!$A$6:$B$300,2,0)),"",VLOOKUP(Ausstellungen!$C428,Tabelle3!$A$6:$B$300,2,0)))</f>
        <v/>
      </c>
      <c r="O428" s="125">
        <f ca="1">IF(AND(Ausstellungen!G428&gt;"a",ISERROR(MATCH(Ausstellungen!G428,INDIRECT(Ausstellungen!T428),0))),0,1)</f>
        <v>1</v>
      </c>
      <c r="P428" s="71" t="str">
        <f>IF(Ausstellungen!$C428="","",IF(ISERROR(MATCH(Ausstellungen!$I428,Tabelle2!$X$4:$X$8,0)),"",MATCH(Ausstellungen!$I428,Tabelle2!$X$4:$X$8,0)))</f>
        <v/>
      </c>
      <c r="Q428" s="71" t="str">
        <f>IF(Ausstellungen!$C428="","",IF(OR(P428="",ISERROR(INDEX(Tabelle2!$X$14:$Y$18,P428,2))),"",INDEX(Tabelle2!$X$14:$Y$18,P428,2)))</f>
        <v/>
      </c>
      <c r="R428" s="71" t="str">
        <f t="shared" si="67"/>
        <v/>
      </c>
      <c r="S428" s="84" t="str">
        <f>IF(Ausstellungen!H428&lt;"a","",IF(AND(Ausstellungen!H428&gt;"a",ISERROR(MATCH(Ausstellungen!D428&amp;Ausstellungen!G428,Tabelle2!$T$2:$T$17,0))),1,IF(AND(Ausstellungen!H428&gt;"a",INDEX(Tabelle2!$V$2:$V$17,MATCH(Ausstellungen!D428&amp;Ausstellungen!G428,Tabelle2!$T$2:$T$17,0))&lt;&gt;Ausstellungen!H428),1,"")))</f>
        <v/>
      </c>
      <c r="T428" s="71" t="str">
        <f>IF(AND(Ausstellungen!I428&gt;"a",ISERROR(MATCH(Ausstellungen!G428,Tabelle2!$Z$2:$Z$7,0))),1,"")</f>
        <v/>
      </c>
      <c r="U428" s="71" t="str">
        <f>IF(AND(A428&gt;"a",Ausstellungen!G428&gt;" "),COUNTIF(A$5:A$500,A428),"")</f>
        <v/>
      </c>
      <c r="V428" s="71" t="str">
        <f t="shared" si="68"/>
        <v/>
      </c>
      <c r="W428" s="71" t="str">
        <f t="shared" si="69"/>
        <v/>
      </c>
      <c r="X428" s="71" t="str">
        <f>IF(AND(Ausstellungen!D428&lt;&gt;Tabelle2!$C$19,Ausstellungen!F428=Tabelle2!$E$19),1,"")</f>
        <v/>
      </c>
      <c r="Y428" s="71" t="str">
        <f ca="1">IF(AND(Ausstellungen!G428&gt;"a",ISERROR(MATCH(Ausstellungen!G428,INDIRECT(Ausstellungen!T428),0))),0,"")</f>
        <v/>
      </c>
      <c r="Z428" s="71" t="str">
        <f>IF(ISERROR(SEARCH(",",Ausstellungen!G428,1)),Ausstellungen!G428,SUBSTITUTE(MID(Ausstellungen!G428,1,SEARCH(",",Ausstellungen!G428,1)-1),"vv","z"))</f>
        <v xml:space="preserve"> </v>
      </c>
      <c r="AA428" s="71">
        <f t="shared" ca="1" si="70"/>
        <v>0</v>
      </c>
      <c r="AB428" s="71">
        <f t="shared" ca="1" si="71"/>
        <v>0</v>
      </c>
      <c r="AC428" s="71">
        <f t="shared" ca="1" si="72"/>
        <v>0</v>
      </c>
      <c r="AD428" s="71">
        <f t="shared" ca="1" si="73"/>
        <v>0</v>
      </c>
      <c r="AE428" s="71">
        <f t="shared" ca="1" si="74"/>
        <v>0</v>
      </c>
      <c r="AF428" s="71">
        <f t="shared" ca="1" si="75"/>
        <v>0</v>
      </c>
      <c r="AG428" s="71">
        <f t="shared" ca="1" si="76"/>
        <v>0</v>
      </c>
    </row>
    <row r="429" spans="1:33" ht="18.600000000000001" customHeight="1" x14ac:dyDescent="0.2">
      <c r="A429" s="70" t="str">
        <f>IF(AND(Ausstellungen!C429&lt;"a",Ausstellungen!D429&lt;"a",Ausstellungen!F429&lt;"a",Ausstellungen!G429&lt;" "),"",SUBSTITUTE(SUBSTITUTE(SUBSTITUTE(SUBSTITUTE(IF(AND(ISERROR(SEARCH(",",Ausstellungen!G429,1)),ISERROR(SEARCH(".",Ausstellungen!G429,1))),CONCATENATE(Ausstellungen!D429,Ausstellungen!E429,Ausstellungen!F429,Ausstellungen!G429),IF(ISERROR(SEARCH(",",Ausstellungen!G429,1)),CONCATENATE(Ausstellungen!D429,Ausstellungen!E429,Ausstellungen!F429,MID(Ausstellungen!G429,SEARCH(".",Ausstellungen!G429,1)-1,1)),CONCATENATE(Ausstellungen!D429,Ausstellungen!E429,Ausstellungen!F429,MID(Ausstellungen!G429,SEARCH(",",Ausstellungen!G429,1)-1,1)))),"vv",ROW()),"v",ROW()),"Sg",""),"V",""))</f>
        <v xml:space="preserve">   </v>
      </c>
      <c r="B429" s="70" t="str">
        <f>IF(OR(Ausstellungen!C429&lt;"a",Ausstellungen!D429&lt;"a",Ausstellungen!F429&lt;"a"),"",IF(AND(Ausstellungen!D429=Tabelle2!$C$19,Ausstellungen!F429=Tabelle2!$E$19),Ausstellungen!C429&amp;Ausstellungen!D429&amp;"yy",IF(AND(Ausstellungen!D429=Tabelle2!$C$19,Ausstellungen!F429&lt;&gt;Tabelle2!$E$19),Ausstellungen!C429&amp;Ausstellungen!D429&amp;"zz",Ausstellungen!C429&amp;Ausstellungen!D429)))</f>
        <v/>
      </c>
      <c r="C429" s="70" t="str">
        <f>IF(Ausstellungen!H429&lt;"a","",IF(Ausstellungen!F429=Tabelle2!$E$4,Ausstellungen!D429&amp;Ausstellungen!E429&amp;Ausstellungen!F429&amp;Ausstellungen!H429,IF(Ausstellungen!F429=Tabelle2!$E$3,Ausstellungen!D429&amp;Ausstellungen!F429&amp;Ausstellungen!H429,Ausstellungen!D429&amp;Ausstellungen!E429&amp;Ausstellungen!H429)))</f>
        <v/>
      </c>
      <c r="D429" s="70" t="str">
        <f>IF(AND(Ausstellungen!C429&gt;"a",Ausstellungen!D429&gt;"a",Ausstellungen!F429&gt;"a",Ausstellungen!I429&gt;"a"),Ausstellungen!D429&amp;Ausstellungen!E429&amp;MID(Ausstellungen!I429,1,2),"")</f>
        <v/>
      </c>
      <c r="E429" s="70" t="str">
        <f>IF(AND(Ausstellungen!C429&gt;"a",Ausstellungen!D429&gt;"a",Ausstellungen!F429&gt;"a",Ausstellungen!I429&gt;"a"),Ausstellungen!D429&amp;MID(Ausstellungen!I429,1,3),"")</f>
        <v/>
      </c>
      <c r="F429" s="70" t="str">
        <f>IF(Ausstellungen!T429&lt;&gt;"leer",CONCATENATE(Ausstellungen!T429,"P"),"")</f>
        <v/>
      </c>
      <c r="G429" s="71">
        <f ca="1">IF(Ausstellungen!G429&gt;" ",VLOOKUP(Ausstellungen!G429,INDIRECT(F429),2,0),0)</f>
        <v>0</v>
      </c>
      <c r="H429" s="71">
        <f>IF(ISERROR(VLOOKUP(Ausstellungen!H429,Tabelle2!$AG$3:$AH$29,2,0)),0,VLOOKUP(Ausstellungen!H429,Tabelle2!$AG$3:$AH$29,2,0))</f>
        <v>0</v>
      </c>
      <c r="I429" s="71">
        <f>IF(ISERROR(VLOOKUP(Ausstellungen!I429,Tabelle2!$X$3:$Y$8,2,0)),0,VLOOKUP(Ausstellungen!I429,Tabelle2!$X$3:$Y$8,2,0))</f>
        <v>0</v>
      </c>
      <c r="J429" s="71">
        <f t="shared" ca="1" si="66"/>
        <v>0</v>
      </c>
      <c r="N429" s="69" t="str">
        <f>IF(AND(Ausstellungen!$C429&gt;"a",ISERROR(VLOOKUP(Ausstellungen!$C429,Tabelle3!$A$6:$B$300,2,0))),"??",IF(ISERROR(VLOOKUP(Ausstellungen!$C429,Tabelle3!$A$6:$B$300,2,0)),"",VLOOKUP(Ausstellungen!$C429,Tabelle3!$A$6:$B$300,2,0)))</f>
        <v/>
      </c>
      <c r="O429" s="125">
        <f ca="1">IF(AND(Ausstellungen!G429&gt;"a",ISERROR(MATCH(Ausstellungen!G429,INDIRECT(Ausstellungen!T429),0))),0,1)</f>
        <v>1</v>
      </c>
      <c r="P429" s="71" t="str">
        <f>IF(Ausstellungen!$C429="","",IF(ISERROR(MATCH(Ausstellungen!$I429,Tabelle2!$X$4:$X$8,0)),"",MATCH(Ausstellungen!$I429,Tabelle2!$X$4:$X$8,0)))</f>
        <v/>
      </c>
      <c r="Q429" s="71" t="str">
        <f>IF(Ausstellungen!$C429="","",IF(OR(P429="",ISERROR(INDEX(Tabelle2!$X$14:$Y$18,P429,2))),"",INDEX(Tabelle2!$X$14:$Y$18,P429,2)))</f>
        <v/>
      </c>
      <c r="R429" s="71" t="str">
        <f t="shared" si="67"/>
        <v/>
      </c>
      <c r="S429" s="84" t="str">
        <f>IF(Ausstellungen!H429&lt;"a","",IF(AND(Ausstellungen!H429&gt;"a",ISERROR(MATCH(Ausstellungen!D429&amp;Ausstellungen!G429,Tabelle2!$T$2:$T$17,0))),1,IF(AND(Ausstellungen!H429&gt;"a",INDEX(Tabelle2!$V$2:$V$17,MATCH(Ausstellungen!D429&amp;Ausstellungen!G429,Tabelle2!$T$2:$T$17,0))&lt;&gt;Ausstellungen!H429),1,"")))</f>
        <v/>
      </c>
      <c r="T429" s="71" t="str">
        <f>IF(AND(Ausstellungen!I429&gt;"a",ISERROR(MATCH(Ausstellungen!G429,Tabelle2!$Z$2:$Z$7,0))),1,"")</f>
        <v/>
      </c>
      <c r="U429" s="71" t="str">
        <f>IF(AND(A429&gt;"a",Ausstellungen!G429&gt;" "),COUNTIF(A$5:A$500,A429),"")</f>
        <v/>
      </c>
      <c r="V429" s="71" t="str">
        <f t="shared" si="68"/>
        <v/>
      </c>
      <c r="W429" s="71" t="str">
        <f t="shared" si="69"/>
        <v/>
      </c>
      <c r="X429" s="71" t="str">
        <f>IF(AND(Ausstellungen!D429&lt;&gt;Tabelle2!$C$19,Ausstellungen!F429=Tabelle2!$E$19),1,"")</f>
        <v/>
      </c>
      <c r="Y429" s="71" t="str">
        <f ca="1">IF(AND(Ausstellungen!G429&gt;"a",ISERROR(MATCH(Ausstellungen!G429,INDIRECT(Ausstellungen!T429),0))),0,"")</f>
        <v/>
      </c>
      <c r="Z429" s="71" t="str">
        <f>IF(ISERROR(SEARCH(",",Ausstellungen!G429,1)),Ausstellungen!G429,SUBSTITUTE(MID(Ausstellungen!G429,1,SEARCH(",",Ausstellungen!G429,1)-1),"vv","z"))</f>
        <v xml:space="preserve"> </v>
      </c>
      <c r="AA429" s="71">
        <f t="shared" ca="1" si="70"/>
        <v>0</v>
      </c>
      <c r="AB429" s="71">
        <f t="shared" ca="1" si="71"/>
        <v>0</v>
      </c>
      <c r="AC429" s="71">
        <f t="shared" ca="1" si="72"/>
        <v>0</v>
      </c>
      <c r="AD429" s="71">
        <f t="shared" ca="1" si="73"/>
        <v>0</v>
      </c>
      <c r="AE429" s="71">
        <f t="shared" ca="1" si="74"/>
        <v>0</v>
      </c>
      <c r="AF429" s="71">
        <f t="shared" ca="1" si="75"/>
        <v>0</v>
      </c>
      <c r="AG429" s="71">
        <f t="shared" ca="1" si="76"/>
        <v>0</v>
      </c>
    </row>
    <row r="430" spans="1:33" ht="18.600000000000001" customHeight="1" x14ac:dyDescent="0.2">
      <c r="A430" s="70" t="str">
        <f>IF(AND(Ausstellungen!C430&lt;"a",Ausstellungen!D430&lt;"a",Ausstellungen!F430&lt;"a",Ausstellungen!G430&lt;" "),"",SUBSTITUTE(SUBSTITUTE(SUBSTITUTE(SUBSTITUTE(IF(AND(ISERROR(SEARCH(",",Ausstellungen!G430,1)),ISERROR(SEARCH(".",Ausstellungen!G430,1))),CONCATENATE(Ausstellungen!D430,Ausstellungen!E430,Ausstellungen!F430,Ausstellungen!G430),IF(ISERROR(SEARCH(",",Ausstellungen!G430,1)),CONCATENATE(Ausstellungen!D430,Ausstellungen!E430,Ausstellungen!F430,MID(Ausstellungen!G430,SEARCH(".",Ausstellungen!G430,1)-1,1)),CONCATENATE(Ausstellungen!D430,Ausstellungen!E430,Ausstellungen!F430,MID(Ausstellungen!G430,SEARCH(",",Ausstellungen!G430,1)-1,1)))),"vv",ROW()),"v",ROW()),"Sg",""),"V",""))</f>
        <v xml:space="preserve">   </v>
      </c>
      <c r="B430" s="70" t="str">
        <f>IF(OR(Ausstellungen!C430&lt;"a",Ausstellungen!D430&lt;"a",Ausstellungen!F430&lt;"a"),"",IF(AND(Ausstellungen!D430=Tabelle2!$C$19,Ausstellungen!F430=Tabelle2!$E$19),Ausstellungen!C430&amp;Ausstellungen!D430&amp;"yy",IF(AND(Ausstellungen!D430=Tabelle2!$C$19,Ausstellungen!F430&lt;&gt;Tabelle2!$E$19),Ausstellungen!C430&amp;Ausstellungen!D430&amp;"zz",Ausstellungen!C430&amp;Ausstellungen!D430)))</f>
        <v/>
      </c>
      <c r="C430" s="70" t="str">
        <f>IF(Ausstellungen!H430&lt;"a","",IF(Ausstellungen!F430=Tabelle2!$E$4,Ausstellungen!D430&amp;Ausstellungen!E430&amp;Ausstellungen!F430&amp;Ausstellungen!H430,IF(Ausstellungen!F430=Tabelle2!$E$3,Ausstellungen!D430&amp;Ausstellungen!F430&amp;Ausstellungen!H430,Ausstellungen!D430&amp;Ausstellungen!E430&amp;Ausstellungen!H430)))</f>
        <v/>
      </c>
      <c r="D430" s="70" t="str">
        <f>IF(AND(Ausstellungen!C430&gt;"a",Ausstellungen!D430&gt;"a",Ausstellungen!F430&gt;"a",Ausstellungen!I430&gt;"a"),Ausstellungen!D430&amp;Ausstellungen!E430&amp;MID(Ausstellungen!I430,1,2),"")</f>
        <v/>
      </c>
      <c r="E430" s="70" t="str">
        <f>IF(AND(Ausstellungen!C430&gt;"a",Ausstellungen!D430&gt;"a",Ausstellungen!F430&gt;"a",Ausstellungen!I430&gt;"a"),Ausstellungen!D430&amp;MID(Ausstellungen!I430,1,3),"")</f>
        <v/>
      </c>
      <c r="F430" s="70" t="str">
        <f>IF(Ausstellungen!T430&lt;&gt;"leer",CONCATENATE(Ausstellungen!T430,"P"),"")</f>
        <v/>
      </c>
      <c r="G430" s="71">
        <f ca="1">IF(Ausstellungen!G430&gt;" ",VLOOKUP(Ausstellungen!G430,INDIRECT(F430),2,0),0)</f>
        <v>0</v>
      </c>
      <c r="H430" s="71">
        <f>IF(ISERROR(VLOOKUP(Ausstellungen!H430,Tabelle2!$AG$3:$AH$29,2,0)),0,VLOOKUP(Ausstellungen!H430,Tabelle2!$AG$3:$AH$29,2,0))</f>
        <v>0</v>
      </c>
      <c r="I430" s="71">
        <f>IF(ISERROR(VLOOKUP(Ausstellungen!I430,Tabelle2!$X$3:$Y$8,2,0)),0,VLOOKUP(Ausstellungen!I430,Tabelle2!$X$3:$Y$8,2,0))</f>
        <v>0</v>
      </c>
      <c r="J430" s="71">
        <f t="shared" ca="1" si="66"/>
        <v>0</v>
      </c>
      <c r="N430" s="69" t="str">
        <f>IF(AND(Ausstellungen!$C430&gt;"a",ISERROR(VLOOKUP(Ausstellungen!$C430,Tabelle3!$A$6:$B$300,2,0))),"??",IF(ISERROR(VLOOKUP(Ausstellungen!$C430,Tabelle3!$A$6:$B$300,2,0)),"",VLOOKUP(Ausstellungen!$C430,Tabelle3!$A$6:$B$300,2,0)))</f>
        <v/>
      </c>
      <c r="O430" s="125">
        <f ca="1">IF(AND(Ausstellungen!G430&gt;"a",ISERROR(MATCH(Ausstellungen!G430,INDIRECT(Ausstellungen!T430),0))),0,1)</f>
        <v>1</v>
      </c>
      <c r="P430" s="71" t="str">
        <f>IF(Ausstellungen!$C430="","",IF(ISERROR(MATCH(Ausstellungen!$I430,Tabelle2!$X$4:$X$8,0)),"",MATCH(Ausstellungen!$I430,Tabelle2!$X$4:$X$8,0)))</f>
        <v/>
      </c>
      <c r="Q430" s="71" t="str">
        <f>IF(Ausstellungen!$C430="","",IF(OR(P430="",ISERROR(INDEX(Tabelle2!$X$14:$Y$18,P430,2))),"",INDEX(Tabelle2!$X$14:$Y$18,P430,2)))</f>
        <v/>
      </c>
      <c r="R430" s="71" t="str">
        <f t="shared" si="67"/>
        <v/>
      </c>
      <c r="S430" s="84" t="str">
        <f>IF(Ausstellungen!H430&lt;"a","",IF(AND(Ausstellungen!H430&gt;"a",ISERROR(MATCH(Ausstellungen!D430&amp;Ausstellungen!G430,Tabelle2!$T$2:$T$17,0))),1,IF(AND(Ausstellungen!H430&gt;"a",INDEX(Tabelle2!$V$2:$V$17,MATCH(Ausstellungen!D430&amp;Ausstellungen!G430,Tabelle2!$T$2:$T$17,0))&lt;&gt;Ausstellungen!H430),1,"")))</f>
        <v/>
      </c>
      <c r="T430" s="71" t="str">
        <f>IF(AND(Ausstellungen!I430&gt;"a",ISERROR(MATCH(Ausstellungen!G430,Tabelle2!$Z$2:$Z$7,0))),1,"")</f>
        <v/>
      </c>
      <c r="U430" s="71" t="str">
        <f>IF(AND(A430&gt;"a",Ausstellungen!G430&gt;" "),COUNTIF(A$5:A$500,A430),"")</f>
        <v/>
      </c>
      <c r="V430" s="71" t="str">
        <f t="shared" si="68"/>
        <v/>
      </c>
      <c r="W430" s="71" t="str">
        <f t="shared" si="69"/>
        <v/>
      </c>
      <c r="X430" s="71" t="str">
        <f>IF(AND(Ausstellungen!D430&lt;&gt;Tabelle2!$C$19,Ausstellungen!F430=Tabelle2!$E$19),1,"")</f>
        <v/>
      </c>
      <c r="Y430" s="71" t="str">
        <f ca="1">IF(AND(Ausstellungen!G430&gt;"a",ISERROR(MATCH(Ausstellungen!G430,INDIRECT(Ausstellungen!T430),0))),0,"")</f>
        <v/>
      </c>
      <c r="Z430" s="71" t="str">
        <f>IF(ISERROR(SEARCH(",",Ausstellungen!G430,1)),Ausstellungen!G430,SUBSTITUTE(MID(Ausstellungen!G430,1,SEARCH(",",Ausstellungen!G430,1)-1),"vv","z"))</f>
        <v xml:space="preserve"> </v>
      </c>
      <c r="AA430" s="71">
        <f t="shared" ca="1" si="70"/>
        <v>0</v>
      </c>
      <c r="AB430" s="71">
        <f t="shared" ca="1" si="71"/>
        <v>0</v>
      </c>
      <c r="AC430" s="71">
        <f t="shared" ca="1" si="72"/>
        <v>0</v>
      </c>
      <c r="AD430" s="71">
        <f t="shared" ca="1" si="73"/>
        <v>0</v>
      </c>
      <c r="AE430" s="71">
        <f t="shared" ca="1" si="74"/>
        <v>0</v>
      </c>
      <c r="AF430" s="71">
        <f t="shared" ca="1" si="75"/>
        <v>0</v>
      </c>
      <c r="AG430" s="71">
        <f t="shared" ca="1" si="76"/>
        <v>0</v>
      </c>
    </row>
    <row r="431" spans="1:33" ht="18.600000000000001" customHeight="1" x14ac:dyDescent="0.2">
      <c r="A431" s="70" t="str">
        <f>IF(AND(Ausstellungen!C431&lt;"a",Ausstellungen!D431&lt;"a",Ausstellungen!F431&lt;"a",Ausstellungen!G431&lt;" "),"",SUBSTITUTE(SUBSTITUTE(SUBSTITUTE(SUBSTITUTE(IF(AND(ISERROR(SEARCH(",",Ausstellungen!G431,1)),ISERROR(SEARCH(".",Ausstellungen!G431,1))),CONCATENATE(Ausstellungen!D431,Ausstellungen!E431,Ausstellungen!F431,Ausstellungen!G431),IF(ISERROR(SEARCH(",",Ausstellungen!G431,1)),CONCATENATE(Ausstellungen!D431,Ausstellungen!E431,Ausstellungen!F431,MID(Ausstellungen!G431,SEARCH(".",Ausstellungen!G431,1)-1,1)),CONCATENATE(Ausstellungen!D431,Ausstellungen!E431,Ausstellungen!F431,MID(Ausstellungen!G431,SEARCH(",",Ausstellungen!G431,1)-1,1)))),"vv",ROW()),"v",ROW()),"Sg",""),"V",""))</f>
        <v xml:space="preserve">   </v>
      </c>
      <c r="B431" s="70" t="str">
        <f>IF(OR(Ausstellungen!C431&lt;"a",Ausstellungen!D431&lt;"a",Ausstellungen!F431&lt;"a"),"",IF(AND(Ausstellungen!D431=Tabelle2!$C$19,Ausstellungen!F431=Tabelle2!$E$19),Ausstellungen!C431&amp;Ausstellungen!D431&amp;"yy",IF(AND(Ausstellungen!D431=Tabelle2!$C$19,Ausstellungen!F431&lt;&gt;Tabelle2!$E$19),Ausstellungen!C431&amp;Ausstellungen!D431&amp;"zz",Ausstellungen!C431&amp;Ausstellungen!D431)))</f>
        <v/>
      </c>
      <c r="C431" s="70" t="str">
        <f>IF(Ausstellungen!H431&lt;"a","",IF(Ausstellungen!F431=Tabelle2!$E$4,Ausstellungen!D431&amp;Ausstellungen!E431&amp;Ausstellungen!F431&amp;Ausstellungen!H431,IF(Ausstellungen!F431=Tabelle2!$E$3,Ausstellungen!D431&amp;Ausstellungen!F431&amp;Ausstellungen!H431,Ausstellungen!D431&amp;Ausstellungen!E431&amp;Ausstellungen!H431)))</f>
        <v/>
      </c>
      <c r="D431" s="70" t="str">
        <f>IF(AND(Ausstellungen!C431&gt;"a",Ausstellungen!D431&gt;"a",Ausstellungen!F431&gt;"a",Ausstellungen!I431&gt;"a"),Ausstellungen!D431&amp;Ausstellungen!E431&amp;MID(Ausstellungen!I431,1,2),"")</f>
        <v/>
      </c>
      <c r="E431" s="70" t="str">
        <f>IF(AND(Ausstellungen!C431&gt;"a",Ausstellungen!D431&gt;"a",Ausstellungen!F431&gt;"a",Ausstellungen!I431&gt;"a"),Ausstellungen!D431&amp;MID(Ausstellungen!I431,1,3),"")</f>
        <v/>
      </c>
      <c r="F431" s="70" t="str">
        <f>IF(Ausstellungen!T431&lt;&gt;"leer",CONCATENATE(Ausstellungen!T431,"P"),"")</f>
        <v/>
      </c>
      <c r="G431" s="71">
        <f ca="1">IF(Ausstellungen!G431&gt;" ",VLOOKUP(Ausstellungen!G431,INDIRECT(F431),2,0),0)</f>
        <v>0</v>
      </c>
      <c r="H431" s="71">
        <f>IF(ISERROR(VLOOKUP(Ausstellungen!H431,Tabelle2!$AG$3:$AH$29,2,0)),0,VLOOKUP(Ausstellungen!H431,Tabelle2!$AG$3:$AH$29,2,0))</f>
        <v>0</v>
      </c>
      <c r="I431" s="71">
        <f>IF(ISERROR(VLOOKUP(Ausstellungen!I431,Tabelle2!$X$3:$Y$8,2,0)),0,VLOOKUP(Ausstellungen!I431,Tabelle2!$X$3:$Y$8,2,0))</f>
        <v>0</v>
      </c>
      <c r="J431" s="71">
        <f t="shared" ca="1" si="66"/>
        <v>0</v>
      </c>
      <c r="N431" s="69" t="str">
        <f>IF(AND(Ausstellungen!$C431&gt;"a",ISERROR(VLOOKUP(Ausstellungen!$C431,Tabelle3!$A$6:$B$300,2,0))),"??",IF(ISERROR(VLOOKUP(Ausstellungen!$C431,Tabelle3!$A$6:$B$300,2,0)),"",VLOOKUP(Ausstellungen!$C431,Tabelle3!$A$6:$B$300,2,0)))</f>
        <v/>
      </c>
      <c r="O431" s="125">
        <f ca="1">IF(AND(Ausstellungen!G431&gt;"a",ISERROR(MATCH(Ausstellungen!G431,INDIRECT(Ausstellungen!T431),0))),0,1)</f>
        <v>1</v>
      </c>
      <c r="P431" s="71" t="str">
        <f>IF(Ausstellungen!$C431="","",IF(ISERROR(MATCH(Ausstellungen!$I431,Tabelle2!$X$4:$X$8,0)),"",MATCH(Ausstellungen!$I431,Tabelle2!$X$4:$X$8,0)))</f>
        <v/>
      </c>
      <c r="Q431" s="71" t="str">
        <f>IF(Ausstellungen!$C431="","",IF(OR(P431="",ISERROR(INDEX(Tabelle2!$X$14:$Y$18,P431,2))),"",INDEX(Tabelle2!$X$14:$Y$18,P431,2)))</f>
        <v/>
      </c>
      <c r="R431" s="71" t="str">
        <f t="shared" si="67"/>
        <v/>
      </c>
      <c r="S431" s="84" t="str">
        <f>IF(Ausstellungen!H431&lt;"a","",IF(AND(Ausstellungen!H431&gt;"a",ISERROR(MATCH(Ausstellungen!D431&amp;Ausstellungen!G431,Tabelle2!$T$2:$T$17,0))),1,IF(AND(Ausstellungen!H431&gt;"a",INDEX(Tabelle2!$V$2:$V$17,MATCH(Ausstellungen!D431&amp;Ausstellungen!G431,Tabelle2!$T$2:$T$17,0))&lt;&gt;Ausstellungen!H431),1,"")))</f>
        <v/>
      </c>
      <c r="T431" s="71" t="str">
        <f>IF(AND(Ausstellungen!I431&gt;"a",ISERROR(MATCH(Ausstellungen!G431,Tabelle2!$Z$2:$Z$7,0))),1,"")</f>
        <v/>
      </c>
      <c r="U431" s="71" t="str">
        <f>IF(AND(A431&gt;"a",Ausstellungen!G431&gt;" "),COUNTIF(A$5:A$500,A431),"")</f>
        <v/>
      </c>
      <c r="V431" s="71" t="str">
        <f t="shared" si="68"/>
        <v/>
      </c>
      <c r="W431" s="71" t="str">
        <f t="shared" si="69"/>
        <v/>
      </c>
      <c r="X431" s="71" t="str">
        <f>IF(AND(Ausstellungen!D431&lt;&gt;Tabelle2!$C$19,Ausstellungen!F431=Tabelle2!$E$19),1,"")</f>
        <v/>
      </c>
      <c r="Y431" s="71" t="str">
        <f ca="1">IF(AND(Ausstellungen!G431&gt;"a",ISERROR(MATCH(Ausstellungen!G431,INDIRECT(Ausstellungen!T431),0))),0,"")</f>
        <v/>
      </c>
      <c r="Z431" s="71" t="str">
        <f>IF(ISERROR(SEARCH(",",Ausstellungen!G431,1)),Ausstellungen!G431,SUBSTITUTE(MID(Ausstellungen!G431,1,SEARCH(",",Ausstellungen!G431,1)-1),"vv","z"))</f>
        <v xml:space="preserve"> </v>
      </c>
      <c r="AA431" s="71">
        <f t="shared" ca="1" si="70"/>
        <v>0</v>
      </c>
      <c r="AB431" s="71">
        <f t="shared" ca="1" si="71"/>
        <v>0</v>
      </c>
      <c r="AC431" s="71">
        <f t="shared" ca="1" si="72"/>
        <v>0</v>
      </c>
      <c r="AD431" s="71">
        <f t="shared" ca="1" si="73"/>
        <v>0</v>
      </c>
      <c r="AE431" s="71">
        <f t="shared" ca="1" si="74"/>
        <v>0</v>
      </c>
      <c r="AF431" s="71">
        <f t="shared" ca="1" si="75"/>
        <v>0</v>
      </c>
      <c r="AG431" s="71">
        <f t="shared" ca="1" si="76"/>
        <v>0</v>
      </c>
    </row>
    <row r="432" spans="1:33" ht="18.600000000000001" customHeight="1" x14ac:dyDescent="0.2">
      <c r="A432" s="70" t="str">
        <f>IF(AND(Ausstellungen!C432&lt;"a",Ausstellungen!D432&lt;"a",Ausstellungen!F432&lt;"a",Ausstellungen!G432&lt;" "),"",SUBSTITUTE(SUBSTITUTE(SUBSTITUTE(SUBSTITUTE(IF(AND(ISERROR(SEARCH(",",Ausstellungen!G432,1)),ISERROR(SEARCH(".",Ausstellungen!G432,1))),CONCATENATE(Ausstellungen!D432,Ausstellungen!E432,Ausstellungen!F432,Ausstellungen!G432),IF(ISERROR(SEARCH(",",Ausstellungen!G432,1)),CONCATENATE(Ausstellungen!D432,Ausstellungen!E432,Ausstellungen!F432,MID(Ausstellungen!G432,SEARCH(".",Ausstellungen!G432,1)-1,1)),CONCATENATE(Ausstellungen!D432,Ausstellungen!E432,Ausstellungen!F432,MID(Ausstellungen!G432,SEARCH(",",Ausstellungen!G432,1)-1,1)))),"vv",ROW()),"v",ROW()),"Sg",""),"V",""))</f>
        <v xml:space="preserve">   </v>
      </c>
      <c r="B432" s="70" t="str">
        <f>IF(OR(Ausstellungen!C432&lt;"a",Ausstellungen!D432&lt;"a",Ausstellungen!F432&lt;"a"),"",IF(AND(Ausstellungen!D432=Tabelle2!$C$19,Ausstellungen!F432=Tabelle2!$E$19),Ausstellungen!C432&amp;Ausstellungen!D432&amp;"yy",IF(AND(Ausstellungen!D432=Tabelle2!$C$19,Ausstellungen!F432&lt;&gt;Tabelle2!$E$19),Ausstellungen!C432&amp;Ausstellungen!D432&amp;"zz",Ausstellungen!C432&amp;Ausstellungen!D432)))</f>
        <v/>
      </c>
      <c r="C432" s="70" t="str">
        <f>IF(Ausstellungen!H432&lt;"a","",IF(Ausstellungen!F432=Tabelle2!$E$4,Ausstellungen!D432&amp;Ausstellungen!E432&amp;Ausstellungen!F432&amp;Ausstellungen!H432,IF(Ausstellungen!F432=Tabelle2!$E$3,Ausstellungen!D432&amp;Ausstellungen!F432&amp;Ausstellungen!H432,Ausstellungen!D432&amp;Ausstellungen!E432&amp;Ausstellungen!H432)))</f>
        <v/>
      </c>
      <c r="D432" s="70" t="str">
        <f>IF(AND(Ausstellungen!C432&gt;"a",Ausstellungen!D432&gt;"a",Ausstellungen!F432&gt;"a",Ausstellungen!I432&gt;"a"),Ausstellungen!D432&amp;Ausstellungen!E432&amp;MID(Ausstellungen!I432,1,2),"")</f>
        <v/>
      </c>
      <c r="E432" s="70" t="str">
        <f>IF(AND(Ausstellungen!C432&gt;"a",Ausstellungen!D432&gt;"a",Ausstellungen!F432&gt;"a",Ausstellungen!I432&gt;"a"),Ausstellungen!D432&amp;MID(Ausstellungen!I432,1,3),"")</f>
        <v/>
      </c>
      <c r="F432" s="70" t="str">
        <f>IF(Ausstellungen!T432&lt;&gt;"leer",CONCATENATE(Ausstellungen!T432,"P"),"")</f>
        <v/>
      </c>
      <c r="G432" s="71">
        <f ca="1">IF(Ausstellungen!G432&gt;" ",VLOOKUP(Ausstellungen!G432,INDIRECT(F432),2,0),0)</f>
        <v>0</v>
      </c>
      <c r="H432" s="71">
        <f>IF(ISERROR(VLOOKUP(Ausstellungen!H432,Tabelle2!$AG$3:$AH$29,2,0)),0,VLOOKUP(Ausstellungen!H432,Tabelle2!$AG$3:$AH$29,2,0))</f>
        <v>0</v>
      </c>
      <c r="I432" s="71">
        <f>IF(ISERROR(VLOOKUP(Ausstellungen!I432,Tabelle2!$X$3:$Y$8,2,0)),0,VLOOKUP(Ausstellungen!I432,Tabelle2!$X$3:$Y$8,2,0))</f>
        <v>0</v>
      </c>
      <c r="J432" s="71">
        <f t="shared" ca="1" si="66"/>
        <v>0</v>
      </c>
      <c r="N432" s="69" t="str">
        <f>IF(AND(Ausstellungen!$C432&gt;"a",ISERROR(VLOOKUP(Ausstellungen!$C432,Tabelle3!$A$6:$B$300,2,0))),"??",IF(ISERROR(VLOOKUP(Ausstellungen!$C432,Tabelle3!$A$6:$B$300,2,0)),"",VLOOKUP(Ausstellungen!$C432,Tabelle3!$A$6:$B$300,2,0)))</f>
        <v/>
      </c>
      <c r="O432" s="125">
        <f ca="1">IF(AND(Ausstellungen!G432&gt;"a",ISERROR(MATCH(Ausstellungen!G432,INDIRECT(Ausstellungen!T432),0))),0,1)</f>
        <v>1</v>
      </c>
      <c r="P432" s="71" t="str">
        <f>IF(Ausstellungen!$C432="","",IF(ISERROR(MATCH(Ausstellungen!$I432,Tabelle2!$X$4:$X$8,0)),"",MATCH(Ausstellungen!$I432,Tabelle2!$X$4:$X$8,0)))</f>
        <v/>
      </c>
      <c r="Q432" s="71" t="str">
        <f>IF(Ausstellungen!$C432="","",IF(OR(P432="",ISERROR(INDEX(Tabelle2!$X$14:$Y$18,P432,2))),"",INDEX(Tabelle2!$X$14:$Y$18,P432,2)))</f>
        <v/>
      </c>
      <c r="R432" s="71" t="str">
        <f t="shared" si="67"/>
        <v/>
      </c>
      <c r="S432" s="84" t="str">
        <f>IF(Ausstellungen!H432&lt;"a","",IF(AND(Ausstellungen!H432&gt;"a",ISERROR(MATCH(Ausstellungen!D432&amp;Ausstellungen!G432,Tabelle2!$T$2:$T$17,0))),1,IF(AND(Ausstellungen!H432&gt;"a",INDEX(Tabelle2!$V$2:$V$17,MATCH(Ausstellungen!D432&amp;Ausstellungen!G432,Tabelle2!$T$2:$T$17,0))&lt;&gt;Ausstellungen!H432),1,"")))</f>
        <v/>
      </c>
      <c r="T432" s="71" t="str">
        <f>IF(AND(Ausstellungen!I432&gt;"a",ISERROR(MATCH(Ausstellungen!G432,Tabelle2!$Z$2:$Z$7,0))),1,"")</f>
        <v/>
      </c>
      <c r="U432" s="71" t="str">
        <f>IF(AND(A432&gt;"a",Ausstellungen!G432&gt;" "),COUNTIF(A$5:A$500,A432),"")</f>
        <v/>
      </c>
      <c r="V432" s="71" t="str">
        <f t="shared" si="68"/>
        <v/>
      </c>
      <c r="W432" s="71" t="str">
        <f t="shared" si="69"/>
        <v/>
      </c>
      <c r="X432" s="71" t="str">
        <f>IF(AND(Ausstellungen!D432&lt;&gt;Tabelle2!$C$19,Ausstellungen!F432=Tabelle2!$E$19),1,"")</f>
        <v/>
      </c>
      <c r="Y432" s="71" t="str">
        <f ca="1">IF(AND(Ausstellungen!G432&gt;"a",ISERROR(MATCH(Ausstellungen!G432,INDIRECT(Ausstellungen!T432),0))),0,"")</f>
        <v/>
      </c>
      <c r="Z432" s="71" t="str">
        <f>IF(ISERROR(SEARCH(",",Ausstellungen!G432,1)),Ausstellungen!G432,SUBSTITUTE(MID(Ausstellungen!G432,1,SEARCH(",",Ausstellungen!G432,1)-1),"vv","z"))</f>
        <v xml:space="preserve"> </v>
      </c>
      <c r="AA432" s="71">
        <f t="shared" ca="1" si="70"/>
        <v>0</v>
      </c>
      <c r="AB432" s="71">
        <f t="shared" ca="1" si="71"/>
        <v>0</v>
      </c>
      <c r="AC432" s="71">
        <f t="shared" ca="1" si="72"/>
        <v>0</v>
      </c>
      <c r="AD432" s="71">
        <f t="shared" ca="1" si="73"/>
        <v>0</v>
      </c>
      <c r="AE432" s="71">
        <f t="shared" ca="1" si="74"/>
        <v>0</v>
      </c>
      <c r="AF432" s="71">
        <f t="shared" ca="1" si="75"/>
        <v>0</v>
      </c>
      <c r="AG432" s="71">
        <f t="shared" ca="1" si="76"/>
        <v>0</v>
      </c>
    </row>
    <row r="433" spans="1:33" ht="18.600000000000001" customHeight="1" x14ac:dyDescent="0.2">
      <c r="A433" s="70" t="str">
        <f>IF(AND(Ausstellungen!C433&lt;"a",Ausstellungen!D433&lt;"a",Ausstellungen!F433&lt;"a",Ausstellungen!G433&lt;" "),"",SUBSTITUTE(SUBSTITUTE(SUBSTITUTE(SUBSTITUTE(IF(AND(ISERROR(SEARCH(",",Ausstellungen!G433,1)),ISERROR(SEARCH(".",Ausstellungen!G433,1))),CONCATENATE(Ausstellungen!D433,Ausstellungen!E433,Ausstellungen!F433,Ausstellungen!G433),IF(ISERROR(SEARCH(",",Ausstellungen!G433,1)),CONCATENATE(Ausstellungen!D433,Ausstellungen!E433,Ausstellungen!F433,MID(Ausstellungen!G433,SEARCH(".",Ausstellungen!G433,1)-1,1)),CONCATENATE(Ausstellungen!D433,Ausstellungen!E433,Ausstellungen!F433,MID(Ausstellungen!G433,SEARCH(",",Ausstellungen!G433,1)-1,1)))),"vv",ROW()),"v",ROW()),"Sg",""),"V",""))</f>
        <v xml:space="preserve">   </v>
      </c>
      <c r="B433" s="70" t="str">
        <f>IF(OR(Ausstellungen!C433&lt;"a",Ausstellungen!D433&lt;"a",Ausstellungen!F433&lt;"a"),"",IF(AND(Ausstellungen!D433=Tabelle2!$C$19,Ausstellungen!F433=Tabelle2!$E$19),Ausstellungen!C433&amp;Ausstellungen!D433&amp;"yy",IF(AND(Ausstellungen!D433=Tabelle2!$C$19,Ausstellungen!F433&lt;&gt;Tabelle2!$E$19),Ausstellungen!C433&amp;Ausstellungen!D433&amp;"zz",Ausstellungen!C433&amp;Ausstellungen!D433)))</f>
        <v/>
      </c>
      <c r="C433" s="70" t="str">
        <f>IF(Ausstellungen!H433&lt;"a","",IF(Ausstellungen!F433=Tabelle2!$E$4,Ausstellungen!D433&amp;Ausstellungen!E433&amp;Ausstellungen!F433&amp;Ausstellungen!H433,IF(Ausstellungen!F433=Tabelle2!$E$3,Ausstellungen!D433&amp;Ausstellungen!F433&amp;Ausstellungen!H433,Ausstellungen!D433&amp;Ausstellungen!E433&amp;Ausstellungen!H433)))</f>
        <v/>
      </c>
      <c r="D433" s="70" t="str">
        <f>IF(AND(Ausstellungen!C433&gt;"a",Ausstellungen!D433&gt;"a",Ausstellungen!F433&gt;"a",Ausstellungen!I433&gt;"a"),Ausstellungen!D433&amp;Ausstellungen!E433&amp;MID(Ausstellungen!I433,1,2),"")</f>
        <v/>
      </c>
      <c r="E433" s="70" t="str">
        <f>IF(AND(Ausstellungen!C433&gt;"a",Ausstellungen!D433&gt;"a",Ausstellungen!F433&gt;"a",Ausstellungen!I433&gt;"a"),Ausstellungen!D433&amp;MID(Ausstellungen!I433,1,3),"")</f>
        <v/>
      </c>
      <c r="F433" s="70" t="str">
        <f>IF(Ausstellungen!T433&lt;&gt;"leer",CONCATENATE(Ausstellungen!T433,"P"),"")</f>
        <v/>
      </c>
      <c r="G433" s="71">
        <f ca="1">IF(Ausstellungen!G433&gt;" ",VLOOKUP(Ausstellungen!G433,INDIRECT(F433),2,0),0)</f>
        <v>0</v>
      </c>
      <c r="H433" s="71">
        <f>IF(ISERROR(VLOOKUP(Ausstellungen!H433,Tabelle2!$AG$3:$AH$29,2,0)),0,VLOOKUP(Ausstellungen!H433,Tabelle2!$AG$3:$AH$29,2,0))</f>
        <v>0</v>
      </c>
      <c r="I433" s="71">
        <f>IF(ISERROR(VLOOKUP(Ausstellungen!I433,Tabelle2!$X$3:$Y$8,2,0)),0,VLOOKUP(Ausstellungen!I433,Tabelle2!$X$3:$Y$8,2,0))</f>
        <v>0</v>
      </c>
      <c r="J433" s="71">
        <f t="shared" ca="1" si="66"/>
        <v>0</v>
      </c>
      <c r="N433" s="69" t="str">
        <f>IF(AND(Ausstellungen!$C433&gt;"a",ISERROR(VLOOKUP(Ausstellungen!$C433,Tabelle3!$A$6:$B$300,2,0))),"??",IF(ISERROR(VLOOKUP(Ausstellungen!$C433,Tabelle3!$A$6:$B$300,2,0)),"",VLOOKUP(Ausstellungen!$C433,Tabelle3!$A$6:$B$300,2,0)))</f>
        <v/>
      </c>
      <c r="O433" s="125">
        <f ca="1">IF(AND(Ausstellungen!G433&gt;"a",ISERROR(MATCH(Ausstellungen!G433,INDIRECT(Ausstellungen!T433),0))),0,1)</f>
        <v>1</v>
      </c>
      <c r="P433" s="71" t="str">
        <f>IF(Ausstellungen!$C433="","",IF(ISERROR(MATCH(Ausstellungen!$I433,Tabelle2!$X$4:$X$8,0)),"",MATCH(Ausstellungen!$I433,Tabelle2!$X$4:$X$8,0)))</f>
        <v/>
      </c>
      <c r="Q433" s="71" t="str">
        <f>IF(Ausstellungen!$C433="","",IF(OR(P433="",ISERROR(INDEX(Tabelle2!$X$14:$Y$18,P433,2))),"",INDEX(Tabelle2!$X$14:$Y$18,P433,2)))</f>
        <v/>
      </c>
      <c r="R433" s="71" t="str">
        <f t="shared" si="67"/>
        <v/>
      </c>
      <c r="S433" s="84" t="str">
        <f>IF(Ausstellungen!H433&lt;"a","",IF(AND(Ausstellungen!H433&gt;"a",ISERROR(MATCH(Ausstellungen!D433&amp;Ausstellungen!G433,Tabelle2!$T$2:$T$17,0))),1,IF(AND(Ausstellungen!H433&gt;"a",INDEX(Tabelle2!$V$2:$V$17,MATCH(Ausstellungen!D433&amp;Ausstellungen!G433,Tabelle2!$T$2:$T$17,0))&lt;&gt;Ausstellungen!H433),1,"")))</f>
        <v/>
      </c>
      <c r="T433" s="71" t="str">
        <f>IF(AND(Ausstellungen!I433&gt;"a",ISERROR(MATCH(Ausstellungen!G433,Tabelle2!$Z$2:$Z$7,0))),1,"")</f>
        <v/>
      </c>
      <c r="U433" s="71" t="str">
        <f>IF(AND(A433&gt;"a",Ausstellungen!G433&gt;" "),COUNTIF(A$5:A$500,A433),"")</f>
        <v/>
      </c>
      <c r="V433" s="71" t="str">
        <f t="shared" si="68"/>
        <v/>
      </c>
      <c r="W433" s="71" t="str">
        <f t="shared" si="69"/>
        <v/>
      </c>
      <c r="X433" s="71" t="str">
        <f>IF(AND(Ausstellungen!D433&lt;&gt;Tabelle2!$C$19,Ausstellungen!F433=Tabelle2!$E$19),1,"")</f>
        <v/>
      </c>
      <c r="Y433" s="71" t="str">
        <f ca="1">IF(AND(Ausstellungen!G433&gt;"a",ISERROR(MATCH(Ausstellungen!G433,INDIRECT(Ausstellungen!T433),0))),0,"")</f>
        <v/>
      </c>
      <c r="Z433" s="71" t="str">
        <f>IF(ISERROR(SEARCH(",",Ausstellungen!G433,1)),Ausstellungen!G433,SUBSTITUTE(MID(Ausstellungen!G433,1,SEARCH(",",Ausstellungen!G433,1)-1),"vv","z"))</f>
        <v xml:space="preserve"> </v>
      </c>
      <c r="AA433" s="71">
        <f t="shared" ca="1" si="70"/>
        <v>0</v>
      </c>
      <c r="AB433" s="71">
        <f t="shared" ca="1" si="71"/>
        <v>0</v>
      </c>
      <c r="AC433" s="71">
        <f t="shared" ca="1" si="72"/>
        <v>0</v>
      </c>
      <c r="AD433" s="71">
        <f t="shared" ca="1" si="73"/>
        <v>0</v>
      </c>
      <c r="AE433" s="71">
        <f t="shared" ca="1" si="74"/>
        <v>0</v>
      </c>
      <c r="AF433" s="71">
        <f t="shared" ca="1" si="75"/>
        <v>0</v>
      </c>
      <c r="AG433" s="71">
        <f t="shared" ca="1" si="76"/>
        <v>0</v>
      </c>
    </row>
    <row r="434" spans="1:33" ht="18.600000000000001" customHeight="1" x14ac:dyDescent="0.2">
      <c r="A434" s="70" t="str">
        <f>IF(AND(Ausstellungen!C434&lt;"a",Ausstellungen!D434&lt;"a",Ausstellungen!F434&lt;"a",Ausstellungen!G434&lt;" "),"",SUBSTITUTE(SUBSTITUTE(SUBSTITUTE(SUBSTITUTE(IF(AND(ISERROR(SEARCH(",",Ausstellungen!G434,1)),ISERROR(SEARCH(".",Ausstellungen!G434,1))),CONCATENATE(Ausstellungen!D434,Ausstellungen!E434,Ausstellungen!F434,Ausstellungen!G434),IF(ISERROR(SEARCH(",",Ausstellungen!G434,1)),CONCATENATE(Ausstellungen!D434,Ausstellungen!E434,Ausstellungen!F434,MID(Ausstellungen!G434,SEARCH(".",Ausstellungen!G434,1)-1,1)),CONCATENATE(Ausstellungen!D434,Ausstellungen!E434,Ausstellungen!F434,MID(Ausstellungen!G434,SEARCH(",",Ausstellungen!G434,1)-1,1)))),"vv",ROW()),"v",ROW()),"Sg",""),"V",""))</f>
        <v xml:space="preserve">   </v>
      </c>
      <c r="B434" s="70" t="str">
        <f>IF(OR(Ausstellungen!C434&lt;"a",Ausstellungen!D434&lt;"a",Ausstellungen!F434&lt;"a"),"",IF(AND(Ausstellungen!D434=Tabelle2!$C$19,Ausstellungen!F434=Tabelle2!$E$19),Ausstellungen!C434&amp;Ausstellungen!D434&amp;"yy",IF(AND(Ausstellungen!D434=Tabelle2!$C$19,Ausstellungen!F434&lt;&gt;Tabelle2!$E$19),Ausstellungen!C434&amp;Ausstellungen!D434&amp;"zz",Ausstellungen!C434&amp;Ausstellungen!D434)))</f>
        <v/>
      </c>
      <c r="C434" s="70" t="str">
        <f>IF(Ausstellungen!H434&lt;"a","",IF(Ausstellungen!F434=Tabelle2!$E$4,Ausstellungen!D434&amp;Ausstellungen!E434&amp;Ausstellungen!F434&amp;Ausstellungen!H434,IF(Ausstellungen!F434=Tabelle2!$E$3,Ausstellungen!D434&amp;Ausstellungen!F434&amp;Ausstellungen!H434,Ausstellungen!D434&amp;Ausstellungen!E434&amp;Ausstellungen!H434)))</f>
        <v/>
      </c>
      <c r="D434" s="70" t="str">
        <f>IF(AND(Ausstellungen!C434&gt;"a",Ausstellungen!D434&gt;"a",Ausstellungen!F434&gt;"a",Ausstellungen!I434&gt;"a"),Ausstellungen!D434&amp;Ausstellungen!E434&amp;MID(Ausstellungen!I434,1,2),"")</f>
        <v/>
      </c>
      <c r="E434" s="70" t="str">
        <f>IF(AND(Ausstellungen!C434&gt;"a",Ausstellungen!D434&gt;"a",Ausstellungen!F434&gt;"a",Ausstellungen!I434&gt;"a"),Ausstellungen!D434&amp;MID(Ausstellungen!I434,1,3),"")</f>
        <v/>
      </c>
      <c r="F434" s="70" t="str">
        <f>IF(Ausstellungen!T434&lt;&gt;"leer",CONCATENATE(Ausstellungen!T434,"P"),"")</f>
        <v/>
      </c>
      <c r="G434" s="71">
        <f ca="1">IF(Ausstellungen!G434&gt;" ",VLOOKUP(Ausstellungen!G434,INDIRECT(F434),2,0),0)</f>
        <v>0</v>
      </c>
      <c r="H434" s="71">
        <f>IF(ISERROR(VLOOKUP(Ausstellungen!H434,Tabelle2!$AG$3:$AH$29,2,0)),0,VLOOKUP(Ausstellungen!H434,Tabelle2!$AG$3:$AH$29,2,0))</f>
        <v>0</v>
      </c>
      <c r="I434" s="71">
        <f>IF(ISERROR(VLOOKUP(Ausstellungen!I434,Tabelle2!$X$3:$Y$8,2,0)),0,VLOOKUP(Ausstellungen!I434,Tabelle2!$X$3:$Y$8,2,0))</f>
        <v>0</v>
      </c>
      <c r="J434" s="71">
        <f t="shared" ca="1" si="66"/>
        <v>0</v>
      </c>
      <c r="N434" s="69" t="str">
        <f>IF(AND(Ausstellungen!$C434&gt;"a",ISERROR(VLOOKUP(Ausstellungen!$C434,Tabelle3!$A$6:$B$300,2,0))),"??",IF(ISERROR(VLOOKUP(Ausstellungen!$C434,Tabelle3!$A$6:$B$300,2,0)),"",VLOOKUP(Ausstellungen!$C434,Tabelle3!$A$6:$B$300,2,0)))</f>
        <v/>
      </c>
      <c r="O434" s="125">
        <f ca="1">IF(AND(Ausstellungen!G434&gt;"a",ISERROR(MATCH(Ausstellungen!G434,INDIRECT(Ausstellungen!T434),0))),0,1)</f>
        <v>1</v>
      </c>
      <c r="P434" s="71" t="str">
        <f>IF(Ausstellungen!$C434="","",IF(ISERROR(MATCH(Ausstellungen!$I434,Tabelle2!$X$4:$X$8,0)),"",MATCH(Ausstellungen!$I434,Tabelle2!$X$4:$X$8,0)))</f>
        <v/>
      </c>
      <c r="Q434" s="71" t="str">
        <f>IF(Ausstellungen!$C434="","",IF(OR(P434="",ISERROR(INDEX(Tabelle2!$X$14:$Y$18,P434,2))),"",INDEX(Tabelle2!$X$14:$Y$18,P434,2)))</f>
        <v/>
      </c>
      <c r="R434" s="71" t="str">
        <f t="shared" si="67"/>
        <v/>
      </c>
      <c r="S434" s="84" t="str">
        <f>IF(Ausstellungen!H434&lt;"a","",IF(AND(Ausstellungen!H434&gt;"a",ISERROR(MATCH(Ausstellungen!D434&amp;Ausstellungen!G434,Tabelle2!$T$2:$T$17,0))),1,IF(AND(Ausstellungen!H434&gt;"a",INDEX(Tabelle2!$V$2:$V$17,MATCH(Ausstellungen!D434&amp;Ausstellungen!G434,Tabelle2!$T$2:$T$17,0))&lt;&gt;Ausstellungen!H434),1,"")))</f>
        <v/>
      </c>
      <c r="T434" s="71" t="str">
        <f>IF(AND(Ausstellungen!I434&gt;"a",ISERROR(MATCH(Ausstellungen!G434,Tabelle2!$Z$2:$Z$7,0))),1,"")</f>
        <v/>
      </c>
      <c r="U434" s="71" t="str">
        <f>IF(AND(A434&gt;"a",Ausstellungen!G434&gt;" "),COUNTIF(A$5:A$500,A434),"")</f>
        <v/>
      </c>
      <c r="V434" s="71" t="str">
        <f t="shared" si="68"/>
        <v/>
      </c>
      <c r="W434" s="71" t="str">
        <f t="shared" si="69"/>
        <v/>
      </c>
      <c r="X434" s="71" t="str">
        <f>IF(AND(Ausstellungen!D434&lt;&gt;Tabelle2!$C$19,Ausstellungen!F434=Tabelle2!$E$19),1,"")</f>
        <v/>
      </c>
      <c r="Y434" s="71" t="str">
        <f ca="1">IF(AND(Ausstellungen!G434&gt;"a",ISERROR(MATCH(Ausstellungen!G434,INDIRECT(Ausstellungen!T434),0))),0,"")</f>
        <v/>
      </c>
      <c r="Z434" s="71" t="str">
        <f>IF(ISERROR(SEARCH(",",Ausstellungen!G434,1)),Ausstellungen!G434,SUBSTITUTE(MID(Ausstellungen!G434,1,SEARCH(",",Ausstellungen!G434,1)-1),"vv","z"))</f>
        <v xml:space="preserve"> </v>
      </c>
      <c r="AA434" s="71">
        <f t="shared" ca="1" si="70"/>
        <v>0</v>
      </c>
      <c r="AB434" s="71">
        <f t="shared" ca="1" si="71"/>
        <v>0</v>
      </c>
      <c r="AC434" s="71">
        <f t="shared" ca="1" si="72"/>
        <v>0</v>
      </c>
      <c r="AD434" s="71">
        <f t="shared" ca="1" si="73"/>
        <v>0</v>
      </c>
      <c r="AE434" s="71">
        <f t="shared" ca="1" si="74"/>
        <v>0</v>
      </c>
      <c r="AF434" s="71">
        <f t="shared" ca="1" si="75"/>
        <v>0</v>
      </c>
      <c r="AG434" s="71">
        <f t="shared" ca="1" si="76"/>
        <v>0</v>
      </c>
    </row>
    <row r="435" spans="1:33" ht="18.600000000000001" customHeight="1" x14ac:dyDescent="0.2">
      <c r="A435" s="70" t="str">
        <f>IF(AND(Ausstellungen!C435&lt;"a",Ausstellungen!D435&lt;"a",Ausstellungen!F435&lt;"a",Ausstellungen!G435&lt;" "),"",SUBSTITUTE(SUBSTITUTE(SUBSTITUTE(SUBSTITUTE(IF(AND(ISERROR(SEARCH(",",Ausstellungen!G435,1)),ISERROR(SEARCH(".",Ausstellungen!G435,1))),CONCATENATE(Ausstellungen!D435,Ausstellungen!E435,Ausstellungen!F435,Ausstellungen!G435),IF(ISERROR(SEARCH(",",Ausstellungen!G435,1)),CONCATENATE(Ausstellungen!D435,Ausstellungen!E435,Ausstellungen!F435,MID(Ausstellungen!G435,SEARCH(".",Ausstellungen!G435,1)-1,1)),CONCATENATE(Ausstellungen!D435,Ausstellungen!E435,Ausstellungen!F435,MID(Ausstellungen!G435,SEARCH(",",Ausstellungen!G435,1)-1,1)))),"vv",ROW()),"v",ROW()),"Sg",""),"V",""))</f>
        <v xml:space="preserve">   </v>
      </c>
      <c r="B435" s="70" t="str">
        <f>IF(OR(Ausstellungen!C435&lt;"a",Ausstellungen!D435&lt;"a",Ausstellungen!F435&lt;"a"),"",IF(AND(Ausstellungen!D435=Tabelle2!$C$19,Ausstellungen!F435=Tabelle2!$E$19),Ausstellungen!C435&amp;Ausstellungen!D435&amp;"yy",IF(AND(Ausstellungen!D435=Tabelle2!$C$19,Ausstellungen!F435&lt;&gt;Tabelle2!$E$19),Ausstellungen!C435&amp;Ausstellungen!D435&amp;"zz",Ausstellungen!C435&amp;Ausstellungen!D435)))</f>
        <v/>
      </c>
      <c r="C435" s="70" t="str">
        <f>IF(Ausstellungen!H435&lt;"a","",IF(Ausstellungen!F435=Tabelle2!$E$4,Ausstellungen!D435&amp;Ausstellungen!E435&amp;Ausstellungen!F435&amp;Ausstellungen!H435,IF(Ausstellungen!F435=Tabelle2!$E$3,Ausstellungen!D435&amp;Ausstellungen!F435&amp;Ausstellungen!H435,Ausstellungen!D435&amp;Ausstellungen!E435&amp;Ausstellungen!H435)))</f>
        <v/>
      </c>
      <c r="D435" s="70" t="str">
        <f>IF(AND(Ausstellungen!C435&gt;"a",Ausstellungen!D435&gt;"a",Ausstellungen!F435&gt;"a",Ausstellungen!I435&gt;"a"),Ausstellungen!D435&amp;Ausstellungen!E435&amp;MID(Ausstellungen!I435,1,2),"")</f>
        <v/>
      </c>
      <c r="E435" s="70" t="str">
        <f>IF(AND(Ausstellungen!C435&gt;"a",Ausstellungen!D435&gt;"a",Ausstellungen!F435&gt;"a",Ausstellungen!I435&gt;"a"),Ausstellungen!D435&amp;MID(Ausstellungen!I435,1,3),"")</f>
        <v/>
      </c>
      <c r="F435" s="70" t="str">
        <f>IF(Ausstellungen!T435&lt;&gt;"leer",CONCATENATE(Ausstellungen!T435,"P"),"")</f>
        <v/>
      </c>
      <c r="G435" s="71">
        <f ca="1">IF(Ausstellungen!G435&gt;" ",VLOOKUP(Ausstellungen!G435,INDIRECT(F435),2,0),0)</f>
        <v>0</v>
      </c>
      <c r="H435" s="71">
        <f>IF(ISERROR(VLOOKUP(Ausstellungen!H435,Tabelle2!$AG$3:$AH$29,2,0)),0,VLOOKUP(Ausstellungen!H435,Tabelle2!$AG$3:$AH$29,2,0))</f>
        <v>0</v>
      </c>
      <c r="I435" s="71">
        <f>IF(ISERROR(VLOOKUP(Ausstellungen!I435,Tabelle2!$X$3:$Y$8,2,0)),0,VLOOKUP(Ausstellungen!I435,Tabelle2!$X$3:$Y$8,2,0))</f>
        <v>0</v>
      </c>
      <c r="J435" s="71">
        <f t="shared" ca="1" si="66"/>
        <v>0</v>
      </c>
      <c r="N435" s="69" t="str">
        <f>IF(AND(Ausstellungen!$C435&gt;"a",ISERROR(VLOOKUP(Ausstellungen!$C435,Tabelle3!$A$6:$B$300,2,0))),"??",IF(ISERROR(VLOOKUP(Ausstellungen!$C435,Tabelle3!$A$6:$B$300,2,0)),"",VLOOKUP(Ausstellungen!$C435,Tabelle3!$A$6:$B$300,2,0)))</f>
        <v/>
      </c>
      <c r="O435" s="125">
        <f ca="1">IF(AND(Ausstellungen!G435&gt;"a",ISERROR(MATCH(Ausstellungen!G435,INDIRECT(Ausstellungen!T435),0))),0,1)</f>
        <v>1</v>
      </c>
      <c r="P435" s="71" t="str">
        <f>IF(Ausstellungen!$C435="","",IF(ISERROR(MATCH(Ausstellungen!$I435,Tabelle2!$X$4:$X$8,0)),"",MATCH(Ausstellungen!$I435,Tabelle2!$X$4:$X$8,0)))</f>
        <v/>
      </c>
      <c r="Q435" s="71" t="str">
        <f>IF(Ausstellungen!$C435="","",IF(OR(P435="",ISERROR(INDEX(Tabelle2!$X$14:$Y$18,P435,2))),"",INDEX(Tabelle2!$X$14:$Y$18,P435,2)))</f>
        <v/>
      </c>
      <c r="R435" s="71" t="str">
        <f t="shared" si="67"/>
        <v/>
      </c>
      <c r="S435" s="84" t="str">
        <f>IF(Ausstellungen!H435&lt;"a","",IF(AND(Ausstellungen!H435&gt;"a",ISERROR(MATCH(Ausstellungen!D435&amp;Ausstellungen!G435,Tabelle2!$T$2:$T$17,0))),1,IF(AND(Ausstellungen!H435&gt;"a",INDEX(Tabelle2!$V$2:$V$17,MATCH(Ausstellungen!D435&amp;Ausstellungen!G435,Tabelle2!$T$2:$T$17,0))&lt;&gt;Ausstellungen!H435),1,"")))</f>
        <v/>
      </c>
      <c r="T435" s="71" t="str">
        <f>IF(AND(Ausstellungen!I435&gt;"a",ISERROR(MATCH(Ausstellungen!G435,Tabelle2!$Z$2:$Z$7,0))),1,"")</f>
        <v/>
      </c>
      <c r="U435" s="71" t="str">
        <f>IF(AND(A435&gt;"a",Ausstellungen!G435&gt;" "),COUNTIF(A$5:A$500,A435),"")</f>
        <v/>
      </c>
      <c r="V435" s="71" t="str">
        <f t="shared" si="68"/>
        <v/>
      </c>
      <c r="W435" s="71" t="str">
        <f t="shared" si="69"/>
        <v/>
      </c>
      <c r="X435" s="71" t="str">
        <f>IF(AND(Ausstellungen!D435&lt;&gt;Tabelle2!$C$19,Ausstellungen!F435=Tabelle2!$E$19),1,"")</f>
        <v/>
      </c>
      <c r="Y435" s="71" t="str">
        <f ca="1">IF(AND(Ausstellungen!G435&gt;"a",ISERROR(MATCH(Ausstellungen!G435,INDIRECT(Ausstellungen!T435),0))),0,"")</f>
        <v/>
      </c>
      <c r="Z435" s="71" t="str">
        <f>IF(ISERROR(SEARCH(",",Ausstellungen!G435,1)),Ausstellungen!G435,SUBSTITUTE(MID(Ausstellungen!G435,1,SEARCH(",",Ausstellungen!G435,1)-1),"vv","z"))</f>
        <v xml:space="preserve"> </v>
      </c>
      <c r="AA435" s="71">
        <f t="shared" ca="1" si="70"/>
        <v>0</v>
      </c>
      <c r="AB435" s="71">
        <f t="shared" ca="1" si="71"/>
        <v>0</v>
      </c>
      <c r="AC435" s="71">
        <f t="shared" ca="1" si="72"/>
        <v>0</v>
      </c>
      <c r="AD435" s="71">
        <f t="shared" ca="1" si="73"/>
        <v>0</v>
      </c>
      <c r="AE435" s="71">
        <f t="shared" ca="1" si="74"/>
        <v>0</v>
      </c>
      <c r="AF435" s="71">
        <f t="shared" ca="1" si="75"/>
        <v>0</v>
      </c>
      <c r="AG435" s="71">
        <f t="shared" ca="1" si="76"/>
        <v>0</v>
      </c>
    </row>
    <row r="436" spans="1:33" ht="18.600000000000001" customHeight="1" x14ac:dyDescent="0.2">
      <c r="A436" s="70" t="str">
        <f>IF(AND(Ausstellungen!C436&lt;"a",Ausstellungen!D436&lt;"a",Ausstellungen!F436&lt;"a",Ausstellungen!G436&lt;" "),"",SUBSTITUTE(SUBSTITUTE(SUBSTITUTE(SUBSTITUTE(IF(AND(ISERROR(SEARCH(",",Ausstellungen!G436,1)),ISERROR(SEARCH(".",Ausstellungen!G436,1))),CONCATENATE(Ausstellungen!D436,Ausstellungen!E436,Ausstellungen!F436,Ausstellungen!G436),IF(ISERROR(SEARCH(",",Ausstellungen!G436,1)),CONCATENATE(Ausstellungen!D436,Ausstellungen!E436,Ausstellungen!F436,MID(Ausstellungen!G436,SEARCH(".",Ausstellungen!G436,1)-1,1)),CONCATENATE(Ausstellungen!D436,Ausstellungen!E436,Ausstellungen!F436,MID(Ausstellungen!G436,SEARCH(",",Ausstellungen!G436,1)-1,1)))),"vv",ROW()),"v",ROW()),"Sg",""),"V",""))</f>
        <v xml:space="preserve">   </v>
      </c>
      <c r="B436" s="70" t="str">
        <f>IF(OR(Ausstellungen!C436&lt;"a",Ausstellungen!D436&lt;"a",Ausstellungen!F436&lt;"a"),"",IF(AND(Ausstellungen!D436=Tabelle2!$C$19,Ausstellungen!F436=Tabelle2!$E$19),Ausstellungen!C436&amp;Ausstellungen!D436&amp;"yy",IF(AND(Ausstellungen!D436=Tabelle2!$C$19,Ausstellungen!F436&lt;&gt;Tabelle2!$E$19),Ausstellungen!C436&amp;Ausstellungen!D436&amp;"zz",Ausstellungen!C436&amp;Ausstellungen!D436)))</f>
        <v/>
      </c>
      <c r="C436" s="70" t="str">
        <f>IF(Ausstellungen!H436&lt;"a","",IF(Ausstellungen!F436=Tabelle2!$E$4,Ausstellungen!D436&amp;Ausstellungen!E436&amp;Ausstellungen!F436&amp;Ausstellungen!H436,IF(Ausstellungen!F436=Tabelle2!$E$3,Ausstellungen!D436&amp;Ausstellungen!F436&amp;Ausstellungen!H436,Ausstellungen!D436&amp;Ausstellungen!E436&amp;Ausstellungen!H436)))</f>
        <v/>
      </c>
      <c r="D436" s="70" t="str">
        <f>IF(AND(Ausstellungen!C436&gt;"a",Ausstellungen!D436&gt;"a",Ausstellungen!F436&gt;"a",Ausstellungen!I436&gt;"a"),Ausstellungen!D436&amp;Ausstellungen!E436&amp;MID(Ausstellungen!I436,1,2),"")</f>
        <v/>
      </c>
      <c r="E436" s="70" t="str">
        <f>IF(AND(Ausstellungen!C436&gt;"a",Ausstellungen!D436&gt;"a",Ausstellungen!F436&gt;"a",Ausstellungen!I436&gt;"a"),Ausstellungen!D436&amp;MID(Ausstellungen!I436,1,3),"")</f>
        <v/>
      </c>
      <c r="F436" s="70" t="str">
        <f>IF(Ausstellungen!T436&lt;&gt;"leer",CONCATENATE(Ausstellungen!T436,"P"),"")</f>
        <v/>
      </c>
      <c r="G436" s="71">
        <f ca="1">IF(Ausstellungen!G436&gt;" ",VLOOKUP(Ausstellungen!G436,INDIRECT(F436),2,0),0)</f>
        <v>0</v>
      </c>
      <c r="H436" s="71">
        <f>IF(ISERROR(VLOOKUP(Ausstellungen!H436,Tabelle2!$AG$3:$AH$29,2,0)),0,VLOOKUP(Ausstellungen!H436,Tabelle2!$AG$3:$AH$29,2,0))</f>
        <v>0</v>
      </c>
      <c r="I436" s="71">
        <f>IF(ISERROR(VLOOKUP(Ausstellungen!I436,Tabelle2!$X$3:$Y$8,2,0)),0,VLOOKUP(Ausstellungen!I436,Tabelle2!$X$3:$Y$8,2,0))</f>
        <v>0</v>
      </c>
      <c r="J436" s="71">
        <f t="shared" ca="1" si="66"/>
        <v>0</v>
      </c>
      <c r="N436" s="69" t="str">
        <f>IF(AND(Ausstellungen!$C436&gt;"a",ISERROR(VLOOKUP(Ausstellungen!$C436,Tabelle3!$A$6:$B$300,2,0))),"??",IF(ISERROR(VLOOKUP(Ausstellungen!$C436,Tabelle3!$A$6:$B$300,2,0)),"",VLOOKUP(Ausstellungen!$C436,Tabelle3!$A$6:$B$300,2,0)))</f>
        <v/>
      </c>
      <c r="O436" s="125">
        <f ca="1">IF(AND(Ausstellungen!G436&gt;"a",ISERROR(MATCH(Ausstellungen!G436,INDIRECT(Ausstellungen!T436),0))),0,1)</f>
        <v>1</v>
      </c>
      <c r="P436" s="71" t="str">
        <f>IF(Ausstellungen!$C436="","",IF(ISERROR(MATCH(Ausstellungen!$I436,Tabelle2!$X$4:$X$8,0)),"",MATCH(Ausstellungen!$I436,Tabelle2!$X$4:$X$8,0)))</f>
        <v/>
      </c>
      <c r="Q436" s="71" t="str">
        <f>IF(Ausstellungen!$C436="","",IF(OR(P436="",ISERROR(INDEX(Tabelle2!$X$14:$Y$18,P436,2))),"",INDEX(Tabelle2!$X$14:$Y$18,P436,2)))</f>
        <v/>
      </c>
      <c r="R436" s="71" t="str">
        <f t="shared" si="67"/>
        <v/>
      </c>
      <c r="S436" s="84" t="str">
        <f>IF(Ausstellungen!H436&lt;"a","",IF(AND(Ausstellungen!H436&gt;"a",ISERROR(MATCH(Ausstellungen!D436&amp;Ausstellungen!G436,Tabelle2!$T$2:$T$17,0))),1,IF(AND(Ausstellungen!H436&gt;"a",INDEX(Tabelle2!$V$2:$V$17,MATCH(Ausstellungen!D436&amp;Ausstellungen!G436,Tabelle2!$T$2:$T$17,0))&lt;&gt;Ausstellungen!H436),1,"")))</f>
        <v/>
      </c>
      <c r="T436" s="71" t="str">
        <f>IF(AND(Ausstellungen!I436&gt;"a",ISERROR(MATCH(Ausstellungen!G436,Tabelle2!$Z$2:$Z$7,0))),1,"")</f>
        <v/>
      </c>
      <c r="U436" s="71" t="str">
        <f>IF(AND(A436&gt;"a",Ausstellungen!G436&gt;" "),COUNTIF(A$5:A$500,A436),"")</f>
        <v/>
      </c>
      <c r="V436" s="71" t="str">
        <f t="shared" si="68"/>
        <v/>
      </c>
      <c r="W436" s="71" t="str">
        <f t="shared" si="69"/>
        <v/>
      </c>
      <c r="X436" s="71" t="str">
        <f>IF(AND(Ausstellungen!D436&lt;&gt;Tabelle2!$C$19,Ausstellungen!F436=Tabelle2!$E$19),1,"")</f>
        <v/>
      </c>
      <c r="Y436" s="71" t="str">
        <f ca="1">IF(AND(Ausstellungen!G436&gt;"a",ISERROR(MATCH(Ausstellungen!G436,INDIRECT(Ausstellungen!T436),0))),0,"")</f>
        <v/>
      </c>
      <c r="Z436" s="71" t="str">
        <f>IF(ISERROR(SEARCH(",",Ausstellungen!G436,1)),Ausstellungen!G436,SUBSTITUTE(MID(Ausstellungen!G436,1,SEARCH(",",Ausstellungen!G436,1)-1),"vv","z"))</f>
        <v xml:space="preserve"> </v>
      </c>
      <c r="AA436" s="71">
        <f t="shared" ca="1" si="70"/>
        <v>0</v>
      </c>
      <c r="AB436" s="71">
        <f t="shared" ca="1" si="71"/>
        <v>0</v>
      </c>
      <c r="AC436" s="71">
        <f t="shared" ca="1" si="72"/>
        <v>0</v>
      </c>
      <c r="AD436" s="71">
        <f t="shared" ca="1" si="73"/>
        <v>0</v>
      </c>
      <c r="AE436" s="71">
        <f t="shared" ca="1" si="74"/>
        <v>0</v>
      </c>
      <c r="AF436" s="71">
        <f t="shared" ca="1" si="75"/>
        <v>0</v>
      </c>
      <c r="AG436" s="71">
        <f t="shared" ca="1" si="76"/>
        <v>0</v>
      </c>
    </row>
    <row r="437" spans="1:33" ht="18.600000000000001" customHeight="1" x14ac:dyDescent="0.2">
      <c r="A437" s="70" t="str">
        <f>IF(AND(Ausstellungen!C437&lt;"a",Ausstellungen!D437&lt;"a",Ausstellungen!F437&lt;"a",Ausstellungen!G437&lt;" "),"",SUBSTITUTE(SUBSTITUTE(SUBSTITUTE(SUBSTITUTE(IF(AND(ISERROR(SEARCH(",",Ausstellungen!G437,1)),ISERROR(SEARCH(".",Ausstellungen!G437,1))),CONCATENATE(Ausstellungen!D437,Ausstellungen!E437,Ausstellungen!F437,Ausstellungen!G437),IF(ISERROR(SEARCH(",",Ausstellungen!G437,1)),CONCATENATE(Ausstellungen!D437,Ausstellungen!E437,Ausstellungen!F437,MID(Ausstellungen!G437,SEARCH(".",Ausstellungen!G437,1)-1,1)),CONCATENATE(Ausstellungen!D437,Ausstellungen!E437,Ausstellungen!F437,MID(Ausstellungen!G437,SEARCH(",",Ausstellungen!G437,1)-1,1)))),"vv",ROW()),"v",ROW()),"Sg",""),"V",""))</f>
        <v xml:space="preserve">   </v>
      </c>
      <c r="B437" s="70" t="str">
        <f>IF(OR(Ausstellungen!C437&lt;"a",Ausstellungen!D437&lt;"a",Ausstellungen!F437&lt;"a"),"",IF(AND(Ausstellungen!D437=Tabelle2!$C$19,Ausstellungen!F437=Tabelle2!$E$19),Ausstellungen!C437&amp;Ausstellungen!D437&amp;"yy",IF(AND(Ausstellungen!D437=Tabelle2!$C$19,Ausstellungen!F437&lt;&gt;Tabelle2!$E$19),Ausstellungen!C437&amp;Ausstellungen!D437&amp;"zz",Ausstellungen!C437&amp;Ausstellungen!D437)))</f>
        <v/>
      </c>
      <c r="C437" s="70" t="str">
        <f>IF(Ausstellungen!H437&lt;"a","",IF(Ausstellungen!F437=Tabelle2!$E$4,Ausstellungen!D437&amp;Ausstellungen!E437&amp;Ausstellungen!F437&amp;Ausstellungen!H437,IF(Ausstellungen!F437=Tabelle2!$E$3,Ausstellungen!D437&amp;Ausstellungen!F437&amp;Ausstellungen!H437,Ausstellungen!D437&amp;Ausstellungen!E437&amp;Ausstellungen!H437)))</f>
        <v/>
      </c>
      <c r="D437" s="70" t="str">
        <f>IF(AND(Ausstellungen!C437&gt;"a",Ausstellungen!D437&gt;"a",Ausstellungen!F437&gt;"a",Ausstellungen!I437&gt;"a"),Ausstellungen!D437&amp;Ausstellungen!E437&amp;MID(Ausstellungen!I437,1,2),"")</f>
        <v/>
      </c>
      <c r="E437" s="70" t="str">
        <f>IF(AND(Ausstellungen!C437&gt;"a",Ausstellungen!D437&gt;"a",Ausstellungen!F437&gt;"a",Ausstellungen!I437&gt;"a"),Ausstellungen!D437&amp;MID(Ausstellungen!I437,1,3),"")</f>
        <v/>
      </c>
      <c r="F437" s="70" t="str">
        <f>IF(Ausstellungen!T437&lt;&gt;"leer",CONCATENATE(Ausstellungen!T437,"P"),"")</f>
        <v/>
      </c>
      <c r="G437" s="71">
        <f ca="1">IF(Ausstellungen!G437&gt;" ",VLOOKUP(Ausstellungen!G437,INDIRECT(F437),2,0),0)</f>
        <v>0</v>
      </c>
      <c r="H437" s="71">
        <f>IF(ISERROR(VLOOKUP(Ausstellungen!H437,Tabelle2!$AG$3:$AH$29,2,0)),0,VLOOKUP(Ausstellungen!H437,Tabelle2!$AG$3:$AH$29,2,0))</f>
        <v>0</v>
      </c>
      <c r="I437" s="71">
        <f>IF(ISERROR(VLOOKUP(Ausstellungen!I437,Tabelle2!$X$3:$Y$8,2,0)),0,VLOOKUP(Ausstellungen!I437,Tabelle2!$X$3:$Y$8,2,0))</f>
        <v>0</v>
      </c>
      <c r="J437" s="71">
        <f t="shared" ca="1" si="66"/>
        <v>0</v>
      </c>
      <c r="N437" s="69" t="str">
        <f>IF(AND(Ausstellungen!$C437&gt;"a",ISERROR(VLOOKUP(Ausstellungen!$C437,Tabelle3!$A$6:$B$300,2,0))),"??",IF(ISERROR(VLOOKUP(Ausstellungen!$C437,Tabelle3!$A$6:$B$300,2,0)),"",VLOOKUP(Ausstellungen!$C437,Tabelle3!$A$6:$B$300,2,0)))</f>
        <v/>
      </c>
      <c r="O437" s="125">
        <f ca="1">IF(AND(Ausstellungen!G437&gt;"a",ISERROR(MATCH(Ausstellungen!G437,INDIRECT(Ausstellungen!T437),0))),0,1)</f>
        <v>1</v>
      </c>
      <c r="P437" s="71" t="str">
        <f>IF(Ausstellungen!$C437="","",IF(ISERROR(MATCH(Ausstellungen!$I437,Tabelle2!$X$4:$X$8,0)),"",MATCH(Ausstellungen!$I437,Tabelle2!$X$4:$X$8,0)))</f>
        <v/>
      </c>
      <c r="Q437" s="71" t="str">
        <f>IF(Ausstellungen!$C437="","",IF(OR(P437="",ISERROR(INDEX(Tabelle2!$X$14:$Y$18,P437,2))),"",INDEX(Tabelle2!$X$14:$Y$18,P437,2)))</f>
        <v/>
      </c>
      <c r="R437" s="71" t="str">
        <f t="shared" si="67"/>
        <v/>
      </c>
      <c r="S437" s="84" t="str">
        <f>IF(Ausstellungen!H437&lt;"a","",IF(AND(Ausstellungen!H437&gt;"a",ISERROR(MATCH(Ausstellungen!D437&amp;Ausstellungen!G437,Tabelle2!$T$2:$T$17,0))),1,IF(AND(Ausstellungen!H437&gt;"a",INDEX(Tabelle2!$V$2:$V$17,MATCH(Ausstellungen!D437&amp;Ausstellungen!G437,Tabelle2!$T$2:$T$17,0))&lt;&gt;Ausstellungen!H437),1,"")))</f>
        <v/>
      </c>
      <c r="T437" s="71" t="str">
        <f>IF(AND(Ausstellungen!I437&gt;"a",ISERROR(MATCH(Ausstellungen!G437,Tabelle2!$Z$2:$Z$7,0))),1,"")</f>
        <v/>
      </c>
      <c r="U437" s="71" t="str">
        <f>IF(AND(A437&gt;"a",Ausstellungen!G437&gt;" "),COUNTIF(A$5:A$500,A437),"")</f>
        <v/>
      </c>
      <c r="V437" s="71" t="str">
        <f t="shared" si="68"/>
        <v/>
      </c>
      <c r="W437" s="71" t="str">
        <f t="shared" si="69"/>
        <v/>
      </c>
      <c r="X437" s="71" t="str">
        <f>IF(AND(Ausstellungen!D437&lt;&gt;Tabelle2!$C$19,Ausstellungen!F437=Tabelle2!$E$19),1,"")</f>
        <v/>
      </c>
      <c r="Y437" s="71" t="str">
        <f ca="1">IF(AND(Ausstellungen!G437&gt;"a",ISERROR(MATCH(Ausstellungen!G437,INDIRECT(Ausstellungen!T437),0))),0,"")</f>
        <v/>
      </c>
      <c r="Z437" s="71" t="str">
        <f>IF(ISERROR(SEARCH(",",Ausstellungen!G437,1)),Ausstellungen!G437,SUBSTITUTE(MID(Ausstellungen!G437,1,SEARCH(",",Ausstellungen!G437,1)-1),"vv","z"))</f>
        <v xml:space="preserve"> </v>
      </c>
      <c r="AA437" s="71">
        <f t="shared" ca="1" si="70"/>
        <v>0</v>
      </c>
      <c r="AB437" s="71">
        <f t="shared" ca="1" si="71"/>
        <v>0</v>
      </c>
      <c r="AC437" s="71">
        <f t="shared" ca="1" si="72"/>
        <v>0</v>
      </c>
      <c r="AD437" s="71">
        <f t="shared" ca="1" si="73"/>
        <v>0</v>
      </c>
      <c r="AE437" s="71">
        <f t="shared" ca="1" si="74"/>
        <v>0</v>
      </c>
      <c r="AF437" s="71">
        <f t="shared" ca="1" si="75"/>
        <v>0</v>
      </c>
      <c r="AG437" s="71">
        <f t="shared" ca="1" si="76"/>
        <v>0</v>
      </c>
    </row>
    <row r="438" spans="1:33" ht="18.600000000000001" customHeight="1" x14ac:dyDescent="0.2">
      <c r="A438" s="70" t="str">
        <f>IF(AND(Ausstellungen!C438&lt;"a",Ausstellungen!D438&lt;"a",Ausstellungen!F438&lt;"a",Ausstellungen!G438&lt;" "),"",SUBSTITUTE(SUBSTITUTE(SUBSTITUTE(SUBSTITUTE(IF(AND(ISERROR(SEARCH(",",Ausstellungen!G438,1)),ISERROR(SEARCH(".",Ausstellungen!G438,1))),CONCATENATE(Ausstellungen!D438,Ausstellungen!E438,Ausstellungen!F438,Ausstellungen!G438),IF(ISERROR(SEARCH(",",Ausstellungen!G438,1)),CONCATENATE(Ausstellungen!D438,Ausstellungen!E438,Ausstellungen!F438,MID(Ausstellungen!G438,SEARCH(".",Ausstellungen!G438,1)-1,1)),CONCATENATE(Ausstellungen!D438,Ausstellungen!E438,Ausstellungen!F438,MID(Ausstellungen!G438,SEARCH(",",Ausstellungen!G438,1)-1,1)))),"vv",ROW()),"v",ROW()),"Sg",""),"V",""))</f>
        <v xml:space="preserve">   </v>
      </c>
      <c r="B438" s="70" t="str">
        <f>IF(OR(Ausstellungen!C438&lt;"a",Ausstellungen!D438&lt;"a",Ausstellungen!F438&lt;"a"),"",IF(AND(Ausstellungen!D438=Tabelle2!$C$19,Ausstellungen!F438=Tabelle2!$E$19),Ausstellungen!C438&amp;Ausstellungen!D438&amp;"yy",IF(AND(Ausstellungen!D438=Tabelle2!$C$19,Ausstellungen!F438&lt;&gt;Tabelle2!$E$19),Ausstellungen!C438&amp;Ausstellungen!D438&amp;"zz",Ausstellungen!C438&amp;Ausstellungen!D438)))</f>
        <v/>
      </c>
      <c r="C438" s="70" t="str">
        <f>IF(Ausstellungen!H438&lt;"a","",IF(Ausstellungen!F438=Tabelle2!$E$4,Ausstellungen!D438&amp;Ausstellungen!E438&amp;Ausstellungen!F438&amp;Ausstellungen!H438,IF(Ausstellungen!F438=Tabelle2!$E$3,Ausstellungen!D438&amp;Ausstellungen!F438&amp;Ausstellungen!H438,Ausstellungen!D438&amp;Ausstellungen!E438&amp;Ausstellungen!H438)))</f>
        <v/>
      </c>
      <c r="D438" s="70" t="str">
        <f>IF(AND(Ausstellungen!C438&gt;"a",Ausstellungen!D438&gt;"a",Ausstellungen!F438&gt;"a",Ausstellungen!I438&gt;"a"),Ausstellungen!D438&amp;Ausstellungen!E438&amp;MID(Ausstellungen!I438,1,2),"")</f>
        <v/>
      </c>
      <c r="E438" s="70" t="str">
        <f>IF(AND(Ausstellungen!C438&gt;"a",Ausstellungen!D438&gt;"a",Ausstellungen!F438&gt;"a",Ausstellungen!I438&gt;"a"),Ausstellungen!D438&amp;MID(Ausstellungen!I438,1,3),"")</f>
        <v/>
      </c>
      <c r="F438" s="70" t="str">
        <f>IF(Ausstellungen!T438&lt;&gt;"leer",CONCATENATE(Ausstellungen!T438,"P"),"")</f>
        <v/>
      </c>
      <c r="G438" s="71">
        <f ca="1">IF(Ausstellungen!G438&gt;" ",VLOOKUP(Ausstellungen!G438,INDIRECT(F438),2,0),0)</f>
        <v>0</v>
      </c>
      <c r="H438" s="71">
        <f>IF(ISERROR(VLOOKUP(Ausstellungen!H438,Tabelle2!$AG$3:$AH$29,2,0)),0,VLOOKUP(Ausstellungen!H438,Tabelle2!$AG$3:$AH$29,2,0))</f>
        <v>0</v>
      </c>
      <c r="I438" s="71">
        <f>IF(ISERROR(VLOOKUP(Ausstellungen!I438,Tabelle2!$X$3:$Y$8,2,0)),0,VLOOKUP(Ausstellungen!I438,Tabelle2!$X$3:$Y$8,2,0))</f>
        <v>0</v>
      </c>
      <c r="J438" s="71">
        <f t="shared" ca="1" si="66"/>
        <v>0</v>
      </c>
      <c r="N438" s="69" t="str">
        <f>IF(AND(Ausstellungen!$C438&gt;"a",ISERROR(VLOOKUP(Ausstellungen!$C438,Tabelle3!$A$6:$B$300,2,0))),"??",IF(ISERROR(VLOOKUP(Ausstellungen!$C438,Tabelle3!$A$6:$B$300,2,0)),"",VLOOKUP(Ausstellungen!$C438,Tabelle3!$A$6:$B$300,2,0)))</f>
        <v/>
      </c>
      <c r="O438" s="125">
        <f ca="1">IF(AND(Ausstellungen!G438&gt;"a",ISERROR(MATCH(Ausstellungen!G438,INDIRECT(Ausstellungen!T438),0))),0,1)</f>
        <v>1</v>
      </c>
      <c r="P438" s="71" t="str">
        <f>IF(Ausstellungen!$C438="","",IF(ISERROR(MATCH(Ausstellungen!$I438,Tabelle2!$X$4:$X$8,0)),"",MATCH(Ausstellungen!$I438,Tabelle2!$X$4:$X$8,0)))</f>
        <v/>
      </c>
      <c r="Q438" s="71" t="str">
        <f>IF(Ausstellungen!$C438="","",IF(OR(P438="",ISERROR(INDEX(Tabelle2!$X$14:$Y$18,P438,2))),"",INDEX(Tabelle2!$X$14:$Y$18,P438,2)))</f>
        <v/>
      </c>
      <c r="R438" s="71" t="str">
        <f t="shared" si="67"/>
        <v/>
      </c>
      <c r="S438" s="84" t="str">
        <f>IF(Ausstellungen!H438&lt;"a","",IF(AND(Ausstellungen!H438&gt;"a",ISERROR(MATCH(Ausstellungen!D438&amp;Ausstellungen!G438,Tabelle2!$T$2:$T$17,0))),1,IF(AND(Ausstellungen!H438&gt;"a",INDEX(Tabelle2!$V$2:$V$17,MATCH(Ausstellungen!D438&amp;Ausstellungen!G438,Tabelle2!$T$2:$T$17,0))&lt;&gt;Ausstellungen!H438),1,"")))</f>
        <v/>
      </c>
      <c r="T438" s="71" t="str">
        <f>IF(AND(Ausstellungen!I438&gt;"a",ISERROR(MATCH(Ausstellungen!G438,Tabelle2!$Z$2:$Z$7,0))),1,"")</f>
        <v/>
      </c>
      <c r="U438" s="71" t="str">
        <f>IF(AND(A438&gt;"a",Ausstellungen!G438&gt;" "),COUNTIF(A$5:A$500,A438),"")</f>
        <v/>
      </c>
      <c r="V438" s="71" t="str">
        <f t="shared" si="68"/>
        <v/>
      </c>
      <c r="W438" s="71" t="str">
        <f t="shared" si="69"/>
        <v/>
      </c>
      <c r="X438" s="71" t="str">
        <f>IF(AND(Ausstellungen!D438&lt;&gt;Tabelle2!$C$19,Ausstellungen!F438=Tabelle2!$E$19),1,"")</f>
        <v/>
      </c>
      <c r="Y438" s="71" t="str">
        <f ca="1">IF(AND(Ausstellungen!G438&gt;"a",ISERROR(MATCH(Ausstellungen!G438,INDIRECT(Ausstellungen!T438),0))),0,"")</f>
        <v/>
      </c>
      <c r="Z438" s="71" t="str">
        <f>IF(ISERROR(SEARCH(",",Ausstellungen!G438,1)),Ausstellungen!G438,SUBSTITUTE(MID(Ausstellungen!G438,1,SEARCH(",",Ausstellungen!G438,1)-1),"vv","z"))</f>
        <v xml:space="preserve"> </v>
      </c>
      <c r="AA438" s="71">
        <f t="shared" ca="1" si="70"/>
        <v>0</v>
      </c>
      <c r="AB438" s="71">
        <f t="shared" ca="1" si="71"/>
        <v>0</v>
      </c>
      <c r="AC438" s="71">
        <f t="shared" ca="1" si="72"/>
        <v>0</v>
      </c>
      <c r="AD438" s="71">
        <f t="shared" ca="1" si="73"/>
        <v>0</v>
      </c>
      <c r="AE438" s="71">
        <f t="shared" ca="1" si="74"/>
        <v>0</v>
      </c>
      <c r="AF438" s="71">
        <f t="shared" ca="1" si="75"/>
        <v>0</v>
      </c>
      <c r="AG438" s="71">
        <f t="shared" ca="1" si="76"/>
        <v>0</v>
      </c>
    </row>
    <row r="439" spans="1:33" ht="18.600000000000001" customHeight="1" x14ac:dyDescent="0.2">
      <c r="A439" s="70" t="str">
        <f>IF(AND(Ausstellungen!C439&lt;"a",Ausstellungen!D439&lt;"a",Ausstellungen!F439&lt;"a",Ausstellungen!G439&lt;" "),"",SUBSTITUTE(SUBSTITUTE(SUBSTITUTE(SUBSTITUTE(IF(AND(ISERROR(SEARCH(",",Ausstellungen!G439,1)),ISERROR(SEARCH(".",Ausstellungen!G439,1))),CONCATENATE(Ausstellungen!D439,Ausstellungen!E439,Ausstellungen!F439,Ausstellungen!G439),IF(ISERROR(SEARCH(",",Ausstellungen!G439,1)),CONCATENATE(Ausstellungen!D439,Ausstellungen!E439,Ausstellungen!F439,MID(Ausstellungen!G439,SEARCH(".",Ausstellungen!G439,1)-1,1)),CONCATENATE(Ausstellungen!D439,Ausstellungen!E439,Ausstellungen!F439,MID(Ausstellungen!G439,SEARCH(",",Ausstellungen!G439,1)-1,1)))),"vv",ROW()),"v",ROW()),"Sg",""),"V",""))</f>
        <v xml:space="preserve">   </v>
      </c>
      <c r="B439" s="70" t="str">
        <f>IF(OR(Ausstellungen!C439&lt;"a",Ausstellungen!D439&lt;"a",Ausstellungen!F439&lt;"a"),"",IF(AND(Ausstellungen!D439=Tabelle2!$C$19,Ausstellungen!F439=Tabelle2!$E$19),Ausstellungen!C439&amp;Ausstellungen!D439&amp;"yy",IF(AND(Ausstellungen!D439=Tabelle2!$C$19,Ausstellungen!F439&lt;&gt;Tabelle2!$E$19),Ausstellungen!C439&amp;Ausstellungen!D439&amp;"zz",Ausstellungen!C439&amp;Ausstellungen!D439)))</f>
        <v/>
      </c>
      <c r="C439" s="70" t="str">
        <f>IF(Ausstellungen!H439&lt;"a","",IF(Ausstellungen!F439=Tabelle2!$E$4,Ausstellungen!D439&amp;Ausstellungen!E439&amp;Ausstellungen!F439&amp;Ausstellungen!H439,IF(Ausstellungen!F439=Tabelle2!$E$3,Ausstellungen!D439&amp;Ausstellungen!F439&amp;Ausstellungen!H439,Ausstellungen!D439&amp;Ausstellungen!E439&amp;Ausstellungen!H439)))</f>
        <v/>
      </c>
      <c r="D439" s="70" t="str">
        <f>IF(AND(Ausstellungen!C439&gt;"a",Ausstellungen!D439&gt;"a",Ausstellungen!F439&gt;"a",Ausstellungen!I439&gt;"a"),Ausstellungen!D439&amp;Ausstellungen!E439&amp;MID(Ausstellungen!I439,1,2),"")</f>
        <v/>
      </c>
      <c r="E439" s="70" t="str">
        <f>IF(AND(Ausstellungen!C439&gt;"a",Ausstellungen!D439&gt;"a",Ausstellungen!F439&gt;"a",Ausstellungen!I439&gt;"a"),Ausstellungen!D439&amp;MID(Ausstellungen!I439,1,3),"")</f>
        <v/>
      </c>
      <c r="F439" s="70" t="str">
        <f>IF(Ausstellungen!T439&lt;&gt;"leer",CONCATENATE(Ausstellungen!T439,"P"),"")</f>
        <v/>
      </c>
      <c r="G439" s="71">
        <f ca="1">IF(Ausstellungen!G439&gt;" ",VLOOKUP(Ausstellungen!G439,INDIRECT(F439),2,0),0)</f>
        <v>0</v>
      </c>
      <c r="H439" s="71">
        <f>IF(ISERROR(VLOOKUP(Ausstellungen!H439,Tabelle2!$AG$3:$AH$29,2,0)),0,VLOOKUP(Ausstellungen!H439,Tabelle2!$AG$3:$AH$29,2,0))</f>
        <v>0</v>
      </c>
      <c r="I439" s="71">
        <f>IF(ISERROR(VLOOKUP(Ausstellungen!I439,Tabelle2!$X$3:$Y$8,2,0)),0,VLOOKUP(Ausstellungen!I439,Tabelle2!$X$3:$Y$8,2,0))</f>
        <v>0</v>
      </c>
      <c r="J439" s="71">
        <f t="shared" ca="1" si="66"/>
        <v>0</v>
      </c>
      <c r="N439" s="69" t="str">
        <f>IF(AND(Ausstellungen!$C439&gt;"a",ISERROR(VLOOKUP(Ausstellungen!$C439,Tabelle3!$A$6:$B$300,2,0))),"??",IF(ISERROR(VLOOKUP(Ausstellungen!$C439,Tabelle3!$A$6:$B$300,2,0)),"",VLOOKUP(Ausstellungen!$C439,Tabelle3!$A$6:$B$300,2,0)))</f>
        <v/>
      </c>
      <c r="O439" s="125">
        <f ca="1">IF(AND(Ausstellungen!G439&gt;"a",ISERROR(MATCH(Ausstellungen!G439,INDIRECT(Ausstellungen!T439),0))),0,1)</f>
        <v>1</v>
      </c>
      <c r="P439" s="71" t="str">
        <f>IF(Ausstellungen!$C439="","",IF(ISERROR(MATCH(Ausstellungen!$I439,Tabelle2!$X$4:$X$8,0)),"",MATCH(Ausstellungen!$I439,Tabelle2!$X$4:$X$8,0)))</f>
        <v/>
      </c>
      <c r="Q439" s="71" t="str">
        <f>IF(Ausstellungen!$C439="","",IF(OR(P439="",ISERROR(INDEX(Tabelle2!$X$14:$Y$18,P439,2))),"",INDEX(Tabelle2!$X$14:$Y$18,P439,2)))</f>
        <v/>
      </c>
      <c r="R439" s="71" t="str">
        <f t="shared" si="67"/>
        <v/>
      </c>
      <c r="S439" s="84" t="str">
        <f>IF(Ausstellungen!H439&lt;"a","",IF(AND(Ausstellungen!H439&gt;"a",ISERROR(MATCH(Ausstellungen!D439&amp;Ausstellungen!G439,Tabelle2!$T$2:$T$17,0))),1,IF(AND(Ausstellungen!H439&gt;"a",INDEX(Tabelle2!$V$2:$V$17,MATCH(Ausstellungen!D439&amp;Ausstellungen!G439,Tabelle2!$T$2:$T$17,0))&lt;&gt;Ausstellungen!H439),1,"")))</f>
        <v/>
      </c>
      <c r="T439" s="71" t="str">
        <f>IF(AND(Ausstellungen!I439&gt;"a",ISERROR(MATCH(Ausstellungen!G439,Tabelle2!$Z$2:$Z$7,0))),1,"")</f>
        <v/>
      </c>
      <c r="U439" s="71" t="str">
        <f>IF(AND(A439&gt;"a",Ausstellungen!G439&gt;" "),COUNTIF(A$5:A$500,A439),"")</f>
        <v/>
      </c>
      <c r="V439" s="71" t="str">
        <f t="shared" si="68"/>
        <v/>
      </c>
      <c r="W439" s="71" t="str">
        <f t="shared" si="69"/>
        <v/>
      </c>
      <c r="X439" s="71" t="str">
        <f>IF(AND(Ausstellungen!D439&lt;&gt;Tabelle2!$C$19,Ausstellungen!F439=Tabelle2!$E$19),1,"")</f>
        <v/>
      </c>
      <c r="Y439" s="71" t="str">
        <f ca="1">IF(AND(Ausstellungen!G439&gt;"a",ISERROR(MATCH(Ausstellungen!G439,INDIRECT(Ausstellungen!T439),0))),0,"")</f>
        <v/>
      </c>
      <c r="Z439" s="71" t="str">
        <f>IF(ISERROR(SEARCH(",",Ausstellungen!G439,1)),Ausstellungen!G439,SUBSTITUTE(MID(Ausstellungen!G439,1,SEARCH(",",Ausstellungen!G439,1)-1),"vv","z"))</f>
        <v xml:space="preserve"> </v>
      </c>
      <c r="AA439" s="71">
        <f t="shared" ca="1" si="70"/>
        <v>0</v>
      </c>
      <c r="AB439" s="71">
        <f t="shared" ca="1" si="71"/>
        <v>0</v>
      </c>
      <c r="AC439" s="71">
        <f t="shared" ca="1" si="72"/>
        <v>0</v>
      </c>
      <c r="AD439" s="71">
        <f t="shared" ca="1" si="73"/>
        <v>0</v>
      </c>
      <c r="AE439" s="71">
        <f t="shared" ca="1" si="74"/>
        <v>0</v>
      </c>
      <c r="AF439" s="71">
        <f t="shared" ca="1" si="75"/>
        <v>0</v>
      </c>
      <c r="AG439" s="71">
        <f t="shared" ca="1" si="76"/>
        <v>0</v>
      </c>
    </row>
    <row r="440" spans="1:33" ht="18.600000000000001" customHeight="1" x14ac:dyDescent="0.2">
      <c r="A440" s="70" t="str">
        <f>IF(AND(Ausstellungen!C440&lt;"a",Ausstellungen!D440&lt;"a",Ausstellungen!F440&lt;"a",Ausstellungen!G440&lt;" "),"",SUBSTITUTE(SUBSTITUTE(SUBSTITUTE(SUBSTITUTE(IF(AND(ISERROR(SEARCH(",",Ausstellungen!G440,1)),ISERROR(SEARCH(".",Ausstellungen!G440,1))),CONCATENATE(Ausstellungen!D440,Ausstellungen!E440,Ausstellungen!F440,Ausstellungen!G440),IF(ISERROR(SEARCH(",",Ausstellungen!G440,1)),CONCATENATE(Ausstellungen!D440,Ausstellungen!E440,Ausstellungen!F440,MID(Ausstellungen!G440,SEARCH(".",Ausstellungen!G440,1)-1,1)),CONCATENATE(Ausstellungen!D440,Ausstellungen!E440,Ausstellungen!F440,MID(Ausstellungen!G440,SEARCH(",",Ausstellungen!G440,1)-1,1)))),"vv",ROW()),"v",ROW()),"Sg",""),"V",""))</f>
        <v xml:space="preserve">   </v>
      </c>
      <c r="B440" s="70" t="str">
        <f>IF(OR(Ausstellungen!C440&lt;"a",Ausstellungen!D440&lt;"a",Ausstellungen!F440&lt;"a"),"",IF(AND(Ausstellungen!D440=Tabelle2!$C$19,Ausstellungen!F440=Tabelle2!$E$19),Ausstellungen!C440&amp;Ausstellungen!D440&amp;"yy",IF(AND(Ausstellungen!D440=Tabelle2!$C$19,Ausstellungen!F440&lt;&gt;Tabelle2!$E$19),Ausstellungen!C440&amp;Ausstellungen!D440&amp;"zz",Ausstellungen!C440&amp;Ausstellungen!D440)))</f>
        <v/>
      </c>
      <c r="C440" s="70" t="str">
        <f>IF(Ausstellungen!H440&lt;"a","",IF(Ausstellungen!F440=Tabelle2!$E$4,Ausstellungen!D440&amp;Ausstellungen!E440&amp;Ausstellungen!F440&amp;Ausstellungen!H440,IF(Ausstellungen!F440=Tabelle2!$E$3,Ausstellungen!D440&amp;Ausstellungen!F440&amp;Ausstellungen!H440,Ausstellungen!D440&amp;Ausstellungen!E440&amp;Ausstellungen!H440)))</f>
        <v/>
      </c>
      <c r="D440" s="70" t="str">
        <f>IF(AND(Ausstellungen!C440&gt;"a",Ausstellungen!D440&gt;"a",Ausstellungen!F440&gt;"a",Ausstellungen!I440&gt;"a"),Ausstellungen!D440&amp;Ausstellungen!E440&amp;MID(Ausstellungen!I440,1,2),"")</f>
        <v/>
      </c>
      <c r="E440" s="70" t="str">
        <f>IF(AND(Ausstellungen!C440&gt;"a",Ausstellungen!D440&gt;"a",Ausstellungen!F440&gt;"a",Ausstellungen!I440&gt;"a"),Ausstellungen!D440&amp;MID(Ausstellungen!I440,1,3),"")</f>
        <v/>
      </c>
      <c r="F440" s="70" t="str">
        <f>IF(Ausstellungen!T440&lt;&gt;"leer",CONCATENATE(Ausstellungen!T440,"P"),"")</f>
        <v/>
      </c>
      <c r="G440" s="71">
        <f ca="1">IF(Ausstellungen!G440&gt;" ",VLOOKUP(Ausstellungen!G440,INDIRECT(F440),2,0),0)</f>
        <v>0</v>
      </c>
      <c r="H440" s="71">
        <f>IF(ISERROR(VLOOKUP(Ausstellungen!H440,Tabelle2!$AG$3:$AH$29,2,0)),0,VLOOKUP(Ausstellungen!H440,Tabelle2!$AG$3:$AH$29,2,0))</f>
        <v>0</v>
      </c>
      <c r="I440" s="71">
        <f>IF(ISERROR(VLOOKUP(Ausstellungen!I440,Tabelle2!$X$3:$Y$8,2,0)),0,VLOOKUP(Ausstellungen!I440,Tabelle2!$X$3:$Y$8,2,0))</f>
        <v>0</v>
      </c>
      <c r="J440" s="71">
        <f t="shared" ca="1" si="66"/>
        <v>0</v>
      </c>
      <c r="N440" s="69" t="str">
        <f>IF(AND(Ausstellungen!$C440&gt;"a",ISERROR(VLOOKUP(Ausstellungen!$C440,Tabelle3!$A$6:$B$300,2,0))),"??",IF(ISERROR(VLOOKUP(Ausstellungen!$C440,Tabelle3!$A$6:$B$300,2,0)),"",VLOOKUP(Ausstellungen!$C440,Tabelle3!$A$6:$B$300,2,0)))</f>
        <v/>
      </c>
      <c r="O440" s="125">
        <f ca="1">IF(AND(Ausstellungen!G440&gt;"a",ISERROR(MATCH(Ausstellungen!G440,INDIRECT(Ausstellungen!T440),0))),0,1)</f>
        <v>1</v>
      </c>
      <c r="P440" s="71" t="str">
        <f>IF(Ausstellungen!$C440="","",IF(ISERROR(MATCH(Ausstellungen!$I440,Tabelle2!$X$4:$X$8,0)),"",MATCH(Ausstellungen!$I440,Tabelle2!$X$4:$X$8,0)))</f>
        <v/>
      </c>
      <c r="Q440" s="71" t="str">
        <f>IF(Ausstellungen!$C440="","",IF(OR(P440="",ISERROR(INDEX(Tabelle2!$X$14:$Y$18,P440,2))),"",INDEX(Tabelle2!$X$14:$Y$18,P440,2)))</f>
        <v/>
      </c>
      <c r="R440" s="71" t="str">
        <f t="shared" si="67"/>
        <v/>
      </c>
      <c r="S440" s="84" t="str">
        <f>IF(Ausstellungen!H440&lt;"a","",IF(AND(Ausstellungen!H440&gt;"a",ISERROR(MATCH(Ausstellungen!D440&amp;Ausstellungen!G440,Tabelle2!$T$2:$T$17,0))),1,IF(AND(Ausstellungen!H440&gt;"a",INDEX(Tabelle2!$V$2:$V$17,MATCH(Ausstellungen!D440&amp;Ausstellungen!G440,Tabelle2!$T$2:$T$17,0))&lt;&gt;Ausstellungen!H440),1,"")))</f>
        <v/>
      </c>
      <c r="T440" s="71" t="str">
        <f>IF(AND(Ausstellungen!I440&gt;"a",ISERROR(MATCH(Ausstellungen!G440,Tabelle2!$Z$2:$Z$7,0))),1,"")</f>
        <v/>
      </c>
      <c r="U440" s="71" t="str">
        <f>IF(AND(A440&gt;"a",Ausstellungen!G440&gt;" "),COUNTIF(A$5:A$500,A440),"")</f>
        <v/>
      </c>
      <c r="V440" s="71" t="str">
        <f t="shared" si="68"/>
        <v/>
      </c>
      <c r="W440" s="71" t="str">
        <f t="shared" si="69"/>
        <v/>
      </c>
      <c r="X440" s="71" t="str">
        <f>IF(AND(Ausstellungen!D440&lt;&gt;Tabelle2!$C$19,Ausstellungen!F440=Tabelle2!$E$19),1,"")</f>
        <v/>
      </c>
      <c r="Y440" s="71" t="str">
        <f ca="1">IF(AND(Ausstellungen!G440&gt;"a",ISERROR(MATCH(Ausstellungen!G440,INDIRECT(Ausstellungen!T440),0))),0,"")</f>
        <v/>
      </c>
      <c r="Z440" s="71" t="str">
        <f>IF(ISERROR(SEARCH(",",Ausstellungen!G440,1)),Ausstellungen!G440,SUBSTITUTE(MID(Ausstellungen!G440,1,SEARCH(",",Ausstellungen!G440,1)-1),"vv","z"))</f>
        <v xml:space="preserve"> </v>
      </c>
      <c r="AA440" s="71">
        <f t="shared" ca="1" si="70"/>
        <v>0</v>
      </c>
      <c r="AB440" s="71">
        <f t="shared" ca="1" si="71"/>
        <v>0</v>
      </c>
      <c r="AC440" s="71">
        <f t="shared" ca="1" si="72"/>
        <v>0</v>
      </c>
      <c r="AD440" s="71">
        <f t="shared" ca="1" si="73"/>
        <v>0</v>
      </c>
      <c r="AE440" s="71">
        <f t="shared" ca="1" si="74"/>
        <v>0</v>
      </c>
      <c r="AF440" s="71">
        <f t="shared" ca="1" si="75"/>
        <v>0</v>
      </c>
      <c r="AG440" s="71">
        <f t="shared" ca="1" si="76"/>
        <v>0</v>
      </c>
    </row>
    <row r="441" spans="1:33" ht="18.600000000000001" customHeight="1" x14ac:dyDescent="0.2">
      <c r="A441" s="70" t="str">
        <f>IF(AND(Ausstellungen!C441&lt;"a",Ausstellungen!D441&lt;"a",Ausstellungen!F441&lt;"a",Ausstellungen!G441&lt;" "),"",SUBSTITUTE(SUBSTITUTE(SUBSTITUTE(SUBSTITUTE(IF(AND(ISERROR(SEARCH(",",Ausstellungen!G441,1)),ISERROR(SEARCH(".",Ausstellungen!G441,1))),CONCATENATE(Ausstellungen!D441,Ausstellungen!E441,Ausstellungen!F441,Ausstellungen!G441),IF(ISERROR(SEARCH(",",Ausstellungen!G441,1)),CONCATENATE(Ausstellungen!D441,Ausstellungen!E441,Ausstellungen!F441,MID(Ausstellungen!G441,SEARCH(".",Ausstellungen!G441,1)-1,1)),CONCATENATE(Ausstellungen!D441,Ausstellungen!E441,Ausstellungen!F441,MID(Ausstellungen!G441,SEARCH(",",Ausstellungen!G441,1)-1,1)))),"vv",ROW()),"v",ROW()),"Sg",""),"V",""))</f>
        <v xml:space="preserve">   </v>
      </c>
      <c r="B441" s="70" t="str">
        <f>IF(OR(Ausstellungen!C441&lt;"a",Ausstellungen!D441&lt;"a",Ausstellungen!F441&lt;"a"),"",IF(AND(Ausstellungen!D441=Tabelle2!$C$19,Ausstellungen!F441=Tabelle2!$E$19),Ausstellungen!C441&amp;Ausstellungen!D441&amp;"yy",IF(AND(Ausstellungen!D441=Tabelle2!$C$19,Ausstellungen!F441&lt;&gt;Tabelle2!$E$19),Ausstellungen!C441&amp;Ausstellungen!D441&amp;"zz",Ausstellungen!C441&amp;Ausstellungen!D441)))</f>
        <v/>
      </c>
      <c r="C441" s="70" t="str">
        <f>IF(Ausstellungen!H441&lt;"a","",IF(Ausstellungen!F441=Tabelle2!$E$4,Ausstellungen!D441&amp;Ausstellungen!E441&amp;Ausstellungen!F441&amp;Ausstellungen!H441,IF(Ausstellungen!F441=Tabelle2!$E$3,Ausstellungen!D441&amp;Ausstellungen!F441&amp;Ausstellungen!H441,Ausstellungen!D441&amp;Ausstellungen!E441&amp;Ausstellungen!H441)))</f>
        <v/>
      </c>
      <c r="D441" s="70" t="str">
        <f>IF(AND(Ausstellungen!C441&gt;"a",Ausstellungen!D441&gt;"a",Ausstellungen!F441&gt;"a",Ausstellungen!I441&gt;"a"),Ausstellungen!D441&amp;Ausstellungen!E441&amp;MID(Ausstellungen!I441,1,2),"")</f>
        <v/>
      </c>
      <c r="E441" s="70" t="str">
        <f>IF(AND(Ausstellungen!C441&gt;"a",Ausstellungen!D441&gt;"a",Ausstellungen!F441&gt;"a",Ausstellungen!I441&gt;"a"),Ausstellungen!D441&amp;MID(Ausstellungen!I441,1,3),"")</f>
        <v/>
      </c>
      <c r="F441" s="70" t="str">
        <f>IF(Ausstellungen!T441&lt;&gt;"leer",CONCATENATE(Ausstellungen!T441,"P"),"")</f>
        <v/>
      </c>
      <c r="G441" s="71">
        <f ca="1">IF(Ausstellungen!G441&gt;" ",VLOOKUP(Ausstellungen!G441,INDIRECT(F441),2,0),0)</f>
        <v>0</v>
      </c>
      <c r="H441" s="71">
        <f>IF(ISERROR(VLOOKUP(Ausstellungen!H441,Tabelle2!$AG$3:$AH$29,2,0)),0,VLOOKUP(Ausstellungen!H441,Tabelle2!$AG$3:$AH$29,2,0))</f>
        <v>0</v>
      </c>
      <c r="I441" s="71">
        <f>IF(ISERROR(VLOOKUP(Ausstellungen!I441,Tabelle2!$X$3:$Y$8,2,0)),0,VLOOKUP(Ausstellungen!I441,Tabelle2!$X$3:$Y$8,2,0))</f>
        <v>0</v>
      </c>
      <c r="J441" s="71">
        <f t="shared" ca="1" si="66"/>
        <v>0</v>
      </c>
      <c r="N441" s="69" t="str">
        <f>IF(AND(Ausstellungen!$C441&gt;"a",ISERROR(VLOOKUP(Ausstellungen!$C441,Tabelle3!$A$6:$B$300,2,0))),"??",IF(ISERROR(VLOOKUP(Ausstellungen!$C441,Tabelle3!$A$6:$B$300,2,0)),"",VLOOKUP(Ausstellungen!$C441,Tabelle3!$A$6:$B$300,2,0)))</f>
        <v/>
      </c>
      <c r="O441" s="125">
        <f ca="1">IF(AND(Ausstellungen!G441&gt;"a",ISERROR(MATCH(Ausstellungen!G441,INDIRECT(Ausstellungen!T441),0))),0,1)</f>
        <v>1</v>
      </c>
      <c r="P441" s="71" t="str">
        <f>IF(Ausstellungen!$C441="","",IF(ISERROR(MATCH(Ausstellungen!$I441,Tabelle2!$X$4:$X$8,0)),"",MATCH(Ausstellungen!$I441,Tabelle2!$X$4:$X$8,0)))</f>
        <v/>
      </c>
      <c r="Q441" s="71" t="str">
        <f>IF(Ausstellungen!$C441="","",IF(OR(P441="",ISERROR(INDEX(Tabelle2!$X$14:$Y$18,P441,2))),"",INDEX(Tabelle2!$X$14:$Y$18,P441,2)))</f>
        <v/>
      </c>
      <c r="R441" s="71" t="str">
        <f t="shared" si="67"/>
        <v/>
      </c>
      <c r="S441" s="84" t="str">
        <f>IF(Ausstellungen!H441&lt;"a","",IF(AND(Ausstellungen!H441&gt;"a",ISERROR(MATCH(Ausstellungen!D441&amp;Ausstellungen!G441,Tabelle2!$T$2:$T$17,0))),1,IF(AND(Ausstellungen!H441&gt;"a",INDEX(Tabelle2!$V$2:$V$17,MATCH(Ausstellungen!D441&amp;Ausstellungen!G441,Tabelle2!$T$2:$T$17,0))&lt;&gt;Ausstellungen!H441),1,"")))</f>
        <v/>
      </c>
      <c r="T441" s="71" t="str">
        <f>IF(AND(Ausstellungen!I441&gt;"a",ISERROR(MATCH(Ausstellungen!G441,Tabelle2!$Z$2:$Z$7,0))),1,"")</f>
        <v/>
      </c>
      <c r="U441" s="71" t="str">
        <f>IF(AND(A441&gt;"a",Ausstellungen!G441&gt;" "),COUNTIF(A$5:A$500,A441),"")</f>
        <v/>
      </c>
      <c r="V441" s="71" t="str">
        <f t="shared" si="68"/>
        <v/>
      </c>
      <c r="W441" s="71" t="str">
        <f t="shared" si="69"/>
        <v/>
      </c>
      <c r="X441" s="71" t="str">
        <f>IF(AND(Ausstellungen!D441&lt;&gt;Tabelle2!$C$19,Ausstellungen!F441=Tabelle2!$E$19),1,"")</f>
        <v/>
      </c>
      <c r="Y441" s="71" t="str">
        <f ca="1">IF(AND(Ausstellungen!G441&gt;"a",ISERROR(MATCH(Ausstellungen!G441,INDIRECT(Ausstellungen!T441),0))),0,"")</f>
        <v/>
      </c>
      <c r="Z441" s="71" t="str">
        <f>IF(ISERROR(SEARCH(",",Ausstellungen!G441,1)),Ausstellungen!G441,SUBSTITUTE(MID(Ausstellungen!G441,1,SEARCH(",",Ausstellungen!G441,1)-1),"vv","z"))</f>
        <v xml:space="preserve"> </v>
      </c>
      <c r="AA441" s="71">
        <f t="shared" ca="1" si="70"/>
        <v>0</v>
      </c>
      <c r="AB441" s="71">
        <f t="shared" ca="1" si="71"/>
        <v>0</v>
      </c>
      <c r="AC441" s="71">
        <f t="shared" ca="1" si="72"/>
        <v>0</v>
      </c>
      <c r="AD441" s="71">
        <f t="shared" ca="1" si="73"/>
        <v>0</v>
      </c>
      <c r="AE441" s="71">
        <f t="shared" ca="1" si="74"/>
        <v>0</v>
      </c>
      <c r="AF441" s="71">
        <f t="shared" ca="1" si="75"/>
        <v>0</v>
      </c>
      <c r="AG441" s="71">
        <f t="shared" ca="1" si="76"/>
        <v>0</v>
      </c>
    </row>
    <row r="442" spans="1:33" ht="18.600000000000001" customHeight="1" x14ac:dyDescent="0.2">
      <c r="A442" s="70" t="str">
        <f>IF(AND(Ausstellungen!C442&lt;"a",Ausstellungen!D442&lt;"a",Ausstellungen!F442&lt;"a",Ausstellungen!G442&lt;" "),"",SUBSTITUTE(SUBSTITUTE(SUBSTITUTE(SUBSTITUTE(IF(AND(ISERROR(SEARCH(",",Ausstellungen!G442,1)),ISERROR(SEARCH(".",Ausstellungen!G442,1))),CONCATENATE(Ausstellungen!D442,Ausstellungen!E442,Ausstellungen!F442,Ausstellungen!G442),IF(ISERROR(SEARCH(",",Ausstellungen!G442,1)),CONCATENATE(Ausstellungen!D442,Ausstellungen!E442,Ausstellungen!F442,MID(Ausstellungen!G442,SEARCH(".",Ausstellungen!G442,1)-1,1)),CONCATENATE(Ausstellungen!D442,Ausstellungen!E442,Ausstellungen!F442,MID(Ausstellungen!G442,SEARCH(",",Ausstellungen!G442,1)-1,1)))),"vv",ROW()),"v",ROW()),"Sg",""),"V",""))</f>
        <v xml:space="preserve">   </v>
      </c>
      <c r="B442" s="70" t="str">
        <f>IF(OR(Ausstellungen!C442&lt;"a",Ausstellungen!D442&lt;"a",Ausstellungen!F442&lt;"a"),"",IF(AND(Ausstellungen!D442=Tabelle2!$C$19,Ausstellungen!F442=Tabelle2!$E$19),Ausstellungen!C442&amp;Ausstellungen!D442&amp;"yy",IF(AND(Ausstellungen!D442=Tabelle2!$C$19,Ausstellungen!F442&lt;&gt;Tabelle2!$E$19),Ausstellungen!C442&amp;Ausstellungen!D442&amp;"zz",Ausstellungen!C442&amp;Ausstellungen!D442)))</f>
        <v/>
      </c>
      <c r="C442" s="70" t="str">
        <f>IF(Ausstellungen!H442&lt;"a","",IF(Ausstellungen!F442=Tabelle2!$E$4,Ausstellungen!D442&amp;Ausstellungen!E442&amp;Ausstellungen!F442&amp;Ausstellungen!H442,IF(Ausstellungen!F442=Tabelle2!$E$3,Ausstellungen!D442&amp;Ausstellungen!F442&amp;Ausstellungen!H442,Ausstellungen!D442&amp;Ausstellungen!E442&amp;Ausstellungen!H442)))</f>
        <v/>
      </c>
      <c r="D442" s="70" t="str">
        <f>IF(AND(Ausstellungen!C442&gt;"a",Ausstellungen!D442&gt;"a",Ausstellungen!F442&gt;"a",Ausstellungen!I442&gt;"a"),Ausstellungen!D442&amp;Ausstellungen!E442&amp;MID(Ausstellungen!I442,1,2),"")</f>
        <v/>
      </c>
      <c r="E442" s="70" t="str">
        <f>IF(AND(Ausstellungen!C442&gt;"a",Ausstellungen!D442&gt;"a",Ausstellungen!F442&gt;"a",Ausstellungen!I442&gt;"a"),Ausstellungen!D442&amp;MID(Ausstellungen!I442,1,3),"")</f>
        <v/>
      </c>
      <c r="F442" s="70" t="str">
        <f>IF(Ausstellungen!T442&lt;&gt;"leer",CONCATENATE(Ausstellungen!T442,"P"),"")</f>
        <v/>
      </c>
      <c r="G442" s="71">
        <f ca="1">IF(Ausstellungen!G442&gt;" ",VLOOKUP(Ausstellungen!G442,INDIRECT(F442),2,0),0)</f>
        <v>0</v>
      </c>
      <c r="H442" s="71">
        <f>IF(ISERROR(VLOOKUP(Ausstellungen!H442,Tabelle2!$AG$3:$AH$29,2,0)),0,VLOOKUP(Ausstellungen!H442,Tabelle2!$AG$3:$AH$29,2,0))</f>
        <v>0</v>
      </c>
      <c r="I442" s="71">
        <f>IF(ISERROR(VLOOKUP(Ausstellungen!I442,Tabelle2!$X$3:$Y$8,2,0)),0,VLOOKUP(Ausstellungen!I442,Tabelle2!$X$3:$Y$8,2,0))</f>
        <v>0</v>
      </c>
      <c r="J442" s="71">
        <f t="shared" ca="1" si="66"/>
        <v>0</v>
      </c>
      <c r="N442" s="69" t="str">
        <f>IF(AND(Ausstellungen!$C442&gt;"a",ISERROR(VLOOKUP(Ausstellungen!$C442,Tabelle3!$A$6:$B$300,2,0))),"??",IF(ISERROR(VLOOKUP(Ausstellungen!$C442,Tabelle3!$A$6:$B$300,2,0)),"",VLOOKUP(Ausstellungen!$C442,Tabelle3!$A$6:$B$300,2,0)))</f>
        <v/>
      </c>
      <c r="O442" s="125">
        <f ca="1">IF(AND(Ausstellungen!G442&gt;"a",ISERROR(MATCH(Ausstellungen!G442,INDIRECT(Ausstellungen!T442),0))),0,1)</f>
        <v>1</v>
      </c>
      <c r="P442" s="71" t="str">
        <f>IF(Ausstellungen!$C442="","",IF(ISERROR(MATCH(Ausstellungen!$I442,Tabelle2!$X$4:$X$8,0)),"",MATCH(Ausstellungen!$I442,Tabelle2!$X$4:$X$8,0)))</f>
        <v/>
      </c>
      <c r="Q442" s="71" t="str">
        <f>IF(Ausstellungen!$C442="","",IF(OR(P442="",ISERROR(INDEX(Tabelle2!$X$14:$Y$18,P442,2))),"",INDEX(Tabelle2!$X$14:$Y$18,P442,2)))</f>
        <v/>
      </c>
      <c r="R442" s="71" t="str">
        <f t="shared" si="67"/>
        <v/>
      </c>
      <c r="S442" s="84" t="str">
        <f>IF(Ausstellungen!H442&lt;"a","",IF(AND(Ausstellungen!H442&gt;"a",ISERROR(MATCH(Ausstellungen!D442&amp;Ausstellungen!G442,Tabelle2!$T$2:$T$17,0))),1,IF(AND(Ausstellungen!H442&gt;"a",INDEX(Tabelle2!$V$2:$V$17,MATCH(Ausstellungen!D442&amp;Ausstellungen!G442,Tabelle2!$T$2:$T$17,0))&lt;&gt;Ausstellungen!H442),1,"")))</f>
        <v/>
      </c>
      <c r="T442" s="71" t="str">
        <f>IF(AND(Ausstellungen!I442&gt;"a",ISERROR(MATCH(Ausstellungen!G442,Tabelle2!$Z$2:$Z$7,0))),1,"")</f>
        <v/>
      </c>
      <c r="U442" s="71" t="str">
        <f>IF(AND(A442&gt;"a",Ausstellungen!G442&gt;" "),COUNTIF(A$5:A$500,A442),"")</f>
        <v/>
      </c>
      <c r="V442" s="71" t="str">
        <f t="shared" si="68"/>
        <v/>
      </c>
      <c r="W442" s="71" t="str">
        <f t="shared" si="69"/>
        <v/>
      </c>
      <c r="X442" s="71" t="str">
        <f>IF(AND(Ausstellungen!D442&lt;&gt;Tabelle2!$C$19,Ausstellungen!F442=Tabelle2!$E$19),1,"")</f>
        <v/>
      </c>
      <c r="Y442" s="71" t="str">
        <f ca="1">IF(AND(Ausstellungen!G442&gt;"a",ISERROR(MATCH(Ausstellungen!G442,INDIRECT(Ausstellungen!T442),0))),0,"")</f>
        <v/>
      </c>
      <c r="Z442" s="71" t="str">
        <f>IF(ISERROR(SEARCH(",",Ausstellungen!G442,1)),Ausstellungen!G442,SUBSTITUTE(MID(Ausstellungen!G442,1,SEARCH(",",Ausstellungen!G442,1)-1),"vv","z"))</f>
        <v xml:space="preserve"> </v>
      </c>
      <c r="AA442" s="71">
        <f t="shared" ca="1" si="70"/>
        <v>0</v>
      </c>
      <c r="AB442" s="71">
        <f t="shared" ca="1" si="71"/>
        <v>0</v>
      </c>
      <c r="AC442" s="71">
        <f t="shared" ca="1" si="72"/>
        <v>0</v>
      </c>
      <c r="AD442" s="71">
        <f t="shared" ca="1" si="73"/>
        <v>0</v>
      </c>
      <c r="AE442" s="71">
        <f t="shared" ca="1" si="74"/>
        <v>0</v>
      </c>
      <c r="AF442" s="71">
        <f t="shared" ca="1" si="75"/>
        <v>0</v>
      </c>
      <c r="AG442" s="71">
        <f t="shared" ca="1" si="76"/>
        <v>0</v>
      </c>
    </row>
    <row r="443" spans="1:33" ht="18.600000000000001" customHeight="1" x14ac:dyDescent="0.2">
      <c r="A443" s="70" t="str">
        <f>IF(AND(Ausstellungen!C443&lt;"a",Ausstellungen!D443&lt;"a",Ausstellungen!F443&lt;"a",Ausstellungen!G443&lt;" "),"",SUBSTITUTE(SUBSTITUTE(SUBSTITUTE(SUBSTITUTE(IF(AND(ISERROR(SEARCH(",",Ausstellungen!G443,1)),ISERROR(SEARCH(".",Ausstellungen!G443,1))),CONCATENATE(Ausstellungen!D443,Ausstellungen!E443,Ausstellungen!F443,Ausstellungen!G443),IF(ISERROR(SEARCH(",",Ausstellungen!G443,1)),CONCATENATE(Ausstellungen!D443,Ausstellungen!E443,Ausstellungen!F443,MID(Ausstellungen!G443,SEARCH(".",Ausstellungen!G443,1)-1,1)),CONCATENATE(Ausstellungen!D443,Ausstellungen!E443,Ausstellungen!F443,MID(Ausstellungen!G443,SEARCH(",",Ausstellungen!G443,1)-1,1)))),"vv",ROW()),"v",ROW()),"Sg",""),"V",""))</f>
        <v xml:space="preserve">   </v>
      </c>
      <c r="B443" s="70" t="str">
        <f>IF(OR(Ausstellungen!C443&lt;"a",Ausstellungen!D443&lt;"a",Ausstellungen!F443&lt;"a"),"",IF(AND(Ausstellungen!D443=Tabelle2!$C$19,Ausstellungen!F443=Tabelle2!$E$19),Ausstellungen!C443&amp;Ausstellungen!D443&amp;"yy",IF(AND(Ausstellungen!D443=Tabelle2!$C$19,Ausstellungen!F443&lt;&gt;Tabelle2!$E$19),Ausstellungen!C443&amp;Ausstellungen!D443&amp;"zz",Ausstellungen!C443&amp;Ausstellungen!D443)))</f>
        <v/>
      </c>
      <c r="C443" s="70" t="str">
        <f>IF(Ausstellungen!H443&lt;"a","",IF(Ausstellungen!F443=Tabelle2!$E$4,Ausstellungen!D443&amp;Ausstellungen!E443&amp;Ausstellungen!F443&amp;Ausstellungen!H443,IF(Ausstellungen!F443=Tabelle2!$E$3,Ausstellungen!D443&amp;Ausstellungen!F443&amp;Ausstellungen!H443,Ausstellungen!D443&amp;Ausstellungen!E443&amp;Ausstellungen!H443)))</f>
        <v/>
      </c>
      <c r="D443" s="70" t="str">
        <f>IF(AND(Ausstellungen!C443&gt;"a",Ausstellungen!D443&gt;"a",Ausstellungen!F443&gt;"a",Ausstellungen!I443&gt;"a"),Ausstellungen!D443&amp;Ausstellungen!E443&amp;MID(Ausstellungen!I443,1,2),"")</f>
        <v/>
      </c>
      <c r="E443" s="70" t="str">
        <f>IF(AND(Ausstellungen!C443&gt;"a",Ausstellungen!D443&gt;"a",Ausstellungen!F443&gt;"a",Ausstellungen!I443&gt;"a"),Ausstellungen!D443&amp;MID(Ausstellungen!I443,1,3),"")</f>
        <v/>
      </c>
      <c r="F443" s="70" t="str">
        <f>IF(Ausstellungen!T443&lt;&gt;"leer",CONCATENATE(Ausstellungen!T443,"P"),"")</f>
        <v/>
      </c>
      <c r="G443" s="71">
        <f ca="1">IF(Ausstellungen!G443&gt;" ",VLOOKUP(Ausstellungen!G443,INDIRECT(F443),2,0),0)</f>
        <v>0</v>
      </c>
      <c r="H443" s="71">
        <f>IF(ISERROR(VLOOKUP(Ausstellungen!H443,Tabelle2!$AG$3:$AH$29,2,0)),0,VLOOKUP(Ausstellungen!H443,Tabelle2!$AG$3:$AH$29,2,0))</f>
        <v>0</v>
      </c>
      <c r="I443" s="71">
        <f>IF(ISERROR(VLOOKUP(Ausstellungen!I443,Tabelle2!$X$3:$Y$8,2,0)),0,VLOOKUP(Ausstellungen!I443,Tabelle2!$X$3:$Y$8,2,0))</f>
        <v>0</v>
      </c>
      <c r="J443" s="71">
        <f t="shared" ca="1" si="66"/>
        <v>0</v>
      </c>
      <c r="N443" s="69" t="str">
        <f>IF(AND(Ausstellungen!$C443&gt;"a",ISERROR(VLOOKUP(Ausstellungen!$C443,Tabelle3!$A$6:$B$300,2,0))),"??",IF(ISERROR(VLOOKUP(Ausstellungen!$C443,Tabelle3!$A$6:$B$300,2,0)),"",VLOOKUP(Ausstellungen!$C443,Tabelle3!$A$6:$B$300,2,0)))</f>
        <v/>
      </c>
      <c r="O443" s="125">
        <f ca="1">IF(AND(Ausstellungen!G443&gt;"a",ISERROR(MATCH(Ausstellungen!G443,INDIRECT(Ausstellungen!T443),0))),0,1)</f>
        <v>1</v>
      </c>
      <c r="P443" s="71" t="str">
        <f>IF(Ausstellungen!$C443="","",IF(ISERROR(MATCH(Ausstellungen!$I443,Tabelle2!$X$4:$X$8,0)),"",MATCH(Ausstellungen!$I443,Tabelle2!$X$4:$X$8,0)))</f>
        <v/>
      </c>
      <c r="Q443" s="71" t="str">
        <f>IF(Ausstellungen!$C443="","",IF(OR(P443="",ISERROR(INDEX(Tabelle2!$X$14:$Y$18,P443,2))),"",INDEX(Tabelle2!$X$14:$Y$18,P443,2)))</f>
        <v/>
      </c>
      <c r="R443" s="71" t="str">
        <f t="shared" si="67"/>
        <v/>
      </c>
      <c r="S443" s="84" t="str">
        <f>IF(Ausstellungen!H443&lt;"a","",IF(AND(Ausstellungen!H443&gt;"a",ISERROR(MATCH(Ausstellungen!D443&amp;Ausstellungen!G443,Tabelle2!$T$2:$T$17,0))),1,IF(AND(Ausstellungen!H443&gt;"a",INDEX(Tabelle2!$V$2:$V$17,MATCH(Ausstellungen!D443&amp;Ausstellungen!G443,Tabelle2!$T$2:$T$17,0))&lt;&gt;Ausstellungen!H443),1,"")))</f>
        <v/>
      </c>
      <c r="T443" s="71" t="str">
        <f>IF(AND(Ausstellungen!I443&gt;"a",ISERROR(MATCH(Ausstellungen!G443,Tabelle2!$Z$2:$Z$7,0))),1,"")</f>
        <v/>
      </c>
      <c r="U443" s="71" t="str">
        <f>IF(AND(A443&gt;"a",Ausstellungen!G443&gt;" "),COUNTIF(A$5:A$500,A443),"")</f>
        <v/>
      </c>
      <c r="V443" s="71" t="str">
        <f t="shared" si="68"/>
        <v/>
      </c>
      <c r="W443" s="71" t="str">
        <f t="shared" si="69"/>
        <v/>
      </c>
      <c r="X443" s="71" t="str">
        <f>IF(AND(Ausstellungen!D443&lt;&gt;Tabelle2!$C$19,Ausstellungen!F443=Tabelle2!$E$19),1,"")</f>
        <v/>
      </c>
      <c r="Y443" s="71" t="str">
        <f ca="1">IF(AND(Ausstellungen!G443&gt;"a",ISERROR(MATCH(Ausstellungen!G443,INDIRECT(Ausstellungen!T443),0))),0,"")</f>
        <v/>
      </c>
      <c r="Z443" s="71" t="str">
        <f>IF(ISERROR(SEARCH(",",Ausstellungen!G443,1)),Ausstellungen!G443,SUBSTITUTE(MID(Ausstellungen!G443,1,SEARCH(",",Ausstellungen!G443,1)-1),"vv","z"))</f>
        <v xml:space="preserve"> </v>
      </c>
      <c r="AA443" s="71">
        <f t="shared" ca="1" si="70"/>
        <v>0</v>
      </c>
      <c r="AB443" s="71">
        <f t="shared" ca="1" si="71"/>
        <v>0</v>
      </c>
      <c r="AC443" s="71">
        <f t="shared" ca="1" si="72"/>
        <v>0</v>
      </c>
      <c r="AD443" s="71">
        <f t="shared" ca="1" si="73"/>
        <v>0</v>
      </c>
      <c r="AE443" s="71">
        <f t="shared" ca="1" si="74"/>
        <v>0</v>
      </c>
      <c r="AF443" s="71">
        <f t="shared" ca="1" si="75"/>
        <v>0</v>
      </c>
      <c r="AG443" s="71">
        <f t="shared" ca="1" si="76"/>
        <v>0</v>
      </c>
    </row>
    <row r="444" spans="1:33" ht="18.600000000000001" customHeight="1" x14ac:dyDescent="0.2">
      <c r="A444" s="70" t="str">
        <f>IF(AND(Ausstellungen!C444&lt;"a",Ausstellungen!D444&lt;"a",Ausstellungen!F444&lt;"a",Ausstellungen!G444&lt;" "),"",SUBSTITUTE(SUBSTITUTE(SUBSTITUTE(SUBSTITUTE(IF(AND(ISERROR(SEARCH(",",Ausstellungen!G444,1)),ISERROR(SEARCH(".",Ausstellungen!G444,1))),CONCATENATE(Ausstellungen!D444,Ausstellungen!E444,Ausstellungen!F444,Ausstellungen!G444),IF(ISERROR(SEARCH(",",Ausstellungen!G444,1)),CONCATENATE(Ausstellungen!D444,Ausstellungen!E444,Ausstellungen!F444,MID(Ausstellungen!G444,SEARCH(".",Ausstellungen!G444,1)-1,1)),CONCATENATE(Ausstellungen!D444,Ausstellungen!E444,Ausstellungen!F444,MID(Ausstellungen!G444,SEARCH(",",Ausstellungen!G444,1)-1,1)))),"vv",ROW()),"v",ROW()),"Sg",""),"V",""))</f>
        <v xml:space="preserve">   </v>
      </c>
      <c r="B444" s="70" t="str">
        <f>IF(OR(Ausstellungen!C444&lt;"a",Ausstellungen!D444&lt;"a",Ausstellungen!F444&lt;"a"),"",IF(AND(Ausstellungen!D444=Tabelle2!$C$19,Ausstellungen!F444=Tabelle2!$E$19),Ausstellungen!C444&amp;Ausstellungen!D444&amp;"yy",IF(AND(Ausstellungen!D444=Tabelle2!$C$19,Ausstellungen!F444&lt;&gt;Tabelle2!$E$19),Ausstellungen!C444&amp;Ausstellungen!D444&amp;"zz",Ausstellungen!C444&amp;Ausstellungen!D444)))</f>
        <v/>
      </c>
      <c r="C444" s="70" t="str">
        <f>IF(Ausstellungen!H444&lt;"a","",IF(Ausstellungen!F444=Tabelle2!$E$4,Ausstellungen!D444&amp;Ausstellungen!E444&amp;Ausstellungen!F444&amp;Ausstellungen!H444,IF(Ausstellungen!F444=Tabelle2!$E$3,Ausstellungen!D444&amp;Ausstellungen!F444&amp;Ausstellungen!H444,Ausstellungen!D444&amp;Ausstellungen!E444&amp;Ausstellungen!H444)))</f>
        <v/>
      </c>
      <c r="D444" s="70" t="str">
        <f>IF(AND(Ausstellungen!C444&gt;"a",Ausstellungen!D444&gt;"a",Ausstellungen!F444&gt;"a",Ausstellungen!I444&gt;"a"),Ausstellungen!D444&amp;Ausstellungen!E444&amp;MID(Ausstellungen!I444,1,2),"")</f>
        <v/>
      </c>
      <c r="E444" s="70" t="str">
        <f>IF(AND(Ausstellungen!C444&gt;"a",Ausstellungen!D444&gt;"a",Ausstellungen!F444&gt;"a",Ausstellungen!I444&gt;"a"),Ausstellungen!D444&amp;MID(Ausstellungen!I444,1,3),"")</f>
        <v/>
      </c>
      <c r="F444" s="70" t="str">
        <f>IF(Ausstellungen!T444&lt;&gt;"leer",CONCATENATE(Ausstellungen!T444,"P"),"")</f>
        <v/>
      </c>
      <c r="G444" s="71">
        <f ca="1">IF(Ausstellungen!G444&gt;" ",VLOOKUP(Ausstellungen!G444,INDIRECT(F444),2,0),0)</f>
        <v>0</v>
      </c>
      <c r="H444" s="71">
        <f>IF(ISERROR(VLOOKUP(Ausstellungen!H444,Tabelle2!$AG$3:$AH$29,2,0)),0,VLOOKUP(Ausstellungen!H444,Tabelle2!$AG$3:$AH$29,2,0))</f>
        <v>0</v>
      </c>
      <c r="I444" s="71">
        <f>IF(ISERROR(VLOOKUP(Ausstellungen!I444,Tabelle2!$X$3:$Y$8,2,0)),0,VLOOKUP(Ausstellungen!I444,Tabelle2!$X$3:$Y$8,2,0))</f>
        <v>0</v>
      </c>
      <c r="J444" s="71">
        <f t="shared" ca="1" si="66"/>
        <v>0</v>
      </c>
      <c r="N444" s="69" t="str">
        <f>IF(AND(Ausstellungen!$C444&gt;"a",ISERROR(VLOOKUP(Ausstellungen!$C444,Tabelle3!$A$6:$B$300,2,0))),"??",IF(ISERROR(VLOOKUP(Ausstellungen!$C444,Tabelle3!$A$6:$B$300,2,0)),"",VLOOKUP(Ausstellungen!$C444,Tabelle3!$A$6:$B$300,2,0)))</f>
        <v/>
      </c>
      <c r="O444" s="125">
        <f ca="1">IF(AND(Ausstellungen!G444&gt;"a",ISERROR(MATCH(Ausstellungen!G444,INDIRECT(Ausstellungen!T444),0))),0,1)</f>
        <v>1</v>
      </c>
      <c r="P444" s="71" t="str">
        <f>IF(Ausstellungen!$C444="","",IF(ISERROR(MATCH(Ausstellungen!$I444,Tabelle2!$X$4:$X$8,0)),"",MATCH(Ausstellungen!$I444,Tabelle2!$X$4:$X$8,0)))</f>
        <v/>
      </c>
      <c r="Q444" s="71" t="str">
        <f>IF(Ausstellungen!$C444="","",IF(OR(P444="",ISERROR(INDEX(Tabelle2!$X$14:$Y$18,P444,2))),"",INDEX(Tabelle2!$X$14:$Y$18,P444,2)))</f>
        <v/>
      </c>
      <c r="R444" s="71" t="str">
        <f t="shared" si="67"/>
        <v/>
      </c>
      <c r="S444" s="84" t="str">
        <f>IF(Ausstellungen!H444&lt;"a","",IF(AND(Ausstellungen!H444&gt;"a",ISERROR(MATCH(Ausstellungen!D444&amp;Ausstellungen!G444,Tabelle2!$T$2:$T$17,0))),1,IF(AND(Ausstellungen!H444&gt;"a",INDEX(Tabelle2!$V$2:$V$17,MATCH(Ausstellungen!D444&amp;Ausstellungen!G444,Tabelle2!$T$2:$T$17,0))&lt;&gt;Ausstellungen!H444),1,"")))</f>
        <v/>
      </c>
      <c r="T444" s="71" t="str">
        <f>IF(AND(Ausstellungen!I444&gt;"a",ISERROR(MATCH(Ausstellungen!G444,Tabelle2!$Z$2:$Z$7,0))),1,"")</f>
        <v/>
      </c>
      <c r="U444" s="71" t="str">
        <f>IF(AND(A444&gt;"a",Ausstellungen!G444&gt;" "),COUNTIF(A$5:A$500,A444),"")</f>
        <v/>
      </c>
      <c r="V444" s="71" t="str">
        <f t="shared" si="68"/>
        <v/>
      </c>
      <c r="W444" s="71" t="str">
        <f t="shared" si="69"/>
        <v/>
      </c>
      <c r="X444" s="71" t="str">
        <f>IF(AND(Ausstellungen!D444&lt;&gt;Tabelle2!$C$19,Ausstellungen!F444=Tabelle2!$E$19),1,"")</f>
        <v/>
      </c>
      <c r="Y444" s="71" t="str">
        <f ca="1">IF(AND(Ausstellungen!G444&gt;"a",ISERROR(MATCH(Ausstellungen!G444,INDIRECT(Ausstellungen!T444),0))),0,"")</f>
        <v/>
      </c>
      <c r="Z444" s="71" t="str">
        <f>IF(ISERROR(SEARCH(",",Ausstellungen!G444,1)),Ausstellungen!G444,SUBSTITUTE(MID(Ausstellungen!G444,1,SEARCH(",",Ausstellungen!G444,1)-1),"vv","z"))</f>
        <v xml:space="preserve"> </v>
      </c>
      <c r="AA444" s="71">
        <f t="shared" ca="1" si="70"/>
        <v>0</v>
      </c>
      <c r="AB444" s="71">
        <f t="shared" ca="1" si="71"/>
        <v>0</v>
      </c>
      <c r="AC444" s="71">
        <f t="shared" ca="1" si="72"/>
        <v>0</v>
      </c>
      <c r="AD444" s="71">
        <f t="shared" ca="1" si="73"/>
        <v>0</v>
      </c>
      <c r="AE444" s="71">
        <f t="shared" ca="1" si="74"/>
        <v>0</v>
      </c>
      <c r="AF444" s="71">
        <f t="shared" ca="1" si="75"/>
        <v>0</v>
      </c>
      <c r="AG444" s="71">
        <f t="shared" ca="1" si="76"/>
        <v>0</v>
      </c>
    </row>
    <row r="445" spans="1:33" ht="18.600000000000001" customHeight="1" x14ac:dyDescent="0.2">
      <c r="A445" s="70" t="str">
        <f>IF(AND(Ausstellungen!C445&lt;"a",Ausstellungen!D445&lt;"a",Ausstellungen!F445&lt;"a",Ausstellungen!G445&lt;" "),"",SUBSTITUTE(SUBSTITUTE(SUBSTITUTE(SUBSTITUTE(IF(AND(ISERROR(SEARCH(",",Ausstellungen!G445,1)),ISERROR(SEARCH(".",Ausstellungen!G445,1))),CONCATENATE(Ausstellungen!D445,Ausstellungen!E445,Ausstellungen!F445,Ausstellungen!G445),IF(ISERROR(SEARCH(",",Ausstellungen!G445,1)),CONCATENATE(Ausstellungen!D445,Ausstellungen!E445,Ausstellungen!F445,MID(Ausstellungen!G445,SEARCH(".",Ausstellungen!G445,1)-1,1)),CONCATENATE(Ausstellungen!D445,Ausstellungen!E445,Ausstellungen!F445,MID(Ausstellungen!G445,SEARCH(",",Ausstellungen!G445,1)-1,1)))),"vv",ROW()),"v",ROW()),"Sg",""),"V",""))</f>
        <v xml:space="preserve">   </v>
      </c>
      <c r="B445" s="70" t="str">
        <f>IF(OR(Ausstellungen!C445&lt;"a",Ausstellungen!D445&lt;"a",Ausstellungen!F445&lt;"a"),"",IF(AND(Ausstellungen!D445=Tabelle2!$C$19,Ausstellungen!F445=Tabelle2!$E$19),Ausstellungen!C445&amp;Ausstellungen!D445&amp;"yy",IF(AND(Ausstellungen!D445=Tabelle2!$C$19,Ausstellungen!F445&lt;&gt;Tabelle2!$E$19),Ausstellungen!C445&amp;Ausstellungen!D445&amp;"zz",Ausstellungen!C445&amp;Ausstellungen!D445)))</f>
        <v/>
      </c>
      <c r="C445" s="70" t="str">
        <f>IF(Ausstellungen!H445&lt;"a","",IF(Ausstellungen!F445=Tabelle2!$E$4,Ausstellungen!D445&amp;Ausstellungen!E445&amp;Ausstellungen!F445&amp;Ausstellungen!H445,IF(Ausstellungen!F445=Tabelle2!$E$3,Ausstellungen!D445&amp;Ausstellungen!F445&amp;Ausstellungen!H445,Ausstellungen!D445&amp;Ausstellungen!E445&amp;Ausstellungen!H445)))</f>
        <v/>
      </c>
      <c r="D445" s="70" t="str">
        <f>IF(AND(Ausstellungen!C445&gt;"a",Ausstellungen!D445&gt;"a",Ausstellungen!F445&gt;"a",Ausstellungen!I445&gt;"a"),Ausstellungen!D445&amp;Ausstellungen!E445&amp;MID(Ausstellungen!I445,1,2),"")</f>
        <v/>
      </c>
      <c r="E445" s="70" t="str">
        <f>IF(AND(Ausstellungen!C445&gt;"a",Ausstellungen!D445&gt;"a",Ausstellungen!F445&gt;"a",Ausstellungen!I445&gt;"a"),Ausstellungen!D445&amp;MID(Ausstellungen!I445,1,3),"")</f>
        <v/>
      </c>
      <c r="F445" s="70" t="str">
        <f>IF(Ausstellungen!T445&lt;&gt;"leer",CONCATENATE(Ausstellungen!T445,"P"),"")</f>
        <v/>
      </c>
      <c r="G445" s="71">
        <f ca="1">IF(Ausstellungen!G445&gt;" ",VLOOKUP(Ausstellungen!G445,INDIRECT(F445),2,0),0)</f>
        <v>0</v>
      </c>
      <c r="H445" s="71">
        <f>IF(ISERROR(VLOOKUP(Ausstellungen!H445,Tabelle2!$AG$3:$AH$29,2,0)),0,VLOOKUP(Ausstellungen!H445,Tabelle2!$AG$3:$AH$29,2,0))</f>
        <v>0</v>
      </c>
      <c r="I445" s="71">
        <f>IF(ISERROR(VLOOKUP(Ausstellungen!I445,Tabelle2!$X$3:$Y$8,2,0)),0,VLOOKUP(Ausstellungen!I445,Tabelle2!$X$3:$Y$8,2,0))</f>
        <v>0</v>
      </c>
      <c r="J445" s="71">
        <f t="shared" ca="1" si="66"/>
        <v>0</v>
      </c>
      <c r="N445" s="69" t="str">
        <f>IF(AND(Ausstellungen!$C445&gt;"a",ISERROR(VLOOKUP(Ausstellungen!$C445,Tabelle3!$A$6:$B$300,2,0))),"??",IF(ISERROR(VLOOKUP(Ausstellungen!$C445,Tabelle3!$A$6:$B$300,2,0)),"",VLOOKUP(Ausstellungen!$C445,Tabelle3!$A$6:$B$300,2,0)))</f>
        <v/>
      </c>
      <c r="O445" s="125">
        <f ca="1">IF(AND(Ausstellungen!G445&gt;"a",ISERROR(MATCH(Ausstellungen!G445,INDIRECT(Ausstellungen!T445),0))),0,1)</f>
        <v>1</v>
      </c>
      <c r="P445" s="71" t="str">
        <f>IF(Ausstellungen!$C445="","",IF(ISERROR(MATCH(Ausstellungen!$I445,Tabelle2!$X$4:$X$8,0)),"",MATCH(Ausstellungen!$I445,Tabelle2!$X$4:$X$8,0)))</f>
        <v/>
      </c>
      <c r="Q445" s="71" t="str">
        <f>IF(Ausstellungen!$C445="","",IF(OR(P445="",ISERROR(INDEX(Tabelle2!$X$14:$Y$18,P445,2))),"",INDEX(Tabelle2!$X$14:$Y$18,P445,2)))</f>
        <v/>
      </c>
      <c r="R445" s="71" t="str">
        <f t="shared" si="67"/>
        <v/>
      </c>
      <c r="S445" s="84" t="str">
        <f>IF(Ausstellungen!H445&lt;"a","",IF(AND(Ausstellungen!H445&gt;"a",ISERROR(MATCH(Ausstellungen!D445&amp;Ausstellungen!G445,Tabelle2!$T$2:$T$17,0))),1,IF(AND(Ausstellungen!H445&gt;"a",INDEX(Tabelle2!$V$2:$V$17,MATCH(Ausstellungen!D445&amp;Ausstellungen!G445,Tabelle2!$T$2:$T$17,0))&lt;&gt;Ausstellungen!H445),1,"")))</f>
        <v/>
      </c>
      <c r="T445" s="71" t="str">
        <f>IF(AND(Ausstellungen!I445&gt;"a",ISERROR(MATCH(Ausstellungen!G445,Tabelle2!$Z$2:$Z$7,0))),1,"")</f>
        <v/>
      </c>
      <c r="U445" s="71" t="str">
        <f>IF(AND(A445&gt;"a",Ausstellungen!G445&gt;" "),COUNTIF(A$5:A$500,A445),"")</f>
        <v/>
      </c>
      <c r="V445" s="71" t="str">
        <f t="shared" si="68"/>
        <v/>
      </c>
      <c r="W445" s="71" t="str">
        <f t="shared" si="69"/>
        <v/>
      </c>
      <c r="X445" s="71" t="str">
        <f>IF(AND(Ausstellungen!D445&lt;&gt;Tabelle2!$C$19,Ausstellungen!F445=Tabelle2!$E$19),1,"")</f>
        <v/>
      </c>
      <c r="Y445" s="71" t="str">
        <f ca="1">IF(AND(Ausstellungen!G445&gt;"a",ISERROR(MATCH(Ausstellungen!G445,INDIRECT(Ausstellungen!T445),0))),0,"")</f>
        <v/>
      </c>
      <c r="Z445" s="71" t="str">
        <f>IF(ISERROR(SEARCH(",",Ausstellungen!G445,1)),Ausstellungen!G445,SUBSTITUTE(MID(Ausstellungen!G445,1,SEARCH(",",Ausstellungen!G445,1)-1),"vv","z"))</f>
        <v xml:space="preserve"> </v>
      </c>
      <c r="AA445" s="71">
        <f t="shared" ca="1" si="70"/>
        <v>0</v>
      </c>
      <c r="AB445" s="71">
        <f t="shared" ca="1" si="71"/>
        <v>0</v>
      </c>
      <c r="AC445" s="71">
        <f t="shared" ca="1" si="72"/>
        <v>0</v>
      </c>
      <c r="AD445" s="71">
        <f t="shared" ca="1" si="73"/>
        <v>0</v>
      </c>
      <c r="AE445" s="71">
        <f t="shared" ca="1" si="74"/>
        <v>0</v>
      </c>
      <c r="AF445" s="71">
        <f t="shared" ca="1" si="75"/>
        <v>0</v>
      </c>
      <c r="AG445" s="71">
        <f t="shared" ca="1" si="76"/>
        <v>0</v>
      </c>
    </row>
    <row r="446" spans="1:33" ht="18.600000000000001" customHeight="1" x14ac:dyDescent="0.2">
      <c r="A446" s="70" t="str">
        <f>IF(AND(Ausstellungen!C446&lt;"a",Ausstellungen!D446&lt;"a",Ausstellungen!F446&lt;"a",Ausstellungen!G446&lt;" "),"",SUBSTITUTE(SUBSTITUTE(SUBSTITUTE(SUBSTITUTE(IF(AND(ISERROR(SEARCH(",",Ausstellungen!G446,1)),ISERROR(SEARCH(".",Ausstellungen!G446,1))),CONCATENATE(Ausstellungen!D446,Ausstellungen!E446,Ausstellungen!F446,Ausstellungen!G446),IF(ISERROR(SEARCH(",",Ausstellungen!G446,1)),CONCATENATE(Ausstellungen!D446,Ausstellungen!E446,Ausstellungen!F446,MID(Ausstellungen!G446,SEARCH(".",Ausstellungen!G446,1)-1,1)),CONCATENATE(Ausstellungen!D446,Ausstellungen!E446,Ausstellungen!F446,MID(Ausstellungen!G446,SEARCH(",",Ausstellungen!G446,1)-1,1)))),"vv",ROW()),"v",ROW()),"Sg",""),"V",""))</f>
        <v xml:space="preserve">   </v>
      </c>
      <c r="B446" s="70" t="str">
        <f>IF(OR(Ausstellungen!C446&lt;"a",Ausstellungen!D446&lt;"a",Ausstellungen!F446&lt;"a"),"",IF(AND(Ausstellungen!D446=Tabelle2!$C$19,Ausstellungen!F446=Tabelle2!$E$19),Ausstellungen!C446&amp;Ausstellungen!D446&amp;"yy",IF(AND(Ausstellungen!D446=Tabelle2!$C$19,Ausstellungen!F446&lt;&gt;Tabelle2!$E$19),Ausstellungen!C446&amp;Ausstellungen!D446&amp;"zz",Ausstellungen!C446&amp;Ausstellungen!D446)))</f>
        <v/>
      </c>
      <c r="C446" s="70" t="str">
        <f>IF(Ausstellungen!H446&lt;"a","",IF(Ausstellungen!F446=Tabelle2!$E$4,Ausstellungen!D446&amp;Ausstellungen!E446&amp;Ausstellungen!F446&amp;Ausstellungen!H446,IF(Ausstellungen!F446=Tabelle2!$E$3,Ausstellungen!D446&amp;Ausstellungen!F446&amp;Ausstellungen!H446,Ausstellungen!D446&amp;Ausstellungen!E446&amp;Ausstellungen!H446)))</f>
        <v/>
      </c>
      <c r="D446" s="70" t="str">
        <f>IF(AND(Ausstellungen!C446&gt;"a",Ausstellungen!D446&gt;"a",Ausstellungen!F446&gt;"a",Ausstellungen!I446&gt;"a"),Ausstellungen!D446&amp;Ausstellungen!E446&amp;MID(Ausstellungen!I446,1,2),"")</f>
        <v/>
      </c>
      <c r="E446" s="70" t="str">
        <f>IF(AND(Ausstellungen!C446&gt;"a",Ausstellungen!D446&gt;"a",Ausstellungen!F446&gt;"a",Ausstellungen!I446&gt;"a"),Ausstellungen!D446&amp;MID(Ausstellungen!I446,1,3),"")</f>
        <v/>
      </c>
      <c r="F446" s="70" t="str">
        <f>IF(Ausstellungen!T446&lt;&gt;"leer",CONCATENATE(Ausstellungen!T446,"P"),"")</f>
        <v/>
      </c>
      <c r="G446" s="71">
        <f ca="1">IF(Ausstellungen!G446&gt;" ",VLOOKUP(Ausstellungen!G446,INDIRECT(F446),2,0),0)</f>
        <v>0</v>
      </c>
      <c r="H446" s="71">
        <f>IF(ISERROR(VLOOKUP(Ausstellungen!H446,Tabelle2!$AG$3:$AH$29,2,0)),0,VLOOKUP(Ausstellungen!H446,Tabelle2!$AG$3:$AH$29,2,0))</f>
        <v>0</v>
      </c>
      <c r="I446" s="71">
        <f>IF(ISERROR(VLOOKUP(Ausstellungen!I446,Tabelle2!$X$3:$Y$8,2,0)),0,VLOOKUP(Ausstellungen!I446,Tabelle2!$X$3:$Y$8,2,0))</f>
        <v>0</v>
      </c>
      <c r="J446" s="71">
        <f t="shared" ca="1" si="66"/>
        <v>0</v>
      </c>
      <c r="N446" s="69" t="str">
        <f>IF(AND(Ausstellungen!$C446&gt;"a",ISERROR(VLOOKUP(Ausstellungen!$C446,Tabelle3!$A$6:$B$300,2,0))),"??",IF(ISERROR(VLOOKUP(Ausstellungen!$C446,Tabelle3!$A$6:$B$300,2,0)),"",VLOOKUP(Ausstellungen!$C446,Tabelle3!$A$6:$B$300,2,0)))</f>
        <v/>
      </c>
      <c r="O446" s="125">
        <f ca="1">IF(AND(Ausstellungen!G446&gt;"a",ISERROR(MATCH(Ausstellungen!G446,INDIRECT(Ausstellungen!T446),0))),0,1)</f>
        <v>1</v>
      </c>
      <c r="P446" s="71" t="str">
        <f>IF(Ausstellungen!$C446="","",IF(ISERROR(MATCH(Ausstellungen!$I446,Tabelle2!$X$4:$X$8,0)),"",MATCH(Ausstellungen!$I446,Tabelle2!$X$4:$X$8,0)))</f>
        <v/>
      </c>
      <c r="Q446" s="71" t="str">
        <f>IF(Ausstellungen!$C446="","",IF(OR(P446="",ISERROR(INDEX(Tabelle2!$X$14:$Y$18,P446,2))),"",INDEX(Tabelle2!$X$14:$Y$18,P446,2)))</f>
        <v/>
      </c>
      <c r="R446" s="71" t="str">
        <f t="shared" si="67"/>
        <v/>
      </c>
      <c r="S446" s="84" t="str">
        <f>IF(Ausstellungen!H446&lt;"a","",IF(AND(Ausstellungen!H446&gt;"a",ISERROR(MATCH(Ausstellungen!D446&amp;Ausstellungen!G446,Tabelle2!$T$2:$T$17,0))),1,IF(AND(Ausstellungen!H446&gt;"a",INDEX(Tabelle2!$V$2:$V$17,MATCH(Ausstellungen!D446&amp;Ausstellungen!G446,Tabelle2!$T$2:$T$17,0))&lt;&gt;Ausstellungen!H446),1,"")))</f>
        <v/>
      </c>
      <c r="T446" s="71" t="str">
        <f>IF(AND(Ausstellungen!I446&gt;"a",ISERROR(MATCH(Ausstellungen!G446,Tabelle2!$Z$2:$Z$7,0))),1,"")</f>
        <v/>
      </c>
      <c r="U446" s="71" t="str">
        <f>IF(AND(A446&gt;"a",Ausstellungen!G446&gt;" "),COUNTIF(A$5:A$500,A446),"")</f>
        <v/>
      </c>
      <c r="V446" s="71" t="str">
        <f t="shared" si="68"/>
        <v/>
      </c>
      <c r="W446" s="71" t="str">
        <f t="shared" si="69"/>
        <v/>
      </c>
      <c r="X446" s="71" t="str">
        <f>IF(AND(Ausstellungen!D446&lt;&gt;Tabelle2!$C$19,Ausstellungen!F446=Tabelle2!$E$19),1,"")</f>
        <v/>
      </c>
      <c r="Y446" s="71" t="str">
        <f ca="1">IF(AND(Ausstellungen!G446&gt;"a",ISERROR(MATCH(Ausstellungen!G446,INDIRECT(Ausstellungen!T446),0))),0,"")</f>
        <v/>
      </c>
      <c r="Z446" s="71" t="str">
        <f>IF(ISERROR(SEARCH(",",Ausstellungen!G446,1)),Ausstellungen!G446,SUBSTITUTE(MID(Ausstellungen!G446,1,SEARCH(",",Ausstellungen!G446,1)-1),"vv","z"))</f>
        <v xml:space="preserve"> </v>
      </c>
      <c r="AA446" s="71">
        <f t="shared" ca="1" si="70"/>
        <v>0</v>
      </c>
      <c r="AB446" s="71">
        <f t="shared" ca="1" si="71"/>
        <v>0</v>
      </c>
      <c r="AC446" s="71">
        <f t="shared" ca="1" si="72"/>
        <v>0</v>
      </c>
      <c r="AD446" s="71">
        <f t="shared" ca="1" si="73"/>
        <v>0</v>
      </c>
      <c r="AE446" s="71">
        <f t="shared" ca="1" si="74"/>
        <v>0</v>
      </c>
      <c r="AF446" s="71">
        <f t="shared" ca="1" si="75"/>
        <v>0</v>
      </c>
      <c r="AG446" s="71">
        <f t="shared" ca="1" si="76"/>
        <v>0</v>
      </c>
    </row>
    <row r="447" spans="1:33" ht="18.600000000000001" customHeight="1" x14ac:dyDescent="0.2">
      <c r="A447" s="70" t="str">
        <f>IF(AND(Ausstellungen!C447&lt;"a",Ausstellungen!D447&lt;"a",Ausstellungen!F447&lt;"a",Ausstellungen!G447&lt;" "),"",SUBSTITUTE(SUBSTITUTE(SUBSTITUTE(SUBSTITUTE(IF(AND(ISERROR(SEARCH(",",Ausstellungen!G447,1)),ISERROR(SEARCH(".",Ausstellungen!G447,1))),CONCATENATE(Ausstellungen!D447,Ausstellungen!E447,Ausstellungen!F447,Ausstellungen!G447),IF(ISERROR(SEARCH(",",Ausstellungen!G447,1)),CONCATENATE(Ausstellungen!D447,Ausstellungen!E447,Ausstellungen!F447,MID(Ausstellungen!G447,SEARCH(".",Ausstellungen!G447,1)-1,1)),CONCATENATE(Ausstellungen!D447,Ausstellungen!E447,Ausstellungen!F447,MID(Ausstellungen!G447,SEARCH(",",Ausstellungen!G447,1)-1,1)))),"vv",ROW()),"v",ROW()),"Sg",""),"V",""))</f>
        <v xml:space="preserve">   </v>
      </c>
      <c r="B447" s="70" t="str">
        <f>IF(OR(Ausstellungen!C447&lt;"a",Ausstellungen!D447&lt;"a",Ausstellungen!F447&lt;"a"),"",IF(AND(Ausstellungen!D447=Tabelle2!$C$19,Ausstellungen!F447=Tabelle2!$E$19),Ausstellungen!C447&amp;Ausstellungen!D447&amp;"yy",IF(AND(Ausstellungen!D447=Tabelle2!$C$19,Ausstellungen!F447&lt;&gt;Tabelle2!$E$19),Ausstellungen!C447&amp;Ausstellungen!D447&amp;"zz",Ausstellungen!C447&amp;Ausstellungen!D447)))</f>
        <v/>
      </c>
      <c r="C447" s="70" t="str">
        <f>IF(Ausstellungen!H447&lt;"a","",IF(Ausstellungen!F447=Tabelle2!$E$4,Ausstellungen!D447&amp;Ausstellungen!E447&amp;Ausstellungen!F447&amp;Ausstellungen!H447,IF(Ausstellungen!F447=Tabelle2!$E$3,Ausstellungen!D447&amp;Ausstellungen!F447&amp;Ausstellungen!H447,Ausstellungen!D447&amp;Ausstellungen!E447&amp;Ausstellungen!H447)))</f>
        <v/>
      </c>
      <c r="D447" s="70" t="str">
        <f>IF(AND(Ausstellungen!C447&gt;"a",Ausstellungen!D447&gt;"a",Ausstellungen!F447&gt;"a",Ausstellungen!I447&gt;"a"),Ausstellungen!D447&amp;Ausstellungen!E447&amp;MID(Ausstellungen!I447,1,2),"")</f>
        <v/>
      </c>
      <c r="E447" s="70" t="str">
        <f>IF(AND(Ausstellungen!C447&gt;"a",Ausstellungen!D447&gt;"a",Ausstellungen!F447&gt;"a",Ausstellungen!I447&gt;"a"),Ausstellungen!D447&amp;MID(Ausstellungen!I447,1,3),"")</f>
        <v/>
      </c>
      <c r="F447" s="70" t="str">
        <f>IF(Ausstellungen!T447&lt;&gt;"leer",CONCATENATE(Ausstellungen!T447,"P"),"")</f>
        <v/>
      </c>
      <c r="G447" s="71">
        <f ca="1">IF(Ausstellungen!G447&gt;" ",VLOOKUP(Ausstellungen!G447,INDIRECT(F447),2,0),0)</f>
        <v>0</v>
      </c>
      <c r="H447" s="71">
        <f>IF(ISERROR(VLOOKUP(Ausstellungen!H447,Tabelle2!$AG$3:$AH$29,2,0)),0,VLOOKUP(Ausstellungen!H447,Tabelle2!$AG$3:$AH$29,2,0))</f>
        <v>0</v>
      </c>
      <c r="I447" s="71">
        <f>IF(ISERROR(VLOOKUP(Ausstellungen!I447,Tabelle2!$X$3:$Y$8,2,0)),0,VLOOKUP(Ausstellungen!I447,Tabelle2!$X$3:$Y$8,2,0))</f>
        <v>0</v>
      </c>
      <c r="J447" s="71">
        <f t="shared" ca="1" si="66"/>
        <v>0</v>
      </c>
      <c r="N447" s="69" t="str">
        <f>IF(AND(Ausstellungen!$C447&gt;"a",ISERROR(VLOOKUP(Ausstellungen!$C447,Tabelle3!$A$6:$B$300,2,0))),"??",IF(ISERROR(VLOOKUP(Ausstellungen!$C447,Tabelle3!$A$6:$B$300,2,0)),"",VLOOKUP(Ausstellungen!$C447,Tabelle3!$A$6:$B$300,2,0)))</f>
        <v/>
      </c>
      <c r="O447" s="125">
        <f ca="1">IF(AND(Ausstellungen!G447&gt;"a",ISERROR(MATCH(Ausstellungen!G447,INDIRECT(Ausstellungen!T447),0))),0,1)</f>
        <v>1</v>
      </c>
      <c r="P447" s="71" t="str">
        <f>IF(Ausstellungen!$C447="","",IF(ISERROR(MATCH(Ausstellungen!$I447,Tabelle2!$X$4:$X$8,0)),"",MATCH(Ausstellungen!$I447,Tabelle2!$X$4:$X$8,0)))</f>
        <v/>
      </c>
      <c r="Q447" s="71" t="str">
        <f>IF(Ausstellungen!$C447="","",IF(OR(P447="",ISERROR(INDEX(Tabelle2!$X$14:$Y$18,P447,2))),"",INDEX(Tabelle2!$X$14:$Y$18,P447,2)))</f>
        <v/>
      </c>
      <c r="R447" s="71" t="str">
        <f t="shared" si="67"/>
        <v/>
      </c>
      <c r="S447" s="84" t="str">
        <f>IF(Ausstellungen!H447&lt;"a","",IF(AND(Ausstellungen!H447&gt;"a",ISERROR(MATCH(Ausstellungen!D447&amp;Ausstellungen!G447,Tabelle2!$T$2:$T$17,0))),1,IF(AND(Ausstellungen!H447&gt;"a",INDEX(Tabelle2!$V$2:$V$17,MATCH(Ausstellungen!D447&amp;Ausstellungen!G447,Tabelle2!$T$2:$T$17,0))&lt;&gt;Ausstellungen!H447),1,"")))</f>
        <v/>
      </c>
      <c r="T447" s="71" t="str">
        <f>IF(AND(Ausstellungen!I447&gt;"a",ISERROR(MATCH(Ausstellungen!G447,Tabelle2!$Z$2:$Z$7,0))),1,"")</f>
        <v/>
      </c>
      <c r="U447" s="71" t="str">
        <f>IF(AND(A447&gt;"a",Ausstellungen!G447&gt;" "),COUNTIF(A$5:A$500,A447),"")</f>
        <v/>
      </c>
      <c r="V447" s="71" t="str">
        <f t="shared" si="68"/>
        <v/>
      </c>
      <c r="W447" s="71" t="str">
        <f t="shared" si="69"/>
        <v/>
      </c>
      <c r="X447" s="71" t="str">
        <f>IF(AND(Ausstellungen!D447&lt;&gt;Tabelle2!$C$19,Ausstellungen!F447=Tabelle2!$E$19),1,"")</f>
        <v/>
      </c>
      <c r="Y447" s="71" t="str">
        <f ca="1">IF(AND(Ausstellungen!G447&gt;"a",ISERROR(MATCH(Ausstellungen!G447,INDIRECT(Ausstellungen!T447),0))),0,"")</f>
        <v/>
      </c>
      <c r="Z447" s="71" t="str">
        <f>IF(ISERROR(SEARCH(",",Ausstellungen!G447,1)),Ausstellungen!G447,SUBSTITUTE(MID(Ausstellungen!G447,1,SEARCH(",",Ausstellungen!G447,1)-1),"vv","z"))</f>
        <v xml:space="preserve"> </v>
      </c>
      <c r="AA447" s="71">
        <f t="shared" ca="1" si="70"/>
        <v>0</v>
      </c>
      <c r="AB447" s="71">
        <f t="shared" ca="1" si="71"/>
        <v>0</v>
      </c>
      <c r="AC447" s="71">
        <f t="shared" ca="1" si="72"/>
        <v>0</v>
      </c>
      <c r="AD447" s="71">
        <f t="shared" ca="1" si="73"/>
        <v>0</v>
      </c>
      <c r="AE447" s="71">
        <f t="shared" ca="1" si="74"/>
        <v>0</v>
      </c>
      <c r="AF447" s="71">
        <f t="shared" ca="1" si="75"/>
        <v>0</v>
      </c>
      <c r="AG447" s="71">
        <f t="shared" ca="1" si="76"/>
        <v>0</v>
      </c>
    </row>
    <row r="448" spans="1:33" ht="18.600000000000001" customHeight="1" x14ac:dyDescent="0.2">
      <c r="A448" s="70" t="str">
        <f>IF(AND(Ausstellungen!C448&lt;"a",Ausstellungen!D448&lt;"a",Ausstellungen!F448&lt;"a",Ausstellungen!G448&lt;" "),"",SUBSTITUTE(SUBSTITUTE(SUBSTITUTE(SUBSTITUTE(IF(AND(ISERROR(SEARCH(",",Ausstellungen!G448,1)),ISERROR(SEARCH(".",Ausstellungen!G448,1))),CONCATENATE(Ausstellungen!D448,Ausstellungen!E448,Ausstellungen!F448,Ausstellungen!G448),IF(ISERROR(SEARCH(",",Ausstellungen!G448,1)),CONCATENATE(Ausstellungen!D448,Ausstellungen!E448,Ausstellungen!F448,MID(Ausstellungen!G448,SEARCH(".",Ausstellungen!G448,1)-1,1)),CONCATENATE(Ausstellungen!D448,Ausstellungen!E448,Ausstellungen!F448,MID(Ausstellungen!G448,SEARCH(",",Ausstellungen!G448,1)-1,1)))),"vv",ROW()),"v",ROW()),"Sg",""),"V",""))</f>
        <v xml:space="preserve">   </v>
      </c>
      <c r="B448" s="70" t="str">
        <f>IF(OR(Ausstellungen!C448&lt;"a",Ausstellungen!D448&lt;"a",Ausstellungen!F448&lt;"a"),"",IF(AND(Ausstellungen!D448=Tabelle2!$C$19,Ausstellungen!F448=Tabelle2!$E$19),Ausstellungen!C448&amp;Ausstellungen!D448&amp;"yy",IF(AND(Ausstellungen!D448=Tabelle2!$C$19,Ausstellungen!F448&lt;&gt;Tabelle2!$E$19),Ausstellungen!C448&amp;Ausstellungen!D448&amp;"zz",Ausstellungen!C448&amp;Ausstellungen!D448)))</f>
        <v/>
      </c>
      <c r="C448" s="70" t="str">
        <f>IF(Ausstellungen!H448&lt;"a","",IF(Ausstellungen!F448=Tabelle2!$E$4,Ausstellungen!D448&amp;Ausstellungen!E448&amp;Ausstellungen!F448&amp;Ausstellungen!H448,IF(Ausstellungen!F448=Tabelle2!$E$3,Ausstellungen!D448&amp;Ausstellungen!F448&amp;Ausstellungen!H448,Ausstellungen!D448&amp;Ausstellungen!E448&amp;Ausstellungen!H448)))</f>
        <v/>
      </c>
      <c r="D448" s="70" t="str">
        <f>IF(AND(Ausstellungen!C448&gt;"a",Ausstellungen!D448&gt;"a",Ausstellungen!F448&gt;"a",Ausstellungen!I448&gt;"a"),Ausstellungen!D448&amp;Ausstellungen!E448&amp;MID(Ausstellungen!I448,1,2),"")</f>
        <v/>
      </c>
      <c r="E448" s="70" t="str">
        <f>IF(AND(Ausstellungen!C448&gt;"a",Ausstellungen!D448&gt;"a",Ausstellungen!F448&gt;"a",Ausstellungen!I448&gt;"a"),Ausstellungen!D448&amp;MID(Ausstellungen!I448,1,3),"")</f>
        <v/>
      </c>
      <c r="F448" s="70" t="str">
        <f>IF(Ausstellungen!T448&lt;&gt;"leer",CONCATENATE(Ausstellungen!T448,"P"),"")</f>
        <v/>
      </c>
      <c r="G448" s="71">
        <f ca="1">IF(Ausstellungen!G448&gt;" ",VLOOKUP(Ausstellungen!G448,INDIRECT(F448),2,0),0)</f>
        <v>0</v>
      </c>
      <c r="H448" s="71">
        <f>IF(ISERROR(VLOOKUP(Ausstellungen!H448,Tabelle2!$AG$3:$AH$29,2,0)),0,VLOOKUP(Ausstellungen!H448,Tabelle2!$AG$3:$AH$29,2,0))</f>
        <v>0</v>
      </c>
      <c r="I448" s="71">
        <f>IF(ISERROR(VLOOKUP(Ausstellungen!I448,Tabelle2!$X$3:$Y$8,2,0)),0,VLOOKUP(Ausstellungen!I448,Tabelle2!$X$3:$Y$8,2,0))</f>
        <v>0</v>
      </c>
      <c r="J448" s="71">
        <f t="shared" ca="1" si="66"/>
        <v>0</v>
      </c>
      <c r="N448" s="69" t="str">
        <f>IF(AND(Ausstellungen!$C448&gt;"a",ISERROR(VLOOKUP(Ausstellungen!$C448,Tabelle3!$A$6:$B$300,2,0))),"??",IF(ISERROR(VLOOKUP(Ausstellungen!$C448,Tabelle3!$A$6:$B$300,2,0)),"",VLOOKUP(Ausstellungen!$C448,Tabelle3!$A$6:$B$300,2,0)))</f>
        <v/>
      </c>
      <c r="O448" s="125">
        <f ca="1">IF(AND(Ausstellungen!G448&gt;"a",ISERROR(MATCH(Ausstellungen!G448,INDIRECT(Ausstellungen!T448),0))),0,1)</f>
        <v>1</v>
      </c>
      <c r="P448" s="71" t="str">
        <f>IF(Ausstellungen!$C448="","",IF(ISERROR(MATCH(Ausstellungen!$I448,Tabelle2!$X$4:$X$8,0)),"",MATCH(Ausstellungen!$I448,Tabelle2!$X$4:$X$8,0)))</f>
        <v/>
      </c>
      <c r="Q448" s="71" t="str">
        <f>IF(Ausstellungen!$C448="","",IF(OR(P448="",ISERROR(INDEX(Tabelle2!$X$14:$Y$18,P448,2))),"",INDEX(Tabelle2!$X$14:$Y$18,P448,2)))</f>
        <v/>
      </c>
      <c r="R448" s="71" t="str">
        <f t="shared" si="67"/>
        <v/>
      </c>
      <c r="S448" s="84" t="str">
        <f>IF(Ausstellungen!H448&lt;"a","",IF(AND(Ausstellungen!H448&gt;"a",ISERROR(MATCH(Ausstellungen!D448&amp;Ausstellungen!G448,Tabelle2!$T$2:$T$17,0))),1,IF(AND(Ausstellungen!H448&gt;"a",INDEX(Tabelle2!$V$2:$V$17,MATCH(Ausstellungen!D448&amp;Ausstellungen!G448,Tabelle2!$T$2:$T$17,0))&lt;&gt;Ausstellungen!H448),1,"")))</f>
        <v/>
      </c>
      <c r="T448" s="71" t="str">
        <f>IF(AND(Ausstellungen!I448&gt;"a",ISERROR(MATCH(Ausstellungen!G448,Tabelle2!$Z$2:$Z$7,0))),1,"")</f>
        <v/>
      </c>
      <c r="U448" s="71" t="str">
        <f>IF(AND(A448&gt;"a",Ausstellungen!G448&gt;" "),COUNTIF(A$5:A$500,A448),"")</f>
        <v/>
      </c>
      <c r="V448" s="71" t="str">
        <f t="shared" si="68"/>
        <v/>
      </c>
      <c r="W448" s="71" t="str">
        <f t="shared" si="69"/>
        <v/>
      </c>
      <c r="X448" s="71" t="str">
        <f>IF(AND(Ausstellungen!D448&lt;&gt;Tabelle2!$C$19,Ausstellungen!F448=Tabelle2!$E$19),1,"")</f>
        <v/>
      </c>
      <c r="Y448" s="71" t="str">
        <f ca="1">IF(AND(Ausstellungen!G448&gt;"a",ISERROR(MATCH(Ausstellungen!G448,INDIRECT(Ausstellungen!T448),0))),0,"")</f>
        <v/>
      </c>
      <c r="Z448" s="71" t="str">
        <f>IF(ISERROR(SEARCH(",",Ausstellungen!G448,1)),Ausstellungen!G448,SUBSTITUTE(MID(Ausstellungen!G448,1,SEARCH(",",Ausstellungen!G448,1)-1),"vv","z"))</f>
        <v xml:space="preserve"> </v>
      </c>
      <c r="AA448" s="71">
        <f t="shared" ca="1" si="70"/>
        <v>0</v>
      </c>
      <c r="AB448" s="71">
        <f t="shared" ca="1" si="71"/>
        <v>0</v>
      </c>
      <c r="AC448" s="71">
        <f t="shared" ca="1" si="72"/>
        <v>0</v>
      </c>
      <c r="AD448" s="71">
        <f t="shared" ca="1" si="73"/>
        <v>0</v>
      </c>
      <c r="AE448" s="71">
        <f t="shared" ca="1" si="74"/>
        <v>0</v>
      </c>
      <c r="AF448" s="71">
        <f t="shared" ca="1" si="75"/>
        <v>0</v>
      </c>
      <c r="AG448" s="71">
        <f t="shared" ca="1" si="76"/>
        <v>0</v>
      </c>
    </row>
    <row r="449" spans="1:33" ht="18.600000000000001" customHeight="1" x14ac:dyDescent="0.2">
      <c r="A449" s="70" t="str">
        <f>IF(AND(Ausstellungen!C449&lt;"a",Ausstellungen!D449&lt;"a",Ausstellungen!F449&lt;"a",Ausstellungen!G449&lt;" "),"",SUBSTITUTE(SUBSTITUTE(SUBSTITUTE(SUBSTITUTE(IF(AND(ISERROR(SEARCH(",",Ausstellungen!G449,1)),ISERROR(SEARCH(".",Ausstellungen!G449,1))),CONCATENATE(Ausstellungen!D449,Ausstellungen!E449,Ausstellungen!F449,Ausstellungen!G449),IF(ISERROR(SEARCH(",",Ausstellungen!G449,1)),CONCATENATE(Ausstellungen!D449,Ausstellungen!E449,Ausstellungen!F449,MID(Ausstellungen!G449,SEARCH(".",Ausstellungen!G449,1)-1,1)),CONCATENATE(Ausstellungen!D449,Ausstellungen!E449,Ausstellungen!F449,MID(Ausstellungen!G449,SEARCH(",",Ausstellungen!G449,1)-1,1)))),"vv",ROW()),"v",ROW()),"Sg",""),"V",""))</f>
        <v xml:space="preserve">   </v>
      </c>
      <c r="B449" s="70" t="str">
        <f>IF(OR(Ausstellungen!C449&lt;"a",Ausstellungen!D449&lt;"a",Ausstellungen!F449&lt;"a"),"",IF(AND(Ausstellungen!D449=Tabelle2!$C$19,Ausstellungen!F449=Tabelle2!$E$19),Ausstellungen!C449&amp;Ausstellungen!D449&amp;"yy",IF(AND(Ausstellungen!D449=Tabelle2!$C$19,Ausstellungen!F449&lt;&gt;Tabelle2!$E$19),Ausstellungen!C449&amp;Ausstellungen!D449&amp;"zz",Ausstellungen!C449&amp;Ausstellungen!D449)))</f>
        <v/>
      </c>
      <c r="C449" s="70" t="str">
        <f>IF(Ausstellungen!H449&lt;"a","",IF(Ausstellungen!F449=Tabelle2!$E$4,Ausstellungen!D449&amp;Ausstellungen!E449&amp;Ausstellungen!F449&amp;Ausstellungen!H449,IF(Ausstellungen!F449=Tabelle2!$E$3,Ausstellungen!D449&amp;Ausstellungen!F449&amp;Ausstellungen!H449,Ausstellungen!D449&amp;Ausstellungen!E449&amp;Ausstellungen!H449)))</f>
        <v/>
      </c>
      <c r="D449" s="70" t="str">
        <f>IF(AND(Ausstellungen!C449&gt;"a",Ausstellungen!D449&gt;"a",Ausstellungen!F449&gt;"a",Ausstellungen!I449&gt;"a"),Ausstellungen!D449&amp;Ausstellungen!E449&amp;MID(Ausstellungen!I449,1,2),"")</f>
        <v/>
      </c>
      <c r="E449" s="70" t="str">
        <f>IF(AND(Ausstellungen!C449&gt;"a",Ausstellungen!D449&gt;"a",Ausstellungen!F449&gt;"a",Ausstellungen!I449&gt;"a"),Ausstellungen!D449&amp;MID(Ausstellungen!I449,1,3),"")</f>
        <v/>
      </c>
      <c r="F449" s="70" t="str">
        <f>IF(Ausstellungen!T449&lt;&gt;"leer",CONCATENATE(Ausstellungen!T449,"P"),"")</f>
        <v/>
      </c>
      <c r="G449" s="71">
        <f ca="1">IF(Ausstellungen!G449&gt;" ",VLOOKUP(Ausstellungen!G449,INDIRECT(F449),2,0),0)</f>
        <v>0</v>
      </c>
      <c r="H449" s="71">
        <f>IF(ISERROR(VLOOKUP(Ausstellungen!H449,Tabelle2!$AG$3:$AH$29,2,0)),0,VLOOKUP(Ausstellungen!H449,Tabelle2!$AG$3:$AH$29,2,0))</f>
        <v>0</v>
      </c>
      <c r="I449" s="71">
        <f>IF(ISERROR(VLOOKUP(Ausstellungen!I449,Tabelle2!$X$3:$Y$8,2,0)),0,VLOOKUP(Ausstellungen!I449,Tabelle2!$X$3:$Y$8,2,0))</f>
        <v>0</v>
      </c>
      <c r="J449" s="71">
        <f t="shared" ca="1" si="66"/>
        <v>0</v>
      </c>
      <c r="N449" s="69" t="str">
        <f>IF(AND(Ausstellungen!$C449&gt;"a",ISERROR(VLOOKUP(Ausstellungen!$C449,Tabelle3!$A$6:$B$300,2,0))),"??",IF(ISERROR(VLOOKUP(Ausstellungen!$C449,Tabelle3!$A$6:$B$300,2,0)),"",VLOOKUP(Ausstellungen!$C449,Tabelle3!$A$6:$B$300,2,0)))</f>
        <v/>
      </c>
      <c r="O449" s="125">
        <f ca="1">IF(AND(Ausstellungen!G449&gt;"a",ISERROR(MATCH(Ausstellungen!G449,INDIRECT(Ausstellungen!T449),0))),0,1)</f>
        <v>1</v>
      </c>
      <c r="P449" s="71" t="str">
        <f>IF(Ausstellungen!$C449="","",IF(ISERROR(MATCH(Ausstellungen!$I449,Tabelle2!$X$4:$X$8,0)),"",MATCH(Ausstellungen!$I449,Tabelle2!$X$4:$X$8,0)))</f>
        <v/>
      </c>
      <c r="Q449" s="71" t="str">
        <f>IF(Ausstellungen!$C449="","",IF(OR(P449="",ISERROR(INDEX(Tabelle2!$X$14:$Y$18,P449,2))),"",INDEX(Tabelle2!$X$14:$Y$18,P449,2)))</f>
        <v/>
      </c>
      <c r="R449" s="71" t="str">
        <f t="shared" si="67"/>
        <v/>
      </c>
      <c r="S449" s="84" t="str">
        <f>IF(Ausstellungen!H449&lt;"a","",IF(AND(Ausstellungen!H449&gt;"a",ISERROR(MATCH(Ausstellungen!D449&amp;Ausstellungen!G449,Tabelle2!$T$2:$T$17,0))),1,IF(AND(Ausstellungen!H449&gt;"a",INDEX(Tabelle2!$V$2:$V$17,MATCH(Ausstellungen!D449&amp;Ausstellungen!G449,Tabelle2!$T$2:$T$17,0))&lt;&gt;Ausstellungen!H449),1,"")))</f>
        <v/>
      </c>
      <c r="T449" s="71" t="str">
        <f>IF(AND(Ausstellungen!I449&gt;"a",ISERROR(MATCH(Ausstellungen!G449,Tabelle2!$Z$2:$Z$7,0))),1,"")</f>
        <v/>
      </c>
      <c r="U449" s="71" t="str">
        <f>IF(AND(A449&gt;"a",Ausstellungen!G449&gt;" "),COUNTIF(A$5:A$500,A449),"")</f>
        <v/>
      </c>
      <c r="V449" s="71" t="str">
        <f t="shared" si="68"/>
        <v/>
      </c>
      <c r="W449" s="71" t="str">
        <f t="shared" si="69"/>
        <v/>
      </c>
      <c r="X449" s="71" t="str">
        <f>IF(AND(Ausstellungen!D449&lt;&gt;Tabelle2!$C$19,Ausstellungen!F449=Tabelle2!$E$19),1,"")</f>
        <v/>
      </c>
      <c r="Y449" s="71" t="str">
        <f ca="1">IF(AND(Ausstellungen!G449&gt;"a",ISERROR(MATCH(Ausstellungen!G449,INDIRECT(Ausstellungen!T449),0))),0,"")</f>
        <v/>
      </c>
      <c r="Z449" s="71" t="str">
        <f>IF(ISERROR(SEARCH(",",Ausstellungen!G449,1)),Ausstellungen!G449,SUBSTITUTE(MID(Ausstellungen!G449,1,SEARCH(",",Ausstellungen!G449,1)-1),"vv","z"))</f>
        <v xml:space="preserve"> </v>
      </c>
      <c r="AA449" s="71">
        <f t="shared" ca="1" si="70"/>
        <v>0</v>
      </c>
      <c r="AB449" s="71">
        <f t="shared" ca="1" si="71"/>
        <v>0</v>
      </c>
      <c r="AC449" s="71">
        <f t="shared" ca="1" si="72"/>
        <v>0</v>
      </c>
      <c r="AD449" s="71">
        <f t="shared" ca="1" si="73"/>
        <v>0</v>
      </c>
      <c r="AE449" s="71">
        <f t="shared" ca="1" si="74"/>
        <v>0</v>
      </c>
      <c r="AF449" s="71">
        <f t="shared" ca="1" si="75"/>
        <v>0</v>
      </c>
      <c r="AG449" s="71">
        <f t="shared" ca="1" si="76"/>
        <v>0</v>
      </c>
    </row>
    <row r="450" spans="1:33" ht="18.600000000000001" customHeight="1" x14ac:dyDescent="0.2">
      <c r="A450" s="70" t="str">
        <f>IF(AND(Ausstellungen!C450&lt;"a",Ausstellungen!D450&lt;"a",Ausstellungen!F450&lt;"a",Ausstellungen!G450&lt;" "),"",SUBSTITUTE(SUBSTITUTE(SUBSTITUTE(SUBSTITUTE(IF(AND(ISERROR(SEARCH(",",Ausstellungen!G450,1)),ISERROR(SEARCH(".",Ausstellungen!G450,1))),CONCATENATE(Ausstellungen!D450,Ausstellungen!E450,Ausstellungen!F450,Ausstellungen!G450),IF(ISERROR(SEARCH(",",Ausstellungen!G450,1)),CONCATENATE(Ausstellungen!D450,Ausstellungen!E450,Ausstellungen!F450,MID(Ausstellungen!G450,SEARCH(".",Ausstellungen!G450,1)-1,1)),CONCATENATE(Ausstellungen!D450,Ausstellungen!E450,Ausstellungen!F450,MID(Ausstellungen!G450,SEARCH(",",Ausstellungen!G450,1)-1,1)))),"vv",ROW()),"v",ROW()),"Sg",""),"V",""))</f>
        <v xml:space="preserve">   </v>
      </c>
      <c r="B450" s="70" t="str">
        <f>IF(OR(Ausstellungen!C450&lt;"a",Ausstellungen!D450&lt;"a",Ausstellungen!F450&lt;"a"),"",IF(AND(Ausstellungen!D450=Tabelle2!$C$19,Ausstellungen!F450=Tabelle2!$E$19),Ausstellungen!C450&amp;Ausstellungen!D450&amp;"yy",IF(AND(Ausstellungen!D450=Tabelle2!$C$19,Ausstellungen!F450&lt;&gt;Tabelle2!$E$19),Ausstellungen!C450&amp;Ausstellungen!D450&amp;"zz",Ausstellungen!C450&amp;Ausstellungen!D450)))</f>
        <v/>
      </c>
      <c r="C450" s="70" t="str">
        <f>IF(Ausstellungen!H450&lt;"a","",IF(Ausstellungen!F450=Tabelle2!$E$4,Ausstellungen!D450&amp;Ausstellungen!E450&amp;Ausstellungen!F450&amp;Ausstellungen!H450,IF(Ausstellungen!F450=Tabelle2!$E$3,Ausstellungen!D450&amp;Ausstellungen!F450&amp;Ausstellungen!H450,Ausstellungen!D450&amp;Ausstellungen!E450&amp;Ausstellungen!H450)))</f>
        <v/>
      </c>
      <c r="D450" s="70" t="str">
        <f>IF(AND(Ausstellungen!C450&gt;"a",Ausstellungen!D450&gt;"a",Ausstellungen!F450&gt;"a",Ausstellungen!I450&gt;"a"),Ausstellungen!D450&amp;Ausstellungen!E450&amp;MID(Ausstellungen!I450,1,2),"")</f>
        <v/>
      </c>
      <c r="E450" s="70" t="str">
        <f>IF(AND(Ausstellungen!C450&gt;"a",Ausstellungen!D450&gt;"a",Ausstellungen!F450&gt;"a",Ausstellungen!I450&gt;"a"),Ausstellungen!D450&amp;MID(Ausstellungen!I450,1,3),"")</f>
        <v/>
      </c>
      <c r="F450" s="70" t="str">
        <f>IF(Ausstellungen!T450&lt;&gt;"leer",CONCATENATE(Ausstellungen!T450,"P"),"")</f>
        <v/>
      </c>
      <c r="G450" s="71">
        <f ca="1">IF(Ausstellungen!G450&gt;" ",VLOOKUP(Ausstellungen!G450,INDIRECT(F450),2,0),0)</f>
        <v>0</v>
      </c>
      <c r="H450" s="71">
        <f>IF(ISERROR(VLOOKUP(Ausstellungen!H450,Tabelle2!$AG$3:$AH$29,2,0)),0,VLOOKUP(Ausstellungen!H450,Tabelle2!$AG$3:$AH$29,2,0))</f>
        <v>0</v>
      </c>
      <c r="I450" s="71">
        <f>IF(ISERROR(VLOOKUP(Ausstellungen!I450,Tabelle2!$X$3:$Y$8,2,0)),0,VLOOKUP(Ausstellungen!I450,Tabelle2!$X$3:$Y$8,2,0))</f>
        <v>0</v>
      </c>
      <c r="J450" s="71">
        <f t="shared" ca="1" si="66"/>
        <v>0</v>
      </c>
      <c r="N450" s="69" t="str">
        <f>IF(AND(Ausstellungen!$C450&gt;"a",ISERROR(VLOOKUP(Ausstellungen!$C450,Tabelle3!$A$6:$B$300,2,0))),"??",IF(ISERROR(VLOOKUP(Ausstellungen!$C450,Tabelle3!$A$6:$B$300,2,0)),"",VLOOKUP(Ausstellungen!$C450,Tabelle3!$A$6:$B$300,2,0)))</f>
        <v/>
      </c>
      <c r="O450" s="125">
        <f ca="1">IF(AND(Ausstellungen!G450&gt;"a",ISERROR(MATCH(Ausstellungen!G450,INDIRECT(Ausstellungen!T450),0))),0,1)</f>
        <v>1</v>
      </c>
      <c r="P450" s="71" t="str">
        <f>IF(Ausstellungen!$C450="","",IF(ISERROR(MATCH(Ausstellungen!$I450,Tabelle2!$X$4:$X$8,0)),"",MATCH(Ausstellungen!$I450,Tabelle2!$X$4:$X$8,0)))</f>
        <v/>
      </c>
      <c r="Q450" s="71" t="str">
        <f>IF(Ausstellungen!$C450="","",IF(OR(P450="",ISERROR(INDEX(Tabelle2!$X$14:$Y$18,P450,2))),"",INDEX(Tabelle2!$X$14:$Y$18,P450,2)))</f>
        <v/>
      </c>
      <c r="R450" s="71" t="str">
        <f t="shared" si="67"/>
        <v/>
      </c>
      <c r="S450" s="84" t="str">
        <f>IF(Ausstellungen!H450&lt;"a","",IF(AND(Ausstellungen!H450&gt;"a",ISERROR(MATCH(Ausstellungen!D450&amp;Ausstellungen!G450,Tabelle2!$T$2:$T$17,0))),1,IF(AND(Ausstellungen!H450&gt;"a",INDEX(Tabelle2!$V$2:$V$17,MATCH(Ausstellungen!D450&amp;Ausstellungen!G450,Tabelle2!$T$2:$T$17,0))&lt;&gt;Ausstellungen!H450),1,"")))</f>
        <v/>
      </c>
      <c r="T450" s="71" t="str">
        <f>IF(AND(Ausstellungen!I450&gt;"a",ISERROR(MATCH(Ausstellungen!G450,Tabelle2!$Z$2:$Z$7,0))),1,"")</f>
        <v/>
      </c>
      <c r="U450" s="71" t="str">
        <f>IF(AND(A450&gt;"a",Ausstellungen!G450&gt;" "),COUNTIF(A$5:A$500,A450),"")</f>
        <v/>
      </c>
      <c r="V450" s="71" t="str">
        <f t="shared" si="68"/>
        <v/>
      </c>
      <c r="W450" s="71" t="str">
        <f t="shared" si="69"/>
        <v/>
      </c>
      <c r="X450" s="71" t="str">
        <f>IF(AND(Ausstellungen!D450&lt;&gt;Tabelle2!$C$19,Ausstellungen!F450=Tabelle2!$E$19),1,"")</f>
        <v/>
      </c>
      <c r="Y450" s="71" t="str">
        <f ca="1">IF(AND(Ausstellungen!G450&gt;"a",ISERROR(MATCH(Ausstellungen!G450,INDIRECT(Ausstellungen!T450),0))),0,"")</f>
        <v/>
      </c>
      <c r="Z450" s="71" t="str">
        <f>IF(ISERROR(SEARCH(",",Ausstellungen!G450,1)),Ausstellungen!G450,SUBSTITUTE(MID(Ausstellungen!G450,1,SEARCH(",",Ausstellungen!G450,1)-1),"vv","z"))</f>
        <v xml:space="preserve"> </v>
      </c>
      <c r="AA450" s="71">
        <f t="shared" ca="1" si="70"/>
        <v>0</v>
      </c>
      <c r="AB450" s="71">
        <f t="shared" ca="1" si="71"/>
        <v>0</v>
      </c>
      <c r="AC450" s="71">
        <f t="shared" ca="1" si="72"/>
        <v>0</v>
      </c>
      <c r="AD450" s="71">
        <f t="shared" ca="1" si="73"/>
        <v>0</v>
      </c>
      <c r="AE450" s="71">
        <f t="shared" ca="1" si="74"/>
        <v>0</v>
      </c>
      <c r="AF450" s="71">
        <f t="shared" ca="1" si="75"/>
        <v>0</v>
      </c>
      <c r="AG450" s="71">
        <f t="shared" ca="1" si="76"/>
        <v>0</v>
      </c>
    </row>
    <row r="451" spans="1:33" ht="18.600000000000001" customHeight="1" x14ac:dyDescent="0.2">
      <c r="A451" s="70" t="str">
        <f>IF(AND(Ausstellungen!C451&lt;"a",Ausstellungen!D451&lt;"a",Ausstellungen!F451&lt;"a",Ausstellungen!G451&lt;" "),"",SUBSTITUTE(SUBSTITUTE(SUBSTITUTE(SUBSTITUTE(IF(AND(ISERROR(SEARCH(",",Ausstellungen!G451,1)),ISERROR(SEARCH(".",Ausstellungen!G451,1))),CONCATENATE(Ausstellungen!D451,Ausstellungen!E451,Ausstellungen!F451,Ausstellungen!G451),IF(ISERROR(SEARCH(",",Ausstellungen!G451,1)),CONCATENATE(Ausstellungen!D451,Ausstellungen!E451,Ausstellungen!F451,MID(Ausstellungen!G451,SEARCH(".",Ausstellungen!G451,1)-1,1)),CONCATENATE(Ausstellungen!D451,Ausstellungen!E451,Ausstellungen!F451,MID(Ausstellungen!G451,SEARCH(",",Ausstellungen!G451,1)-1,1)))),"vv",ROW()),"v",ROW()),"Sg",""),"V",""))</f>
        <v xml:space="preserve">   </v>
      </c>
      <c r="B451" s="70" t="str">
        <f>IF(OR(Ausstellungen!C451&lt;"a",Ausstellungen!D451&lt;"a",Ausstellungen!F451&lt;"a"),"",IF(AND(Ausstellungen!D451=Tabelle2!$C$19,Ausstellungen!F451=Tabelle2!$E$19),Ausstellungen!C451&amp;Ausstellungen!D451&amp;"yy",IF(AND(Ausstellungen!D451=Tabelle2!$C$19,Ausstellungen!F451&lt;&gt;Tabelle2!$E$19),Ausstellungen!C451&amp;Ausstellungen!D451&amp;"zz",Ausstellungen!C451&amp;Ausstellungen!D451)))</f>
        <v/>
      </c>
      <c r="C451" s="70" t="str">
        <f>IF(Ausstellungen!H451&lt;"a","",IF(Ausstellungen!F451=Tabelle2!$E$4,Ausstellungen!D451&amp;Ausstellungen!E451&amp;Ausstellungen!F451&amp;Ausstellungen!H451,IF(Ausstellungen!F451=Tabelle2!$E$3,Ausstellungen!D451&amp;Ausstellungen!F451&amp;Ausstellungen!H451,Ausstellungen!D451&amp;Ausstellungen!E451&amp;Ausstellungen!H451)))</f>
        <v/>
      </c>
      <c r="D451" s="70" t="str">
        <f>IF(AND(Ausstellungen!C451&gt;"a",Ausstellungen!D451&gt;"a",Ausstellungen!F451&gt;"a",Ausstellungen!I451&gt;"a"),Ausstellungen!D451&amp;Ausstellungen!E451&amp;MID(Ausstellungen!I451,1,2),"")</f>
        <v/>
      </c>
      <c r="E451" s="70" t="str">
        <f>IF(AND(Ausstellungen!C451&gt;"a",Ausstellungen!D451&gt;"a",Ausstellungen!F451&gt;"a",Ausstellungen!I451&gt;"a"),Ausstellungen!D451&amp;MID(Ausstellungen!I451,1,3),"")</f>
        <v/>
      </c>
      <c r="F451" s="70" t="str">
        <f>IF(Ausstellungen!T451&lt;&gt;"leer",CONCATENATE(Ausstellungen!T451,"P"),"")</f>
        <v/>
      </c>
      <c r="G451" s="71">
        <f ca="1">IF(Ausstellungen!G451&gt;" ",VLOOKUP(Ausstellungen!G451,INDIRECT(F451),2,0),0)</f>
        <v>0</v>
      </c>
      <c r="H451" s="71">
        <f>IF(ISERROR(VLOOKUP(Ausstellungen!H451,Tabelle2!$AG$3:$AH$29,2,0)),0,VLOOKUP(Ausstellungen!H451,Tabelle2!$AG$3:$AH$29,2,0))</f>
        <v>0</v>
      </c>
      <c r="I451" s="71">
        <f>IF(ISERROR(VLOOKUP(Ausstellungen!I451,Tabelle2!$X$3:$Y$8,2,0)),0,VLOOKUP(Ausstellungen!I451,Tabelle2!$X$3:$Y$8,2,0))</f>
        <v>0</v>
      </c>
      <c r="J451" s="71">
        <f t="shared" ca="1" si="66"/>
        <v>0</v>
      </c>
      <c r="N451" s="69" t="str">
        <f>IF(AND(Ausstellungen!$C451&gt;"a",ISERROR(VLOOKUP(Ausstellungen!$C451,Tabelle3!$A$6:$B$300,2,0))),"??",IF(ISERROR(VLOOKUP(Ausstellungen!$C451,Tabelle3!$A$6:$B$300,2,0)),"",VLOOKUP(Ausstellungen!$C451,Tabelle3!$A$6:$B$300,2,0)))</f>
        <v/>
      </c>
      <c r="O451" s="125">
        <f ca="1">IF(AND(Ausstellungen!G451&gt;"a",ISERROR(MATCH(Ausstellungen!G451,INDIRECT(Ausstellungen!T451),0))),0,1)</f>
        <v>1</v>
      </c>
      <c r="P451" s="71" t="str">
        <f>IF(Ausstellungen!$C451="","",IF(ISERROR(MATCH(Ausstellungen!$I451,Tabelle2!$X$4:$X$8,0)),"",MATCH(Ausstellungen!$I451,Tabelle2!$X$4:$X$8,0)))</f>
        <v/>
      </c>
      <c r="Q451" s="71" t="str">
        <f>IF(Ausstellungen!$C451="","",IF(OR(P451="",ISERROR(INDEX(Tabelle2!$X$14:$Y$18,P451,2))),"",INDEX(Tabelle2!$X$14:$Y$18,P451,2)))</f>
        <v/>
      </c>
      <c r="R451" s="71" t="str">
        <f t="shared" si="67"/>
        <v/>
      </c>
      <c r="S451" s="84" t="str">
        <f>IF(Ausstellungen!H451&lt;"a","",IF(AND(Ausstellungen!H451&gt;"a",ISERROR(MATCH(Ausstellungen!D451&amp;Ausstellungen!G451,Tabelle2!$T$2:$T$17,0))),1,IF(AND(Ausstellungen!H451&gt;"a",INDEX(Tabelle2!$V$2:$V$17,MATCH(Ausstellungen!D451&amp;Ausstellungen!G451,Tabelle2!$T$2:$T$17,0))&lt;&gt;Ausstellungen!H451),1,"")))</f>
        <v/>
      </c>
      <c r="T451" s="71" t="str">
        <f>IF(AND(Ausstellungen!I451&gt;"a",ISERROR(MATCH(Ausstellungen!G451,Tabelle2!$Z$2:$Z$7,0))),1,"")</f>
        <v/>
      </c>
      <c r="U451" s="71" t="str">
        <f>IF(AND(A451&gt;"a",Ausstellungen!G451&gt;" "),COUNTIF(A$5:A$500,A451),"")</f>
        <v/>
      </c>
      <c r="V451" s="71" t="str">
        <f t="shared" si="68"/>
        <v/>
      </c>
      <c r="W451" s="71" t="str">
        <f t="shared" si="69"/>
        <v/>
      </c>
      <c r="X451" s="71" t="str">
        <f>IF(AND(Ausstellungen!D451&lt;&gt;Tabelle2!$C$19,Ausstellungen!F451=Tabelle2!$E$19),1,"")</f>
        <v/>
      </c>
      <c r="Y451" s="71" t="str">
        <f ca="1">IF(AND(Ausstellungen!G451&gt;"a",ISERROR(MATCH(Ausstellungen!G451,INDIRECT(Ausstellungen!T451),0))),0,"")</f>
        <v/>
      </c>
      <c r="Z451" s="71" t="str">
        <f>IF(ISERROR(SEARCH(",",Ausstellungen!G451,1)),Ausstellungen!G451,SUBSTITUTE(MID(Ausstellungen!G451,1,SEARCH(",",Ausstellungen!G451,1)-1),"vv","z"))</f>
        <v xml:space="preserve"> </v>
      </c>
      <c r="AA451" s="71">
        <f t="shared" ca="1" si="70"/>
        <v>0</v>
      </c>
      <c r="AB451" s="71">
        <f t="shared" ca="1" si="71"/>
        <v>0</v>
      </c>
      <c r="AC451" s="71">
        <f t="shared" ca="1" si="72"/>
        <v>0</v>
      </c>
      <c r="AD451" s="71">
        <f t="shared" ca="1" si="73"/>
        <v>0</v>
      </c>
      <c r="AE451" s="71">
        <f t="shared" ca="1" si="74"/>
        <v>0</v>
      </c>
      <c r="AF451" s="71">
        <f t="shared" ca="1" si="75"/>
        <v>0</v>
      </c>
      <c r="AG451" s="71">
        <f t="shared" ca="1" si="76"/>
        <v>0</v>
      </c>
    </row>
    <row r="452" spans="1:33" ht="18.600000000000001" customHeight="1" x14ac:dyDescent="0.2">
      <c r="A452" s="70" t="str">
        <f>IF(AND(Ausstellungen!C452&lt;"a",Ausstellungen!D452&lt;"a",Ausstellungen!F452&lt;"a",Ausstellungen!G452&lt;" "),"",SUBSTITUTE(SUBSTITUTE(SUBSTITUTE(SUBSTITUTE(IF(AND(ISERROR(SEARCH(",",Ausstellungen!G452,1)),ISERROR(SEARCH(".",Ausstellungen!G452,1))),CONCATENATE(Ausstellungen!D452,Ausstellungen!E452,Ausstellungen!F452,Ausstellungen!G452),IF(ISERROR(SEARCH(",",Ausstellungen!G452,1)),CONCATENATE(Ausstellungen!D452,Ausstellungen!E452,Ausstellungen!F452,MID(Ausstellungen!G452,SEARCH(".",Ausstellungen!G452,1)-1,1)),CONCATENATE(Ausstellungen!D452,Ausstellungen!E452,Ausstellungen!F452,MID(Ausstellungen!G452,SEARCH(",",Ausstellungen!G452,1)-1,1)))),"vv",ROW()),"v",ROW()),"Sg",""),"V",""))</f>
        <v xml:space="preserve">   </v>
      </c>
      <c r="B452" s="70" t="str">
        <f>IF(OR(Ausstellungen!C452&lt;"a",Ausstellungen!D452&lt;"a",Ausstellungen!F452&lt;"a"),"",IF(AND(Ausstellungen!D452=Tabelle2!$C$19,Ausstellungen!F452=Tabelle2!$E$19),Ausstellungen!C452&amp;Ausstellungen!D452&amp;"yy",IF(AND(Ausstellungen!D452=Tabelle2!$C$19,Ausstellungen!F452&lt;&gt;Tabelle2!$E$19),Ausstellungen!C452&amp;Ausstellungen!D452&amp;"zz",Ausstellungen!C452&amp;Ausstellungen!D452)))</f>
        <v/>
      </c>
      <c r="C452" s="70" t="str">
        <f>IF(Ausstellungen!H452&lt;"a","",IF(Ausstellungen!F452=Tabelle2!$E$4,Ausstellungen!D452&amp;Ausstellungen!E452&amp;Ausstellungen!F452&amp;Ausstellungen!H452,IF(Ausstellungen!F452=Tabelle2!$E$3,Ausstellungen!D452&amp;Ausstellungen!F452&amp;Ausstellungen!H452,Ausstellungen!D452&amp;Ausstellungen!E452&amp;Ausstellungen!H452)))</f>
        <v/>
      </c>
      <c r="D452" s="70" t="str">
        <f>IF(AND(Ausstellungen!C452&gt;"a",Ausstellungen!D452&gt;"a",Ausstellungen!F452&gt;"a",Ausstellungen!I452&gt;"a"),Ausstellungen!D452&amp;Ausstellungen!E452&amp;MID(Ausstellungen!I452,1,2),"")</f>
        <v/>
      </c>
      <c r="E452" s="70" t="str">
        <f>IF(AND(Ausstellungen!C452&gt;"a",Ausstellungen!D452&gt;"a",Ausstellungen!F452&gt;"a",Ausstellungen!I452&gt;"a"),Ausstellungen!D452&amp;MID(Ausstellungen!I452,1,3),"")</f>
        <v/>
      </c>
      <c r="F452" s="70" t="str">
        <f>IF(Ausstellungen!T452&lt;&gt;"leer",CONCATENATE(Ausstellungen!T452,"P"),"")</f>
        <v/>
      </c>
      <c r="G452" s="71">
        <f ca="1">IF(Ausstellungen!G452&gt;" ",VLOOKUP(Ausstellungen!G452,INDIRECT(F452),2,0),0)</f>
        <v>0</v>
      </c>
      <c r="H452" s="71">
        <f>IF(ISERROR(VLOOKUP(Ausstellungen!H452,Tabelle2!$AG$3:$AH$29,2,0)),0,VLOOKUP(Ausstellungen!H452,Tabelle2!$AG$3:$AH$29,2,0))</f>
        <v>0</v>
      </c>
      <c r="I452" s="71">
        <f>IF(ISERROR(VLOOKUP(Ausstellungen!I452,Tabelle2!$X$3:$Y$8,2,0)),0,VLOOKUP(Ausstellungen!I452,Tabelle2!$X$3:$Y$8,2,0))</f>
        <v>0</v>
      </c>
      <c r="J452" s="71">
        <f t="shared" ca="1" si="66"/>
        <v>0</v>
      </c>
      <c r="N452" s="69" t="str">
        <f>IF(AND(Ausstellungen!$C452&gt;"a",ISERROR(VLOOKUP(Ausstellungen!$C452,Tabelle3!$A$6:$B$300,2,0))),"??",IF(ISERROR(VLOOKUP(Ausstellungen!$C452,Tabelle3!$A$6:$B$300,2,0)),"",VLOOKUP(Ausstellungen!$C452,Tabelle3!$A$6:$B$300,2,0)))</f>
        <v/>
      </c>
      <c r="O452" s="125">
        <f ca="1">IF(AND(Ausstellungen!G452&gt;"a",ISERROR(MATCH(Ausstellungen!G452,INDIRECT(Ausstellungen!T452),0))),0,1)</f>
        <v>1</v>
      </c>
      <c r="P452" s="71" t="str">
        <f>IF(Ausstellungen!$C452="","",IF(ISERROR(MATCH(Ausstellungen!$I452,Tabelle2!$X$4:$X$8,0)),"",MATCH(Ausstellungen!$I452,Tabelle2!$X$4:$X$8,0)))</f>
        <v/>
      </c>
      <c r="Q452" s="71" t="str">
        <f>IF(Ausstellungen!$C452="","",IF(OR(P452="",ISERROR(INDEX(Tabelle2!$X$14:$Y$18,P452,2))),"",INDEX(Tabelle2!$X$14:$Y$18,P452,2)))</f>
        <v/>
      </c>
      <c r="R452" s="71" t="str">
        <f t="shared" si="67"/>
        <v/>
      </c>
      <c r="S452" s="84" t="str">
        <f>IF(Ausstellungen!H452&lt;"a","",IF(AND(Ausstellungen!H452&gt;"a",ISERROR(MATCH(Ausstellungen!D452&amp;Ausstellungen!G452,Tabelle2!$T$2:$T$17,0))),1,IF(AND(Ausstellungen!H452&gt;"a",INDEX(Tabelle2!$V$2:$V$17,MATCH(Ausstellungen!D452&amp;Ausstellungen!G452,Tabelle2!$T$2:$T$17,0))&lt;&gt;Ausstellungen!H452),1,"")))</f>
        <v/>
      </c>
      <c r="T452" s="71" t="str">
        <f>IF(AND(Ausstellungen!I452&gt;"a",ISERROR(MATCH(Ausstellungen!G452,Tabelle2!$Z$2:$Z$7,0))),1,"")</f>
        <v/>
      </c>
      <c r="U452" s="71" t="str">
        <f>IF(AND(A452&gt;"a",Ausstellungen!G452&gt;" "),COUNTIF(A$5:A$500,A452),"")</f>
        <v/>
      </c>
      <c r="V452" s="71" t="str">
        <f t="shared" si="68"/>
        <v/>
      </c>
      <c r="W452" s="71" t="str">
        <f t="shared" si="69"/>
        <v/>
      </c>
      <c r="X452" s="71" t="str">
        <f>IF(AND(Ausstellungen!D452&lt;&gt;Tabelle2!$C$19,Ausstellungen!F452=Tabelle2!$E$19),1,"")</f>
        <v/>
      </c>
      <c r="Y452" s="71" t="str">
        <f ca="1">IF(AND(Ausstellungen!G452&gt;"a",ISERROR(MATCH(Ausstellungen!G452,INDIRECT(Ausstellungen!T452),0))),0,"")</f>
        <v/>
      </c>
      <c r="Z452" s="71" t="str">
        <f>IF(ISERROR(SEARCH(",",Ausstellungen!G452,1)),Ausstellungen!G452,SUBSTITUTE(MID(Ausstellungen!G452,1,SEARCH(",",Ausstellungen!G452,1)-1),"vv","z"))</f>
        <v xml:space="preserve"> </v>
      </c>
      <c r="AA452" s="71">
        <f t="shared" ca="1" si="70"/>
        <v>0</v>
      </c>
      <c r="AB452" s="71">
        <f t="shared" ca="1" si="71"/>
        <v>0</v>
      </c>
      <c r="AC452" s="71">
        <f t="shared" ca="1" si="72"/>
        <v>0</v>
      </c>
      <c r="AD452" s="71">
        <f t="shared" ca="1" si="73"/>
        <v>0</v>
      </c>
      <c r="AE452" s="71">
        <f t="shared" ca="1" si="74"/>
        <v>0</v>
      </c>
      <c r="AF452" s="71">
        <f t="shared" ca="1" si="75"/>
        <v>0</v>
      </c>
      <c r="AG452" s="71">
        <f t="shared" ca="1" si="76"/>
        <v>0</v>
      </c>
    </row>
    <row r="453" spans="1:33" ht="18.600000000000001" customHeight="1" x14ac:dyDescent="0.2">
      <c r="A453" s="70" t="str">
        <f>IF(AND(Ausstellungen!C453&lt;"a",Ausstellungen!D453&lt;"a",Ausstellungen!F453&lt;"a",Ausstellungen!G453&lt;" "),"",SUBSTITUTE(SUBSTITUTE(SUBSTITUTE(SUBSTITUTE(IF(AND(ISERROR(SEARCH(",",Ausstellungen!G453,1)),ISERROR(SEARCH(".",Ausstellungen!G453,1))),CONCATENATE(Ausstellungen!D453,Ausstellungen!E453,Ausstellungen!F453,Ausstellungen!G453),IF(ISERROR(SEARCH(",",Ausstellungen!G453,1)),CONCATENATE(Ausstellungen!D453,Ausstellungen!E453,Ausstellungen!F453,MID(Ausstellungen!G453,SEARCH(".",Ausstellungen!G453,1)-1,1)),CONCATENATE(Ausstellungen!D453,Ausstellungen!E453,Ausstellungen!F453,MID(Ausstellungen!G453,SEARCH(",",Ausstellungen!G453,1)-1,1)))),"vv",ROW()),"v",ROW()),"Sg",""),"V",""))</f>
        <v xml:space="preserve">   </v>
      </c>
      <c r="B453" s="70" t="str">
        <f>IF(OR(Ausstellungen!C453&lt;"a",Ausstellungen!D453&lt;"a",Ausstellungen!F453&lt;"a"),"",IF(AND(Ausstellungen!D453=Tabelle2!$C$19,Ausstellungen!F453=Tabelle2!$E$19),Ausstellungen!C453&amp;Ausstellungen!D453&amp;"yy",IF(AND(Ausstellungen!D453=Tabelle2!$C$19,Ausstellungen!F453&lt;&gt;Tabelle2!$E$19),Ausstellungen!C453&amp;Ausstellungen!D453&amp;"zz",Ausstellungen!C453&amp;Ausstellungen!D453)))</f>
        <v/>
      </c>
      <c r="C453" s="70" t="str">
        <f>IF(Ausstellungen!H453&lt;"a","",IF(Ausstellungen!F453=Tabelle2!$E$4,Ausstellungen!D453&amp;Ausstellungen!E453&amp;Ausstellungen!F453&amp;Ausstellungen!H453,IF(Ausstellungen!F453=Tabelle2!$E$3,Ausstellungen!D453&amp;Ausstellungen!F453&amp;Ausstellungen!H453,Ausstellungen!D453&amp;Ausstellungen!E453&amp;Ausstellungen!H453)))</f>
        <v/>
      </c>
      <c r="D453" s="70" t="str">
        <f>IF(AND(Ausstellungen!C453&gt;"a",Ausstellungen!D453&gt;"a",Ausstellungen!F453&gt;"a",Ausstellungen!I453&gt;"a"),Ausstellungen!D453&amp;Ausstellungen!E453&amp;MID(Ausstellungen!I453,1,2),"")</f>
        <v/>
      </c>
      <c r="E453" s="70" t="str">
        <f>IF(AND(Ausstellungen!C453&gt;"a",Ausstellungen!D453&gt;"a",Ausstellungen!F453&gt;"a",Ausstellungen!I453&gt;"a"),Ausstellungen!D453&amp;MID(Ausstellungen!I453,1,3),"")</f>
        <v/>
      </c>
      <c r="F453" s="70" t="str">
        <f>IF(Ausstellungen!T453&lt;&gt;"leer",CONCATENATE(Ausstellungen!T453,"P"),"")</f>
        <v/>
      </c>
      <c r="G453" s="71">
        <f ca="1">IF(Ausstellungen!G453&gt;" ",VLOOKUP(Ausstellungen!G453,INDIRECT(F453),2,0),0)</f>
        <v>0</v>
      </c>
      <c r="H453" s="71">
        <f>IF(ISERROR(VLOOKUP(Ausstellungen!H453,Tabelle2!$AG$3:$AH$29,2,0)),0,VLOOKUP(Ausstellungen!H453,Tabelle2!$AG$3:$AH$29,2,0))</f>
        <v>0</v>
      </c>
      <c r="I453" s="71">
        <f>IF(ISERROR(VLOOKUP(Ausstellungen!I453,Tabelle2!$X$3:$Y$8,2,0)),0,VLOOKUP(Ausstellungen!I453,Tabelle2!$X$3:$Y$8,2,0))</f>
        <v>0</v>
      </c>
      <c r="J453" s="71">
        <f t="shared" ca="1" si="66"/>
        <v>0</v>
      </c>
      <c r="N453" s="69" t="str">
        <f>IF(AND(Ausstellungen!$C453&gt;"a",ISERROR(VLOOKUP(Ausstellungen!$C453,Tabelle3!$A$6:$B$300,2,0))),"??",IF(ISERROR(VLOOKUP(Ausstellungen!$C453,Tabelle3!$A$6:$B$300,2,0)),"",VLOOKUP(Ausstellungen!$C453,Tabelle3!$A$6:$B$300,2,0)))</f>
        <v/>
      </c>
      <c r="O453" s="125">
        <f ca="1">IF(AND(Ausstellungen!G453&gt;"a",ISERROR(MATCH(Ausstellungen!G453,INDIRECT(Ausstellungen!T453),0))),0,1)</f>
        <v>1</v>
      </c>
      <c r="P453" s="71" t="str">
        <f>IF(Ausstellungen!$C453="","",IF(ISERROR(MATCH(Ausstellungen!$I453,Tabelle2!$X$4:$X$8,0)),"",MATCH(Ausstellungen!$I453,Tabelle2!$X$4:$X$8,0)))</f>
        <v/>
      </c>
      <c r="Q453" s="71" t="str">
        <f>IF(Ausstellungen!$C453="","",IF(OR(P453="",ISERROR(INDEX(Tabelle2!$X$14:$Y$18,P453,2))),"",INDEX(Tabelle2!$X$14:$Y$18,P453,2)))</f>
        <v/>
      </c>
      <c r="R453" s="71" t="str">
        <f t="shared" si="67"/>
        <v/>
      </c>
      <c r="S453" s="84" t="str">
        <f>IF(Ausstellungen!H453&lt;"a","",IF(AND(Ausstellungen!H453&gt;"a",ISERROR(MATCH(Ausstellungen!D453&amp;Ausstellungen!G453,Tabelle2!$T$2:$T$17,0))),1,IF(AND(Ausstellungen!H453&gt;"a",INDEX(Tabelle2!$V$2:$V$17,MATCH(Ausstellungen!D453&amp;Ausstellungen!G453,Tabelle2!$T$2:$T$17,0))&lt;&gt;Ausstellungen!H453),1,"")))</f>
        <v/>
      </c>
      <c r="T453" s="71" t="str">
        <f>IF(AND(Ausstellungen!I453&gt;"a",ISERROR(MATCH(Ausstellungen!G453,Tabelle2!$Z$2:$Z$7,0))),1,"")</f>
        <v/>
      </c>
      <c r="U453" s="71" t="str">
        <f>IF(AND(A453&gt;"a",Ausstellungen!G453&gt;" "),COUNTIF(A$5:A$500,A453),"")</f>
        <v/>
      </c>
      <c r="V453" s="71" t="str">
        <f t="shared" si="68"/>
        <v/>
      </c>
      <c r="W453" s="71" t="str">
        <f t="shared" si="69"/>
        <v/>
      </c>
      <c r="X453" s="71" t="str">
        <f>IF(AND(Ausstellungen!D453&lt;&gt;Tabelle2!$C$19,Ausstellungen!F453=Tabelle2!$E$19),1,"")</f>
        <v/>
      </c>
      <c r="Y453" s="71" t="str">
        <f ca="1">IF(AND(Ausstellungen!G453&gt;"a",ISERROR(MATCH(Ausstellungen!G453,INDIRECT(Ausstellungen!T453),0))),0,"")</f>
        <v/>
      </c>
      <c r="Z453" s="71" t="str">
        <f>IF(ISERROR(SEARCH(",",Ausstellungen!G453,1)),Ausstellungen!G453,SUBSTITUTE(MID(Ausstellungen!G453,1,SEARCH(",",Ausstellungen!G453,1)-1),"vv","z"))</f>
        <v xml:space="preserve"> </v>
      </c>
      <c r="AA453" s="71">
        <f t="shared" ca="1" si="70"/>
        <v>0</v>
      </c>
      <c r="AB453" s="71">
        <f t="shared" ca="1" si="71"/>
        <v>0</v>
      </c>
      <c r="AC453" s="71">
        <f t="shared" ca="1" si="72"/>
        <v>0</v>
      </c>
      <c r="AD453" s="71">
        <f t="shared" ca="1" si="73"/>
        <v>0</v>
      </c>
      <c r="AE453" s="71">
        <f t="shared" ca="1" si="74"/>
        <v>0</v>
      </c>
      <c r="AF453" s="71">
        <f t="shared" ca="1" si="75"/>
        <v>0</v>
      </c>
      <c r="AG453" s="71">
        <f t="shared" ca="1" si="76"/>
        <v>0</v>
      </c>
    </row>
    <row r="454" spans="1:33" ht="18.600000000000001" customHeight="1" x14ac:dyDescent="0.2">
      <c r="A454" s="70" t="str">
        <f>IF(AND(Ausstellungen!C454&lt;"a",Ausstellungen!D454&lt;"a",Ausstellungen!F454&lt;"a",Ausstellungen!G454&lt;" "),"",SUBSTITUTE(SUBSTITUTE(SUBSTITUTE(SUBSTITUTE(IF(AND(ISERROR(SEARCH(",",Ausstellungen!G454,1)),ISERROR(SEARCH(".",Ausstellungen!G454,1))),CONCATENATE(Ausstellungen!D454,Ausstellungen!E454,Ausstellungen!F454,Ausstellungen!G454),IF(ISERROR(SEARCH(",",Ausstellungen!G454,1)),CONCATENATE(Ausstellungen!D454,Ausstellungen!E454,Ausstellungen!F454,MID(Ausstellungen!G454,SEARCH(".",Ausstellungen!G454,1)-1,1)),CONCATENATE(Ausstellungen!D454,Ausstellungen!E454,Ausstellungen!F454,MID(Ausstellungen!G454,SEARCH(",",Ausstellungen!G454,1)-1,1)))),"vv",ROW()),"v",ROW()),"Sg",""),"V",""))</f>
        <v xml:space="preserve">   </v>
      </c>
      <c r="B454" s="70" t="str">
        <f>IF(OR(Ausstellungen!C454&lt;"a",Ausstellungen!D454&lt;"a",Ausstellungen!F454&lt;"a"),"",IF(AND(Ausstellungen!D454=Tabelle2!$C$19,Ausstellungen!F454=Tabelle2!$E$19),Ausstellungen!C454&amp;Ausstellungen!D454&amp;"yy",IF(AND(Ausstellungen!D454=Tabelle2!$C$19,Ausstellungen!F454&lt;&gt;Tabelle2!$E$19),Ausstellungen!C454&amp;Ausstellungen!D454&amp;"zz",Ausstellungen!C454&amp;Ausstellungen!D454)))</f>
        <v/>
      </c>
      <c r="C454" s="70" t="str">
        <f>IF(Ausstellungen!H454&lt;"a","",IF(Ausstellungen!F454=Tabelle2!$E$4,Ausstellungen!D454&amp;Ausstellungen!E454&amp;Ausstellungen!F454&amp;Ausstellungen!H454,IF(Ausstellungen!F454=Tabelle2!$E$3,Ausstellungen!D454&amp;Ausstellungen!F454&amp;Ausstellungen!H454,Ausstellungen!D454&amp;Ausstellungen!E454&amp;Ausstellungen!H454)))</f>
        <v/>
      </c>
      <c r="D454" s="70" t="str">
        <f>IF(AND(Ausstellungen!C454&gt;"a",Ausstellungen!D454&gt;"a",Ausstellungen!F454&gt;"a",Ausstellungen!I454&gt;"a"),Ausstellungen!D454&amp;Ausstellungen!E454&amp;MID(Ausstellungen!I454,1,2),"")</f>
        <v/>
      </c>
      <c r="E454" s="70" t="str">
        <f>IF(AND(Ausstellungen!C454&gt;"a",Ausstellungen!D454&gt;"a",Ausstellungen!F454&gt;"a",Ausstellungen!I454&gt;"a"),Ausstellungen!D454&amp;MID(Ausstellungen!I454,1,3),"")</f>
        <v/>
      </c>
      <c r="F454" s="70" t="str">
        <f>IF(Ausstellungen!T454&lt;&gt;"leer",CONCATENATE(Ausstellungen!T454,"P"),"")</f>
        <v/>
      </c>
      <c r="G454" s="71">
        <f ca="1">IF(Ausstellungen!G454&gt;" ",VLOOKUP(Ausstellungen!G454,INDIRECT(F454),2,0),0)</f>
        <v>0</v>
      </c>
      <c r="H454" s="71">
        <f>IF(ISERROR(VLOOKUP(Ausstellungen!H454,Tabelle2!$AG$3:$AH$29,2,0)),0,VLOOKUP(Ausstellungen!H454,Tabelle2!$AG$3:$AH$29,2,0))</f>
        <v>0</v>
      </c>
      <c r="I454" s="71">
        <f>IF(ISERROR(VLOOKUP(Ausstellungen!I454,Tabelle2!$X$3:$Y$8,2,0)),0,VLOOKUP(Ausstellungen!I454,Tabelle2!$X$3:$Y$8,2,0))</f>
        <v>0</v>
      </c>
      <c r="J454" s="71">
        <f t="shared" ref="J454:J500" ca="1" si="77">IF(OR(N454="?",O454=0,AND(R454&gt;1,R454&lt;500),S454=1,T454=1,AND(U454&gt;1,U454&lt;500),AND(V454&gt;1,V454&lt;500),AND(W454&gt;1,W454&lt;500),X454=1,Y454=1,AND(AG454&gt;0,AG454&lt;500)),0,G454+H454+I454)</f>
        <v>0</v>
      </c>
      <c r="N454" s="69" t="str">
        <f>IF(AND(Ausstellungen!$C454&gt;"a",ISERROR(VLOOKUP(Ausstellungen!$C454,Tabelle3!$A$6:$B$300,2,0))),"??",IF(ISERROR(VLOOKUP(Ausstellungen!$C454,Tabelle3!$A$6:$B$300,2,0)),"",VLOOKUP(Ausstellungen!$C454,Tabelle3!$A$6:$B$300,2,0)))</f>
        <v/>
      </c>
      <c r="O454" s="125">
        <f ca="1">IF(AND(Ausstellungen!G454&gt;"a",ISERROR(MATCH(Ausstellungen!G454,INDIRECT(Ausstellungen!T454),0))),0,1)</f>
        <v>1</v>
      </c>
      <c r="P454" s="71" t="str">
        <f>IF(Ausstellungen!$C454="","",IF(ISERROR(MATCH(Ausstellungen!$I454,Tabelle2!$X$4:$X$8,0)),"",MATCH(Ausstellungen!$I454,Tabelle2!$X$4:$X$8,0)))</f>
        <v/>
      </c>
      <c r="Q454" s="71" t="str">
        <f>IF(Ausstellungen!$C454="","",IF(OR(P454="",ISERROR(INDEX(Tabelle2!$X$14:$Y$18,P454,2))),"",INDEX(Tabelle2!$X$14:$Y$18,P454,2)))</f>
        <v/>
      </c>
      <c r="R454" s="71" t="str">
        <f t="shared" ref="R454:R500" si="78">IF(D454&gt;"a",COUNTIF(D$5:D$500,D454)+COUNTIF(E$5:E$500,E454)-1,"")</f>
        <v/>
      </c>
      <c r="S454" s="84" t="str">
        <f>IF(Ausstellungen!H454&lt;"a","",IF(AND(Ausstellungen!H454&gt;"a",ISERROR(MATCH(Ausstellungen!D454&amp;Ausstellungen!G454,Tabelle2!$T$2:$T$17,0))),1,IF(AND(Ausstellungen!H454&gt;"a",INDEX(Tabelle2!$V$2:$V$17,MATCH(Ausstellungen!D454&amp;Ausstellungen!G454,Tabelle2!$T$2:$T$17,0))&lt;&gt;Ausstellungen!H454),1,"")))</f>
        <v/>
      </c>
      <c r="T454" s="71" t="str">
        <f>IF(AND(Ausstellungen!I454&gt;"a",ISERROR(MATCH(Ausstellungen!G454,Tabelle2!$Z$2:$Z$7,0))),1,"")</f>
        <v/>
      </c>
      <c r="U454" s="71" t="str">
        <f>IF(AND(A454&gt;"a",Ausstellungen!G454&gt;" "),COUNTIF(A$5:A$500,A454),"")</f>
        <v/>
      </c>
      <c r="V454" s="71" t="str">
        <f t="shared" ref="V454:V500" si="79">IF(B454&gt;"a",COUNTIF(B$5:B$500,B454),"")</f>
        <v/>
      </c>
      <c r="W454" s="71" t="str">
        <f t="shared" ref="W454:W500" si="80">IF(C454&gt;"a",COUNTIF(C$5:C$500,C454),"")</f>
        <v/>
      </c>
      <c r="X454" s="71" t="str">
        <f>IF(AND(Ausstellungen!D454&lt;&gt;Tabelle2!$C$19,Ausstellungen!F454=Tabelle2!$E$19),1,"")</f>
        <v/>
      </c>
      <c r="Y454" s="71" t="str">
        <f ca="1">IF(AND(Ausstellungen!G454&gt;"a",ISERROR(MATCH(Ausstellungen!G454,INDIRECT(Ausstellungen!T454),0))),0,"")</f>
        <v/>
      </c>
      <c r="Z454" s="71" t="str">
        <f>IF(ISERROR(SEARCH(",",Ausstellungen!G454,1)),Ausstellungen!G454,SUBSTITUTE(MID(Ausstellungen!G454,1,SEARCH(",",Ausstellungen!G454,1)-1),"vv","z"))</f>
        <v xml:space="preserve"> </v>
      </c>
      <c r="AA454" s="71">
        <f t="shared" ref="AA454:AA500" ca="1" si="81">IF(ISERROR(MATCH(SUBSTITUTE(A454,RIGHT(A454,1),RIGHT(A454,1)-1),A$6:A$500,0)+5),0,IF(AND(RIGHT(A454,1)&gt;"1",RIGHT(A454,1)&lt;"5",LEFT(Z454,1)="z",LEFT(INDIRECT("Z"&amp;MATCH(SUBSTITUTE(A454,RIGHT(A454,1),RIGHT(A454,1)-1),A$6:A$500,0)+5),1)="v"),1,IF(AND(RIGHT(A454,1)&gt;"1",RIGHT(A454,1)&lt;"5",LEFT(Z454,1)="V",LEFT(INDIRECT("Z"&amp;MATCH(SUBSTITUTE(A454,RIGHT(A454,1),RIGHT(A454,1)-1),A$6:A$500,0)+5),2)="Sg"),1,0)))</f>
        <v>0</v>
      </c>
      <c r="AB454" s="71">
        <f t="shared" ref="AB454:AB500" ca="1" si="82">IF(ISERROR(MATCH(SUBSTITUTE(A454,RIGHT(A454,1),RIGHT(A454,1)+1),A$6:A$500,0)+5),0,IF(AND(RIGHT(A454,1)&gt;"0",RIGHT(A454,1)&lt;"4",LEFT(Z454,1)="v",LEFT(INDIRECT("Z"&amp;MATCH(SUBSTITUTE(A454,RIGHT(A454,1),RIGHT(A454,1)+1),A$6:A$500,0)+5),1)="z"),1,IF(AND(RIGHT(A454,1)&gt;"0",RIGHT(A454,1)&lt;"4",LEFT(Z454,2)="Sg",LEFT(INDIRECT("Z"&amp;MATCH(SUBSTITUTE(A454,RIGHT(A454,1),RIGHT(A454,1)+1),A$6:A$500,0)+5),1)="V"),1,0)))</f>
        <v>0</v>
      </c>
      <c r="AC454" s="71">
        <f t="shared" ref="AC454:AC500" ca="1" si="83">IF(ISERROR(MATCH(SUBSTITUTE(A454,RIGHT(A454,1),RIGHT(A454,1)-2),A$6:A$500,0)+5),0,IF(AND(RIGHT(A454,1)&gt;"2",RIGHT(A454,1)&lt;"5",LEFT(Z454,1)="z",LEFT(INDIRECT("Z"&amp;MATCH(SUBSTITUTE(A454,RIGHT(A454,1),RIGHT(A454,1)-2),A$6:A$500,0)+5),1)="v"),1,IF(AND(RIGHT(A454,1)&gt;"2",RIGHT(A454,1)&lt;"5",LEFT(Z454,1)="V",LEFT(INDIRECT("Z"&amp;MATCH(SUBSTITUTE(A454,RIGHT(A454,1),RIGHT(A454,1)-2),A$6:A$500,0)+5),2)="Sg"),1,0)))</f>
        <v>0</v>
      </c>
      <c r="AD454" s="71">
        <f t="shared" ref="AD454:AD500" ca="1" si="84">IF(ISERROR(MATCH(SUBSTITUTE(A454,RIGHT(A454,1),RIGHT(A454,1)+2),A$6:A$500,0)+5),0,IF(AND(RIGHT(A454,1)&gt;"0",RIGHT(A454,1)&lt;"3",LEFT(Z454,1)="v",LEFT(INDIRECT("Z"&amp;MATCH(SUBSTITUTE(A454,RIGHT(A454,1),RIGHT(A454,1)+2),A$6:A$500,0)+5),1)="z"),1,IF(AND(RIGHT(A454,1)&gt;"0",RIGHT(A454,1)&lt;"3",LEFT(Z454,2)="Sg",LEFT(INDIRECT("Z"&amp;MATCH(SUBSTITUTE(A454,RIGHT(A454,1),RIGHT(A454,1)+2),A$6:A$500,0)+5),1)="V"),1,0)))</f>
        <v>0</v>
      </c>
      <c r="AE454" s="71">
        <f t="shared" ref="AE454:AE500" ca="1" si="85">IF(ISERROR(MATCH(SUBSTITUTE(A454,RIGHT(A454,1),RIGHT(A454,1)-3),A$6:A$500,0)+5),0,IF(AND(RIGHT(A454,1)&gt;"3",RIGHT(A454,1)&lt;"5",LEFT(Z454,1)="z",LEFT(INDIRECT("Z"&amp;MATCH(SUBSTITUTE(A454,RIGHT(A454,1),RIGHT(A454,1)-3),A$6:A$500,0)+5),1)="v"),1,IF(AND(RIGHT(A454,1)&gt;"3",RIGHT(A454,1)&lt;"5",LEFT(Z454,1)="V",LEFT(INDIRECT("Z"&amp;MATCH(SUBSTITUTE(A454,RIGHT(A454,1),RIGHT(A454,1)-3),A$6:A$500,0)+5),2)="Sg"),1,0)))</f>
        <v>0</v>
      </c>
      <c r="AF454" s="71">
        <f t="shared" ref="AF454:AF500" ca="1" si="86">IF(ISERROR(MATCH(SUBSTITUTE(A454,RIGHT(A454,1),RIGHT(A454,1)+3),A$6:A$500,0)+5),0,IF(AND(RIGHT(A454,1)&gt;"0",RIGHT(A454,1)&lt;"2",LEFT(Z454,1)="v",LEFT(INDIRECT("Z"&amp;MATCH(SUBSTITUTE(A454,RIGHT(A454,1),RIGHT(A454,1)+3),A$6:A$500,0)+5),1)="z"),1,IF(AND(RIGHT(A454,1)&gt;"0",RIGHT(A454,1)&lt;"2",LEFT(Z454,2)="Sg",LEFT(INDIRECT("Z"&amp;MATCH(SUBSTITUTE(A454,RIGHT(A454,1),RIGHT(A454,1)+3),A$6:A$500,0)+5),1)="V"),1,0)))</f>
        <v>0</v>
      </c>
      <c r="AG454" s="71">
        <f t="shared" ref="AG454:AG500" ca="1" si="87">AA454+AB454+AC454+AD454+AE454+AF454</f>
        <v>0</v>
      </c>
    </row>
    <row r="455" spans="1:33" ht="18.600000000000001" customHeight="1" x14ac:dyDescent="0.2">
      <c r="A455" s="70" t="str">
        <f>IF(AND(Ausstellungen!C455&lt;"a",Ausstellungen!D455&lt;"a",Ausstellungen!F455&lt;"a",Ausstellungen!G455&lt;" "),"",SUBSTITUTE(SUBSTITUTE(SUBSTITUTE(SUBSTITUTE(IF(AND(ISERROR(SEARCH(",",Ausstellungen!G455,1)),ISERROR(SEARCH(".",Ausstellungen!G455,1))),CONCATENATE(Ausstellungen!D455,Ausstellungen!E455,Ausstellungen!F455,Ausstellungen!G455),IF(ISERROR(SEARCH(",",Ausstellungen!G455,1)),CONCATENATE(Ausstellungen!D455,Ausstellungen!E455,Ausstellungen!F455,MID(Ausstellungen!G455,SEARCH(".",Ausstellungen!G455,1)-1,1)),CONCATENATE(Ausstellungen!D455,Ausstellungen!E455,Ausstellungen!F455,MID(Ausstellungen!G455,SEARCH(",",Ausstellungen!G455,1)-1,1)))),"vv",ROW()),"v",ROW()),"Sg",""),"V",""))</f>
        <v xml:space="preserve">   </v>
      </c>
      <c r="B455" s="70" t="str">
        <f>IF(OR(Ausstellungen!C455&lt;"a",Ausstellungen!D455&lt;"a",Ausstellungen!F455&lt;"a"),"",IF(AND(Ausstellungen!D455=Tabelle2!$C$19,Ausstellungen!F455=Tabelle2!$E$19),Ausstellungen!C455&amp;Ausstellungen!D455&amp;"yy",IF(AND(Ausstellungen!D455=Tabelle2!$C$19,Ausstellungen!F455&lt;&gt;Tabelle2!$E$19),Ausstellungen!C455&amp;Ausstellungen!D455&amp;"zz",Ausstellungen!C455&amp;Ausstellungen!D455)))</f>
        <v/>
      </c>
      <c r="C455" s="70" t="str">
        <f>IF(Ausstellungen!H455&lt;"a","",IF(Ausstellungen!F455=Tabelle2!$E$4,Ausstellungen!D455&amp;Ausstellungen!E455&amp;Ausstellungen!F455&amp;Ausstellungen!H455,IF(Ausstellungen!F455=Tabelle2!$E$3,Ausstellungen!D455&amp;Ausstellungen!F455&amp;Ausstellungen!H455,Ausstellungen!D455&amp;Ausstellungen!E455&amp;Ausstellungen!H455)))</f>
        <v/>
      </c>
      <c r="D455" s="70" t="str">
        <f>IF(AND(Ausstellungen!C455&gt;"a",Ausstellungen!D455&gt;"a",Ausstellungen!F455&gt;"a",Ausstellungen!I455&gt;"a"),Ausstellungen!D455&amp;Ausstellungen!E455&amp;MID(Ausstellungen!I455,1,2),"")</f>
        <v/>
      </c>
      <c r="E455" s="70" t="str">
        <f>IF(AND(Ausstellungen!C455&gt;"a",Ausstellungen!D455&gt;"a",Ausstellungen!F455&gt;"a",Ausstellungen!I455&gt;"a"),Ausstellungen!D455&amp;MID(Ausstellungen!I455,1,3),"")</f>
        <v/>
      </c>
      <c r="F455" s="70" t="str">
        <f>IF(Ausstellungen!T455&lt;&gt;"leer",CONCATENATE(Ausstellungen!T455,"P"),"")</f>
        <v/>
      </c>
      <c r="G455" s="71">
        <f ca="1">IF(Ausstellungen!G455&gt;" ",VLOOKUP(Ausstellungen!G455,INDIRECT(F455),2,0),0)</f>
        <v>0</v>
      </c>
      <c r="H455" s="71">
        <f>IF(ISERROR(VLOOKUP(Ausstellungen!H455,Tabelle2!$AG$3:$AH$29,2,0)),0,VLOOKUP(Ausstellungen!H455,Tabelle2!$AG$3:$AH$29,2,0))</f>
        <v>0</v>
      </c>
      <c r="I455" s="71">
        <f>IF(ISERROR(VLOOKUP(Ausstellungen!I455,Tabelle2!$X$3:$Y$8,2,0)),0,VLOOKUP(Ausstellungen!I455,Tabelle2!$X$3:$Y$8,2,0))</f>
        <v>0</v>
      </c>
      <c r="J455" s="71">
        <f t="shared" ca="1" si="77"/>
        <v>0</v>
      </c>
      <c r="N455" s="69" t="str">
        <f>IF(AND(Ausstellungen!$C455&gt;"a",ISERROR(VLOOKUP(Ausstellungen!$C455,Tabelle3!$A$6:$B$300,2,0))),"??",IF(ISERROR(VLOOKUP(Ausstellungen!$C455,Tabelle3!$A$6:$B$300,2,0)),"",VLOOKUP(Ausstellungen!$C455,Tabelle3!$A$6:$B$300,2,0)))</f>
        <v/>
      </c>
      <c r="O455" s="125">
        <f ca="1">IF(AND(Ausstellungen!G455&gt;"a",ISERROR(MATCH(Ausstellungen!G455,INDIRECT(Ausstellungen!T455),0))),0,1)</f>
        <v>1</v>
      </c>
      <c r="P455" s="71" t="str">
        <f>IF(Ausstellungen!$C455="","",IF(ISERROR(MATCH(Ausstellungen!$I455,Tabelle2!$X$4:$X$8,0)),"",MATCH(Ausstellungen!$I455,Tabelle2!$X$4:$X$8,0)))</f>
        <v/>
      </c>
      <c r="Q455" s="71" t="str">
        <f>IF(Ausstellungen!$C455="","",IF(OR(P455="",ISERROR(INDEX(Tabelle2!$X$14:$Y$18,P455,2))),"",INDEX(Tabelle2!$X$14:$Y$18,P455,2)))</f>
        <v/>
      </c>
      <c r="R455" s="71" t="str">
        <f t="shared" si="78"/>
        <v/>
      </c>
      <c r="S455" s="84" t="str">
        <f>IF(Ausstellungen!H455&lt;"a","",IF(AND(Ausstellungen!H455&gt;"a",ISERROR(MATCH(Ausstellungen!D455&amp;Ausstellungen!G455,Tabelle2!$T$2:$T$17,0))),1,IF(AND(Ausstellungen!H455&gt;"a",INDEX(Tabelle2!$V$2:$V$17,MATCH(Ausstellungen!D455&amp;Ausstellungen!G455,Tabelle2!$T$2:$T$17,0))&lt;&gt;Ausstellungen!H455),1,"")))</f>
        <v/>
      </c>
      <c r="T455" s="71" t="str">
        <f>IF(AND(Ausstellungen!I455&gt;"a",ISERROR(MATCH(Ausstellungen!G455,Tabelle2!$Z$2:$Z$7,0))),1,"")</f>
        <v/>
      </c>
      <c r="U455" s="71" t="str">
        <f>IF(AND(A455&gt;"a",Ausstellungen!G455&gt;" "),COUNTIF(A$5:A$500,A455),"")</f>
        <v/>
      </c>
      <c r="V455" s="71" t="str">
        <f t="shared" si="79"/>
        <v/>
      </c>
      <c r="W455" s="71" t="str">
        <f t="shared" si="80"/>
        <v/>
      </c>
      <c r="X455" s="71" t="str">
        <f>IF(AND(Ausstellungen!D455&lt;&gt;Tabelle2!$C$19,Ausstellungen!F455=Tabelle2!$E$19),1,"")</f>
        <v/>
      </c>
      <c r="Y455" s="71" t="str">
        <f ca="1">IF(AND(Ausstellungen!G455&gt;"a",ISERROR(MATCH(Ausstellungen!G455,INDIRECT(Ausstellungen!T455),0))),0,"")</f>
        <v/>
      </c>
      <c r="Z455" s="71" t="str">
        <f>IF(ISERROR(SEARCH(",",Ausstellungen!G455,1)),Ausstellungen!G455,SUBSTITUTE(MID(Ausstellungen!G455,1,SEARCH(",",Ausstellungen!G455,1)-1),"vv","z"))</f>
        <v xml:space="preserve"> </v>
      </c>
      <c r="AA455" s="71">
        <f t="shared" ca="1" si="81"/>
        <v>0</v>
      </c>
      <c r="AB455" s="71">
        <f t="shared" ca="1" si="82"/>
        <v>0</v>
      </c>
      <c r="AC455" s="71">
        <f t="shared" ca="1" si="83"/>
        <v>0</v>
      </c>
      <c r="AD455" s="71">
        <f t="shared" ca="1" si="84"/>
        <v>0</v>
      </c>
      <c r="AE455" s="71">
        <f t="shared" ca="1" si="85"/>
        <v>0</v>
      </c>
      <c r="AF455" s="71">
        <f t="shared" ca="1" si="86"/>
        <v>0</v>
      </c>
      <c r="AG455" s="71">
        <f t="shared" ca="1" si="87"/>
        <v>0</v>
      </c>
    </row>
    <row r="456" spans="1:33" ht="18.600000000000001" customHeight="1" x14ac:dyDescent="0.2">
      <c r="A456" s="70" t="str">
        <f>IF(AND(Ausstellungen!C456&lt;"a",Ausstellungen!D456&lt;"a",Ausstellungen!F456&lt;"a",Ausstellungen!G456&lt;" "),"",SUBSTITUTE(SUBSTITUTE(SUBSTITUTE(SUBSTITUTE(IF(AND(ISERROR(SEARCH(",",Ausstellungen!G456,1)),ISERROR(SEARCH(".",Ausstellungen!G456,1))),CONCATENATE(Ausstellungen!D456,Ausstellungen!E456,Ausstellungen!F456,Ausstellungen!G456),IF(ISERROR(SEARCH(",",Ausstellungen!G456,1)),CONCATENATE(Ausstellungen!D456,Ausstellungen!E456,Ausstellungen!F456,MID(Ausstellungen!G456,SEARCH(".",Ausstellungen!G456,1)-1,1)),CONCATENATE(Ausstellungen!D456,Ausstellungen!E456,Ausstellungen!F456,MID(Ausstellungen!G456,SEARCH(",",Ausstellungen!G456,1)-1,1)))),"vv",ROW()),"v",ROW()),"Sg",""),"V",""))</f>
        <v xml:space="preserve">   </v>
      </c>
      <c r="B456" s="70" t="str">
        <f>IF(OR(Ausstellungen!C456&lt;"a",Ausstellungen!D456&lt;"a",Ausstellungen!F456&lt;"a"),"",IF(AND(Ausstellungen!D456=Tabelle2!$C$19,Ausstellungen!F456=Tabelle2!$E$19),Ausstellungen!C456&amp;Ausstellungen!D456&amp;"yy",IF(AND(Ausstellungen!D456=Tabelle2!$C$19,Ausstellungen!F456&lt;&gt;Tabelle2!$E$19),Ausstellungen!C456&amp;Ausstellungen!D456&amp;"zz",Ausstellungen!C456&amp;Ausstellungen!D456)))</f>
        <v/>
      </c>
      <c r="C456" s="70" t="str">
        <f>IF(Ausstellungen!H456&lt;"a","",IF(Ausstellungen!F456=Tabelle2!$E$4,Ausstellungen!D456&amp;Ausstellungen!E456&amp;Ausstellungen!F456&amp;Ausstellungen!H456,IF(Ausstellungen!F456=Tabelle2!$E$3,Ausstellungen!D456&amp;Ausstellungen!F456&amp;Ausstellungen!H456,Ausstellungen!D456&amp;Ausstellungen!E456&amp;Ausstellungen!H456)))</f>
        <v/>
      </c>
      <c r="D456" s="70" t="str">
        <f>IF(AND(Ausstellungen!C456&gt;"a",Ausstellungen!D456&gt;"a",Ausstellungen!F456&gt;"a",Ausstellungen!I456&gt;"a"),Ausstellungen!D456&amp;Ausstellungen!E456&amp;MID(Ausstellungen!I456,1,2),"")</f>
        <v/>
      </c>
      <c r="E456" s="70" t="str">
        <f>IF(AND(Ausstellungen!C456&gt;"a",Ausstellungen!D456&gt;"a",Ausstellungen!F456&gt;"a",Ausstellungen!I456&gt;"a"),Ausstellungen!D456&amp;MID(Ausstellungen!I456,1,3),"")</f>
        <v/>
      </c>
      <c r="F456" s="70" t="str">
        <f>IF(Ausstellungen!T456&lt;&gt;"leer",CONCATENATE(Ausstellungen!T456,"P"),"")</f>
        <v/>
      </c>
      <c r="G456" s="71">
        <f ca="1">IF(Ausstellungen!G456&gt;" ",VLOOKUP(Ausstellungen!G456,INDIRECT(F456),2,0),0)</f>
        <v>0</v>
      </c>
      <c r="H456" s="71">
        <f>IF(ISERROR(VLOOKUP(Ausstellungen!H456,Tabelle2!$AG$3:$AH$29,2,0)),0,VLOOKUP(Ausstellungen!H456,Tabelle2!$AG$3:$AH$29,2,0))</f>
        <v>0</v>
      </c>
      <c r="I456" s="71">
        <f>IF(ISERROR(VLOOKUP(Ausstellungen!I456,Tabelle2!$X$3:$Y$8,2,0)),0,VLOOKUP(Ausstellungen!I456,Tabelle2!$X$3:$Y$8,2,0))</f>
        <v>0</v>
      </c>
      <c r="J456" s="71">
        <f t="shared" ca="1" si="77"/>
        <v>0</v>
      </c>
      <c r="N456" s="69" t="str">
        <f>IF(AND(Ausstellungen!$C456&gt;"a",ISERROR(VLOOKUP(Ausstellungen!$C456,Tabelle3!$A$6:$B$300,2,0))),"??",IF(ISERROR(VLOOKUP(Ausstellungen!$C456,Tabelle3!$A$6:$B$300,2,0)),"",VLOOKUP(Ausstellungen!$C456,Tabelle3!$A$6:$B$300,2,0)))</f>
        <v/>
      </c>
      <c r="O456" s="125">
        <f ca="1">IF(AND(Ausstellungen!G456&gt;"a",ISERROR(MATCH(Ausstellungen!G456,INDIRECT(Ausstellungen!T456),0))),0,1)</f>
        <v>1</v>
      </c>
      <c r="P456" s="71" t="str">
        <f>IF(Ausstellungen!$C456="","",IF(ISERROR(MATCH(Ausstellungen!$I456,Tabelle2!$X$4:$X$8,0)),"",MATCH(Ausstellungen!$I456,Tabelle2!$X$4:$X$8,0)))</f>
        <v/>
      </c>
      <c r="Q456" s="71" t="str">
        <f>IF(Ausstellungen!$C456="","",IF(OR(P456="",ISERROR(INDEX(Tabelle2!$X$14:$Y$18,P456,2))),"",INDEX(Tabelle2!$X$14:$Y$18,P456,2)))</f>
        <v/>
      </c>
      <c r="R456" s="71" t="str">
        <f t="shared" si="78"/>
        <v/>
      </c>
      <c r="S456" s="84" t="str">
        <f>IF(Ausstellungen!H456&lt;"a","",IF(AND(Ausstellungen!H456&gt;"a",ISERROR(MATCH(Ausstellungen!D456&amp;Ausstellungen!G456,Tabelle2!$T$2:$T$17,0))),1,IF(AND(Ausstellungen!H456&gt;"a",INDEX(Tabelle2!$V$2:$V$17,MATCH(Ausstellungen!D456&amp;Ausstellungen!G456,Tabelle2!$T$2:$T$17,0))&lt;&gt;Ausstellungen!H456),1,"")))</f>
        <v/>
      </c>
      <c r="T456" s="71" t="str">
        <f>IF(AND(Ausstellungen!I456&gt;"a",ISERROR(MATCH(Ausstellungen!G456,Tabelle2!$Z$2:$Z$7,0))),1,"")</f>
        <v/>
      </c>
      <c r="U456" s="71" t="str">
        <f>IF(AND(A456&gt;"a",Ausstellungen!G456&gt;" "),COUNTIF(A$5:A$500,A456),"")</f>
        <v/>
      </c>
      <c r="V456" s="71" t="str">
        <f t="shared" si="79"/>
        <v/>
      </c>
      <c r="W456" s="71" t="str">
        <f t="shared" si="80"/>
        <v/>
      </c>
      <c r="X456" s="71" t="str">
        <f>IF(AND(Ausstellungen!D456&lt;&gt;Tabelle2!$C$19,Ausstellungen!F456=Tabelle2!$E$19),1,"")</f>
        <v/>
      </c>
      <c r="Y456" s="71" t="str">
        <f ca="1">IF(AND(Ausstellungen!G456&gt;"a",ISERROR(MATCH(Ausstellungen!G456,INDIRECT(Ausstellungen!T456),0))),0,"")</f>
        <v/>
      </c>
      <c r="Z456" s="71" t="str">
        <f>IF(ISERROR(SEARCH(",",Ausstellungen!G456,1)),Ausstellungen!G456,SUBSTITUTE(MID(Ausstellungen!G456,1,SEARCH(",",Ausstellungen!G456,1)-1),"vv","z"))</f>
        <v xml:space="preserve"> </v>
      </c>
      <c r="AA456" s="71">
        <f t="shared" ca="1" si="81"/>
        <v>0</v>
      </c>
      <c r="AB456" s="71">
        <f t="shared" ca="1" si="82"/>
        <v>0</v>
      </c>
      <c r="AC456" s="71">
        <f t="shared" ca="1" si="83"/>
        <v>0</v>
      </c>
      <c r="AD456" s="71">
        <f t="shared" ca="1" si="84"/>
        <v>0</v>
      </c>
      <c r="AE456" s="71">
        <f t="shared" ca="1" si="85"/>
        <v>0</v>
      </c>
      <c r="AF456" s="71">
        <f t="shared" ca="1" si="86"/>
        <v>0</v>
      </c>
      <c r="AG456" s="71">
        <f t="shared" ca="1" si="87"/>
        <v>0</v>
      </c>
    </row>
    <row r="457" spans="1:33" ht="18.600000000000001" customHeight="1" x14ac:dyDescent="0.2">
      <c r="A457" s="70" t="str">
        <f>IF(AND(Ausstellungen!C457&lt;"a",Ausstellungen!D457&lt;"a",Ausstellungen!F457&lt;"a",Ausstellungen!G457&lt;" "),"",SUBSTITUTE(SUBSTITUTE(SUBSTITUTE(SUBSTITUTE(IF(AND(ISERROR(SEARCH(",",Ausstellungen!G457,1)),ISERROR(SEARCH(".",Ausstellungen!G457,1))),CONCATENATE(Ausstellungen!D457,Ausstellungen!E457,Ausstellungen!F457,Ausstellungen!G457),IF(ISERROR(SEARCH(",",Ausstellungen!G457,1)),CONCATENATE(Ausstellungen!D457,Ausstellungen!E457,Ausstellungen!F457,MID(Ausstellungen!G457,SEARCH(".",Ausstellungen!G457,1)-1,1)),CONCATENATE(Ausstellungen!D457,Ausstellungen!E457,Ausstellungen!F457,MID(Ausstellungen!G457,SEARCH(",",Ausstellungen!G457,1)-1,1)))),"vv",ROW()),"v",ROW()),"Sg",""),"V",""))</f>
        <v xml:space="preserve">   </v>
      </c>
      <c r="B457" s="70" t="str">
        <f>IF(OR(Ausstellungen!C457&lt;"a",Ausstellungen!D457&lt;"a",Ausstellungen!F457&lt;"a"),"",IF(AND(Ausstellungen!D457=Tabelle2!$C$19,Ausstellungen!F457=Tabelle2!$E$19),Ausstellungen!C457&amp;Ausstellungen!D457&amp;"yy",IF(AND(Ausstellungen!D457=Tabelle2!$C$19,Ausstellungen!F457&lt;&gt;Tabelle2!$E$19),Ausstellungen!C457&amp;Ausstellungen!D457&amp;"zz",Ausstellungen!C457&amp;Ausstellungen!D457)))</f>
        <v/>
      </c>
      <c r="C457" s="70" t="str">
        <f>IF(Ausstellungen!H457&lt;"a","",IF(Ausstellungen!F457=Tabelle2!$E$4,Ausstellungen!D457&amp;Ausstellungen!E457&amp;Ausstellungen!F457&amp;Ausstellungen!H457,IF(Ausstellungen!F457=Tabelle2!$E$3,Ausstellungen!D457&amp;Ausstellungen!F457&amp;Ausstellungen!H457,Ausstellungen!D457&amp;Ausstellungen!E457&amp;Ausstellungen!H457)))</f>
        <v/>
      </c>
      <c r="D457" s="70" t="str">
        <f>IF(AND(Ausstellungen!C457&gt;"a",Ausstellungen!D457&gt;"a",Ausstellungen!F457&gt;"a",Ausstellungen!I457&gt;"a"),Ausstellungen!D457&amp;Ausstellungen!E457&amp;MID(Ausstellungen!I457,1,2),"")</f>
        <v/>
      </c>
      <c r="E457" s="70" t="str">
        <f>IF(AND(Ausstellungen!C457&gt;"a",Ausstellungen!D457&gt;"a",Ausstellungen!F457&gt;"a",Ausstellungen!I457&gt;"a"),Ausstellungen!D457&amp;MID(Ausstellungen!I457,1,3),"")</f>
        <v/>
      </c>
      <c r="F457" s="70" t="str">
        <f>IF(Ausstellungen!T457&lt;&gt;"leer",CONCATENATE(Ausstellungen!T457,"P"),"")</f>
        <v/>
      </c>
      <c r="G457" s="71">
        <f ca="1">IF(Ausstellungen!G457&gt;" ",VLOOKUP(Ausstellungen!G457,INDIRECT(F457),2,0),0)</f>
        <v>0</v>
      </c>
      <c r="H457" s="71">
        <f>IF(ISERROR(VLOOKUP(Ausstellungen!H457,Tabelle2!$AG$3:$AH$29,2,0)),0,VLOOKUP(Ausstellungen!H457,Tabelle2!$AG$3:$AH$29,2,0))</f>
        <v>0</v>
      </c>
      <c r="I457" s="71">
        <f>IF(ISERROR(VLOOKUP(Ausstellungen!I457,Tabelle2!$X$3:$Y$8,2,0)),0,VLOOKUP(Ausstellungen!I457,Tabelle2!$X$3:$Y$8,2,0))</f>
        <v>0</v>
      </c>
      <c r="J457" s="71">
        <f t="shared" ca="1" si="77"/>
        <v>0</v>
      </c>
      <c r="N457" s="69" t="str">
        <f>IF(AND(Ausstellungen!$C457&gt;"a",ISERROR(VLOOKUP(Ausstellungen!$C457,Tabelle3!$A$6:$B$300,2,0))),"??",IF(ISERROR(VLOOKUP(Ausstellungen!$C457,Tabelle3!$A$6:$B$300,2,0)),"",VLOOKUP(Ausstellungen!$C457,Tabelle3!$A$6:$B$300,2,0)))</f>
        <v/>
      </c>
      <c r="O457" s="125">
        <f ca="1">IF(AND(Ausstellungen!G457&gt;"a",ISERROR(MATCH(Ausstellungen!G457,INDIRECT(Ausstellungen!T457),0))),0,1)</f>
        <v>1</v>
      </c>
      <c r="P457" s="71" t="str">
        <f>IF(Ausstellungen!$C457="","",IF(ISERROR(MATCH(Ausstellungen!$I457,Tabelle2!$X$4:$X$8,0)),"",MATCH(Ausstellungen!$I457,Tabelle2!$X$4:$X$8,0)))</f>
        <v/>
      </c>
      <c r="Q457" s="71" t="str">
        <f>IF(Ausstellungen!$C457="","",IF(OR(P457="",ISERROR(INDEX(Tabelle2!$X$14:$Y$18,P457,2))),"",INDEX(Tabelle2!$X$14:$Y$18,P457,2)))</f>
        <v/>
      </c>
      <c r="R457" s="71" t="str">
        <f t="shared" si="78"/>
        <v/>
      </c>
      <c r="S457" s="84" t="str">
        <f>IF(Ausstellungen!H457&lt;"a","",IF(AND(Ausstellungen!H457&gt;"a",ISERROR(MATCH(Ausstellungen!D457&amp;Ausstellungen!G457,Tabelle2!$T$2:$T$17,0))),1,IF(AND(Ausstellungen!H457&gt;"a",INDEX(Tabelle2!$V$2:$V$17,MATCH(Ausstellungen!D457&amp;Ausstellungen!G457,Tabelle2!$T$2:$T$17,0))&lt;&gt;Ausstellungen!H457),1,"")))</f>
        <v/>
      </c>
      <c r="T457" s="71" t="str">
        <f>IF(AND(Ausstellungen!I457&gt;"a",ISERROR(MATCH(Ausstellungen!G457,Tabelle2!$Z$2:$Z$7,0))),1,"")</f>
        <v/>
      </c>
      <c r="U457" s="71" t="str">
        <f>IF(AND(A457&gt;"a",Ausstellungen!G457&gt;" "),COUNTIF(A$5:A$500,A457),"")</f>
        <v/>
      </c>
      <c r="V457" s="71" t="str">
        <f t="shared" si="79"/>
        <v/>
      </c>
      <c r="W457" s="71" t="str">
        <f t="shared" si="80"/>
        <v/>
      </c>
      <c r="X457" s="71" t="str">
        <f>IF(AND(Ausstellungen!D457&lt;&gt;Tabelle2!$C$19,Ausstellungen!F457=Tabelle2!$E$19),1,"")</f>
        <v/>
      </c>
      <c r="Y457" s="71" t="str">
        <f ca="1">IF(AND(Ausstellungen!G457&gt;"a",ISERROR(MATCH(Ausstellungen!G457,INDIRECT(Ausstellungen!T457),0))),0,"")</f>
        <v/>
      </c>
      <c r="Z457" s="71" t="str">
        <f>IF(ISERROR(SEARCH(",",Ausstellungen!G457,1)),Ausstellungen!G457,SUBSTITUTE(MID(Ausstellungen!G457,1,SEARCH(",",Ausstellungen!G457,1)-1),"vv","z"))</f>
        <v xml:space="preserve"> </v>
      </c>
      <c r="AA457" s="71">
        <f t="shared" ca="1" si="81"/>
        <v>0</v>
      </c>
      <c r="AB457" s="71">
        <f t="shared" ca="1" si="82"/>
        <v>0</v>
      </c>
      <c r="AC457" s="71">
        <f t="shared" ca="1" si="83"/>
        <v>0</v>
      </c>
      <c r="AD457" s="71">
        <f t="shared" ca="1" si="84"/>
        <v>0</v>
      </c>
      <c r="AE457" s="71">
        <f t="shared" ca="1" si="85"/>
        <v>0</v>
      </c>
      <c r="AF457" s="71">
        <f t="shared" ca="1" si="86"/>
        <v>0</v>
      </c>
      <c r="AG457" s="71">
        <f t="shared" ca="1" si="87"/>
        <v>0</v>
      </c>
    </row>
    <row r="458" spans="1:33" ht="18.600000000000001" customHeight="1" x14ac:dyDescent="0.2">
      <c r="A458" s="70" t="str">
        <f>IF(AND(Ausstellungen!C458&lt;"a",Ausstellungen!D458&lt;"a",Ausstellungen!F458&lt;"a",Ausstellungen!G458&lt;" "),"",SUBSTITUTE(SUBSTITUTE(SUBSTITUTE(SUBSTITUTE(IF(AND(ISERROR(SEARCH(",",Ausstellungen!G458,1)),ISERROR(SEARCH(".",Ausstellungen!G458,1))),CONCATENATE(Ausstellungen!D458,Ausstellungen!E458,Ausstellungen!F458,Ausstellungen!G458),IF(ISERROR(SEARCH(",",Ausstellungen!G458,1)),CONCATENATE(Ausstellungen!D458,Ausstellungen!E458,Ausstellungen!F458,MID(Ausstellungen!G458,SEARCH(".",Ausstellungen!G458,1)-1,1)),CONCATENATE(Ausstellungen!D458,Ausstellungen!E458,Ausstellungen!F458,MID(Ausstellungen!G458,SEARCH(",",Ausstellungen!G458,1)-1,1)))),"vv",ROW()),"v",ROW()),"Sg",""),"V",""))</f>
        <v xml:space="preserve">   </v>
      </c>
      <c r="B458" s="70" t="str">
        <f>IF(OR(Ausstellungen!C458&lt;"a",Ausstellungen!D458&lt;"a",Ausstellungen!F458&lt;"a"),"",IF(AND(Ausstellungen!D458=Tabelle2!$C$19,Ausstellungen!F458=Tabelle2!$E$19),Ausstellungen!C458&amp;Ausstellungen!D458&amp;"yy",IF(AND(Ausstellungen!D458=Tabelle2!$C$19,Ausstellungen!F458&lt;&gt;Tabelle2!$E$19),Ausstellungen!C458&amp;Ausstellungen!D458&amp;"zz",Ausstellungen!C458&amp;Ausstellungen!D458)))</f>
        <v/>
      </c>
      <c r="C458" s="70" t="str">
        <f>IF(Ausstellungen!H458&lt;"a","",IF(Ausstellungen!F458=Tabelle2!$E$4,Ausstellungen!D458&amp;Ausstellungen!E458&amp;Ausstellungen!F458&amp;Ausstellungen!H458,IF(Ausstellungen!F458=Tabelle2!$E$3,Ausstellungen!D458&amp;Ausstellungen!F458&amp;Ausstellungen!H458,Ausstellungen!D458&amp;Ausstellungen!E458&amp;Ausstellungen!H458)))</f>
        <v/>
      </c>
      <c r="D458" s="70" t="str">
        <f>IF(AND(Ausstellungen!C458&gt;"a",Ausstellungen!D458&gt;"a",Ausstellungen!F458&gt;"a",Ausstellungen!I458&gt;"a"),Ausstellungen!D458&amp;Ausstellungen!E458&amp;MID(Ausstellungen!I458,1,2),"")</f>
        <v/>
      </c>
      <c r="E458" s="70" t="str">
        <f>IF(AND(Ausstellungen!C458&gt;"a",Ausstellungen!D458&gt;"a",Ausstellungen!F458&gt;"a",Ausstellungen!I458&gt;"a"),Ausstellungen!D458&amp;MID(Ausstellungen!I458,1,3),"")</f>
        <v/>
      </c>
      <c r="F458" s="70" t="str">
        <f>IF(Ausstellungen!T458&lt;&gt;"leer",CONCATENATE(Ausstellungen!T458,"P"),"")</f>
        <v/>
      </c>
      <c r="G458" s="71">
        <f ca="1">IF(Ausstellungen!G458&gt;" ",VLOOKUP(Ausstellungen!G458,INDIRECT(F458),2,0),0)</f>
        <v>0</v>
      </c>
      <c r="H458" s="71">
        <f>IF(ISERROR(VLOOKUP(Ausstellungen!H458,Tabelle2!$AG$3:$AH$29,2,0)),0,VLOOKUP(Ausstellungen!H458,Tabelle2!$AG$3:$AH$29,2,0))</f>
        <v>0</v>
      </c>
      <c r="I458" s="71">
        <f>IF(ISERROR(VLOOKUP(Ausstellungen!I458,Tabelle2!$X$3:$Y$8,2,0)),0,VLOOKUP(Ausstellungen!I458,Tabelle2!$X$3:$Y$8,2,0))</f>
        <v>0</v>
      </c>
      <c r="J458" s="71">
        <f t="shared" ca="1" si="77"/>
        <v>0</v>
      </c>
      <c r="N458" s="69" t="str">
        <f>IF(AND(Ausstellungen!$C458&gt;"a",ISERROR(VLOOKUP(Ausstellungen!$C458,Tabelle3!$A$6:$B$300,2,0))),"??",IF(ISERROR(VLOOKUP(Ausstellungen!$C458,Tabelle3!$A$6:$B$300,2,0)),"",VLOOKUP(Ausstellungen!$C458,Tabelle3!$A$6:$B$300,2,0)))</f>
        <v/>
      </c>
      <c r="O458" s="125">
        <f ca="1">IF(AND(Ausstellungen!G458&gt;"a",ISERROR(MATCH(Ausstellungen!G458,INDIRECT(Ausstellungen!T458),0))),0,1)</f>
        <v>1</v>
      </c>
      <c r="P458" s="71" t="str">
        <f>IF(Ausstellungen!$C458="","",IF(ISERROR(MATCH(Ausstellungen!$I458,Tabelle2!$X$4:$X$8,0)),"",MATCH(Ausstellungen!$I458,Tabelle2!$X$4:$X$8,0)))</f>
        <v/>
      </c>
      <c r="Q458" s="71" t="str">
        <f>IF(Ausstellungen!$C458="","",IF(OR(P458="",ISERROR(INDEX(Tabelle2!$X$14:$Y$18,P458,2))),"",INDEX(Tabelle2!$X$14:$Y$18,P458,2)))</f>
        <v/>
      </c>
      <c r="R458" s="71" t="str">
        <f t="shared" si="78"/>
        <v/>
      </c>
      <c r="S458" s="84" t="str">
        <f>IF(Ausstellungen!H458&lt;"a","",IF(AND(Ausstellungen!H458&gt;"a",ISERROR(MATCH(Ausstellungen!D458&amp;Ausstellungen!G458,Tabelle2!$T$2:$T$17,0))),1,IF(AND(Ausstellungen!H458&gt;"a",INDEX(Tabelle2!$V$2:$V$17,MATCH(Ausstellungen!D458&amp;Ausstellungen!G458,Tabelle2!$T$2:$T$17,0))&lt;&gt;Ausstellungen!H458),1,"")))</f>
        <v/>
      </c>
      <c r="T458" s="71" t="str">
        <f>IF(AND(Ausstellungen!I458&gt;"a",ISERROR(MATCH(Ausstellungen!G458,Tabelle2!$Z$2:$Z$7,0))),1,"")</f>
        <v/>
      </c>
      <c r="U458" s="71" t="str">
        <f>IF(AND(A458&gt;"a",Ausstellungen!G458&gt;" "),COUNTIF(A$5:A$500,A458),"")</f>
        <v/>
      </c>
      <c r="V458" s="71" t="str">
        <f t="shared" si="79"/>
        <v/>
      </c>
      <c r="W458" s="71" t="str">
        <f t="shared" si="80"/>
        <v/>
      </c>
      <c r="X458" s="71" t="str">
        <f>IF(AND(Ausstellungen!D458&lt;&gt;Tabelle2!$C$19,Ausstellungen!F458=Tabelle2!$E$19),1,"")</f>
        <v/>
      </c>
      <c r="Y458" s="71" t="str">
        <f ca="1">IF(AND(Ausstellungen!G458&gt;"a",ISERROR(MATCH(Ausstellungen!G458,INDIRECT(Ausstellungen!T458),0))),0,"")</f>
        <v/>
      </c>
      <c r="Z458" s="71" t="str">
        <f>IF(ISERROR(SEARCH(",",Ausstellungen!G458,1)),Ausstellungen!G458,SUBSTITUTE(MID(Ausstellungen!G458,1,SEARCH(",",Ausstellungen!G458,1)-1),"vv","z"))</f>
        <v xml:space="preserve"> </v>
      </c>
      <c r="AA458" s="71">
        <f t="shared" ca="1" si="81"/>
        <v>0</v>
      </c>
      <c r="AB458" s="71">
        <f t="shared" ca="1" si="82"/>
        <v>0</v>
      </c>
      <c r="AC458" s="71">
        <f t="shared" ca="1" si="83"/>
        <v>0</v>
      </c>
      <c r="AD458" s="71">
        <f t="shared" ca="1" si="84"/>
        <v>0</v>
      </c>
      <c r="AE458" s="71">
        <f t="shared" ca="1" si="85"/>
        <v>0</v>
      </c>
      <c r="AF458" s="71">
        <f t="shared" ca="1" si="86"/>
        <v>0</v>
      </c>
      <c r="AG458" s="71">
        <f t="shared" ca="1" si="87"/>
        <v>0</v>
      </c>
    </row>
    <row r="459" spans="1:33" ht="18.600000000000001" customHeight="1" x14ac:dyDescent="0.2">
      <c r="A459" s="70" t="str">
        <f>IF(AND(Ausstellungen!C459&lt;"a",Ausstellungen!D459&lt;"a",Ausstellungen!F459&lt;"a",Ausstellungen!G459&lt;" "),"",SUBSTITUTE(SUBSTITUTE(SUBSTITUTE(SUBSTITUTE(IF(AND(ISERROR(SEARCH(",",Ausstellungen!G459,1)),ISERROR(SEARCH(".",Ausstellungen!G459,1))),CONCATENATE(Ausstellungen!D459,Ausstellungen!E459,Ausstellungen!F459,Ausstellungen!G459),IF(ISERROR(SEARCH(",",Ausstellungen!G459,1)),CONCATENATE(Ausstellungen!D459,Ausstellungen!E459,Ausstellungen!F459,MID(Ausstellungen!G459,SEARCH(".",Ausstellungen!G459,1)-1,1)),CONCATENATE(Ausstellungen!D459,Ausstellungen!E459,Ausstellungen!F459,MID(Ausstellungen!G459,SEARCH(",",Ausstellungen!G459,1)-1,1)))),"vv",ROW()),"v",ROW()),"Sg",""),"V",""))</f>
        <v xml:space="preserve">   </v>
      </c>
      <c r="B459" s="70" t="str">
        <f>IF(OR(Ausstellungen!C459&lt;"a",Ausstellungen!D459&lt;"a",Ausstellungen!F459&lt;"a"),"",IF(AND(Ausstellungen!D459=Tabelle2!$C$19,Ausstellungen!F459=Tabelle2!$E$19),Ausstellungen!C459&amp;Ausstellungen!D459&amp;"yy",IF(AND(Ausstellungen!D459=Tabelle2!$C$19,Ausstellungen!F459&lt;&gt;Tabelle2!$E$19),Ausstellungen!C459&amp;Ausstellungen!D459&amp;"zz",Ausstellungen!C459&amp;Ausstellungen!D459)))</f>
        <v/>
      </c>
      <c r="C459" s="70" t="str">
        <f>IF(Ausstellungen!H459&lt;"a","",IF(Ausstellungen!F459=Tabelle2!$E$4,Ausstellungen!D459&amp;Ausstellungen!E459&amp;Ausstellungen!F459&amp;Ausstellungen!H459,IF(Ausstellungen!F459=Tabelle2!$E$3,Ausstellungen!D459&amp;Ausstellungen!F459&amp;Ausstellungen!H459,Ausstellungen!D459&amp;Ausstellungen!E459&amp;Ausstellungen!H459)))</f>
        <v/>
      </c>
      <c r="D459" s="70" t="str">
        <f>IF(AND(Ausstellungen!C459&gt;"a",Ausstellungen!D459&gt;"a",Ausstellungen!F459&gt;"a",Ausstellungen!I459&gt;"a"),Ausstellungen!D459&amp;Ausstellungen!E459&amp;MID(Ausstellungen!I459,1,2),"")</f>
        <v/>
      </c>
      <c r="E459" s="70" t="str">
        <f>IF(AND(Ausstellungen!C459&gt;"a",Ausstellungen!D459&gt;"a",Ausstellungen!F459&gt;"a",Ausstellungen!I459&gt;"a"),Ausstellungen!D459&amp;MID(Ausstellungen!I459,1,3),"")</f>
        <v/>
      </c>
      <c r="F459" s="70" t="str">
        <f>IF(Ausstellungen!T459&lt;&gt;"leer",CONCATENATE(Ausstellungen!T459,"P"),"")</f>
        <v/>
      </c>
      <c r="G459" s="71">
        <f ca="1">IF(Ausstellungen!G459&gt;" ",VLOOKUP(Ausstellungen!G459,INDIRECT(F459),2,0),0)</f>
        <v>0</v>
      </c>
      <c r="H459" s="71">
        <f>IF(ISERROR(VLOOKUP(Ausstellungen!H459,Tabelle2!$AG$3:$AH$29,2,0)),0,VLOOKUP(Ausstellungen!H459,Tabelle2!$AG$3:$AH$29,2,0))</f>
        <v>0</v>
      </c>
      <c r="I459" s="71">
        <f>IF(ISERROR(VLOOKUP(Ausstellungen!I459,Tabelle2!$X$3:$Y$8,2,0)),0,VLOOKUP(Ausstellungen!I459,Tabelle2!$X$3:$Y$8,2,0))</f>
        <v>0</v>
      </c>
      <c r="J459" s="71">
        <f t="shared" ca="1" si="77"/>
        <v>0</v>
      </c>
      <c r="N459" s="69" t="str">
        <f>IF(AND(Ausstellungen!$C459&gt;"a",ISERROR(VLOOKUP(Ausstellungen!$C459,Tabelle3!$A$6:$B$300,2,0))),"??",IF(ISERROR(VLOOKUP(Ausstellungen!$C459,Tabelle3!$A$6:$B$300,2,0)),"",VLOOKUP(Ausstellungen!$C459,Tabelle3!$A$6:$B$300,2,0)))</f>
        <v/>
      </c>
      <c r="O459" s="125">
        <f ca="1">IF(AND(Ausstellungen!G459&gt;"a",ISERROR(MATCH(Ausstellungen!G459,INDIRECT(Ausstellungen!T459),0))),0,1)</f>
        <v>1</v>
      </c>
      <c r="P459" s="71" t="str">
        <f>IF(Ausstellungen!$C459="","",IF(ISERROR(MATCH(Ausstellungen!$I459,Tabelle2!$X$4:$X$8,0)),"",MATCH(Ausstellungen!$I459,Tabelle2!$X$4:$X$8,0)))</f>
        <v/>
      </c>
      <c r="Q459" s="71" t="str">
        <f>IF(Ausstellungen!$C459="","",IF(OR(P459="",ISERROR(INDEX(Tabelle2!$X$14:$Y$18,P459,2))),"",INDEX(Tabelle2!$X$14:$Y$18,P459,2)))</f>
        <v/>
      </c>
      <c r="R459" s="71" t="str">
        <f t="shared" si="78"/>
        <v/>
      </c>
      <c r="S459" s="84" t="str">
        <f>IF(Ausstellungen!H459&lt;"a","",IF(AND(Ausstellungen!H459&gt;"a",ISERROR(MATCH(Ausstellungen!D459&amp;Ausstellungen!G459,Tabelle2!$T$2:$T$17,0))),1,IF(AND(Ausstellungen!H459&gt;"a",INDEX(Tabelle2!$V$2:$V$17,MATCH(Ausstellungen!D459&amp;Ausstellungen!G459,Tabelle2!$T$2:$T$17,0))&lt;&gt;Ausstellungen!H459),1,"")))</f>
        <v/>
      </c>
      <c r="T459" s="71" t="str">
        <f>IF(AND(Ausstellungen!I459&gt;"a",ISERROR(MATCH(Ausstellungen!G459,Tabelle2!$Z$2:$Z$7,0))),1,"")</f>
        <v/>
      </c>
      <c r="U459" s="71" t="str">
        <f>IF(AND(A459&gt;"a",Ausstellungen!G459&gt;" "),COUNTIF(A$5:A$500,A459),"")</f>
        <v/>
      </c>
      <c r="V459" s="71" t="str">
        <f t="shared" si="79"/>
        <v/>
      </c>
      <c r="W459" s="71" t="str">
        <f t="shared" si="80"/>
        <v/>
      </c>
      <c r="X459" s="71" t="str">
        <f>IF(AND(Ausstellungen!D459&lt;&gt;Tabelle2!$C$19,Ausstellungen!F459=Tabelle2!$E$19),1,"")</f>
        <v/>
      </c>
      <c r="Y459" s="71" t="str">
        <f ca="1">IF(AND(Ausstellungen!G459&gt;"a",ISERROR(MATCH(Ausstellungen!G459,INDIRECT(Ausstellungen!T459),0))),0,"")</f>
        <v/>
      </c>
      <c r="Z459" s="71" t="str">
        <f>IF(ISERROR(SEARCH(",",Ausstellungen!G459,1)),Ausstellungen!G459,SUBSTITUTE(MID(Ausstellungen!G459,1,SEARCH(",",Ausstellungen!G459,1)-1),"vv","z"))</f>
        <v xml:space="preserve"> </v>
      </c>
      <c r="AA459" s="71">
        <f t="shared" ca="1" si="81"/>
        <v>0</v>
      </c>
      <c r="AB459" s="71">
        <f t="shared" ca="1" si="82"/>
        <v>0</v>
      </c>
      <c r="AC459" s="71">
        <f t="shared" ca="1" si="83"/>
        <v>0</v>
      </c>
      <c r="AD459" s="71">
        <f t="shared" ca="1" si="84"/>
        <v>0</v>
      </c>
      <c r="AE459" s="71">
        <f t="shared" ca="1" si="85"/>
        <v>0</v>
      </c>
      <c r="AF459" s="71">
        <f t="shared" ca="1" si="86"/>
        <v>0</v>
      </c>
      <c r="AG459" s="71">
        <f t="shared" ca="1" si="87"/>
        <v>0</v>
      </c>
    </row>
    <row r="460" spans="1:33" ht="18.600000000000001" customHeight="1" x14ac:dyDescent="0.2">
      <c r="A460" s="70" t="str">
        <f>IF(AND(Ausstellungen!C460&lt;"a",Ausstellungen!D460&lt;"a",Ausstellungen!F460&lt;"a",Ausstellungen!G460&lt;" "),"",SUBSTITUTE(SUBSTITUTE(SUBSTITUTE(SUBSTITUTE(IF(AND(ISERROR(SEARCH(",",Ausstellungen!G460,1)),ISERROR(SEARCH(".",Ausstellungen!G460,1))),CONCATENATE(Ausstellungen!D460,Ausstellungen!E460,Ausstellungen!F460,Ausstellungen!G460),IF(ISERROR(SEARCH(",",Ausstellungen!G460,1)),CONCATENATE(Ausstellungen!D460,Ausstellungen!E460,Ausstellungen!F460,MID(Ausstellungen!G460,SEARCH(".",Ausstellungen!G460,1)-1,1)),CONCATENATE(Ausstellungen!D460,Ausstellungen!E460,Ausstellungen!F460,MID(Ausstellungen!G460,SEARCH(",",Ausstellungen!G460,1)-1,1)))),"vv",ROW()),"v",ROW()),"Sg",""),"V",""))</f>
        <v xml:space="preserve">   </v>
      </c>
      <c r="B460" s="70" t="str">
        <f>IF(OR(Ausstellungen!C460&lt;"a",Ausstellungen!D460&lt;"a",Ausstellungen!F460&lt;"a"),"",IF(AND(Ausstellungen!D460=Tabelle2!$C$19,Ausstellungen!F460=Tabelle2!$E$19),Ausstellungen!C460&amp;Ausstellungen!D460&amp;"yy",IF(AND(Ausstellungen!D460=Tabelle2!$C$19,Ausstellungen!F460&lt;&gt;Tabelle2!$E$19),Ausstellungen!C460&amp;Ausstellungen!D460&amp;"zz",Ausstellungen!C460&amp;Ausstellungen!D460)))</f>
        <v/>
      </c>
      <c r="C460" s="70" t="str">
        <f>IF(Ausstellungen!H460&lt;"a","",IF(Ausstellungen!F460=Tabelle2!$E$4,Ausstellungen!D460&amp;Ausstellungen!E460&amp;Ausstellungen!F460&amp;Ausstellungen!H460,IF(Ausstellungen!F460=Tabelle2!$E$3,Ausstellungen!D460&amp;Ausstellungen!F460&amp;Ausstellungen!H460,Ausstellungen!D460&amp;Ausstellungen!E460&amp;Ausstellungen!H460)))</f>
        <v/>
      </c>
      <c r="D460" s="70" t="str">
        <f>IF(AND(Ausstellungen!C460&gt;"a",Ausstellungen!D460&gt;"a",Ausstellungen!F460&gt;"a",Ausstellungen!I460&gt;"a"),Ausstellungen!D460&amp;Ausstellungen!E460&amp;MID(Ausstellungen!I460,1,2),"")</f>
        <v/>
      </c>
      <c r="E460" s="70" t="str">
        <f>IF(AND(Ausstellungen!C460&gt;"a",Ausstellungen!D460&gt;"a",Ausstellungen!F460&gt;"a",Ausstellungen!I460&gt;"a"),Ausstellungen!D460&amp;MID(Ausstellungen!I460,1,3),"")</f>
        <v/>
      </c>
      <c r="F460" s="70" t="str">
        <f>IF(Ausstellungen!T460&lt;&gt;"leer",CONCATENATE(Ausstellungen!T460,"P"),"")</f>
        <v/>
      </c>
      <c r="G460" s="71">
        <f ca="1">IF(Ausstellungen!G460&gt;" ",VLOOKUP(Ausstellungen!G460,INDIRECT(F460),2,0),0)</f>
        <v>0</v>
      </c>
      <c r="H460" s="71">
        <f>IF(ISERROR(VLOOKUP(Ausstellungen!H460,Tabelle2!$AG$3:$AH$29,2,0)),0,VLOOKUP(Ausstellungen!H460,Tabelle2!$AG$3:$AH$29,2,0))</f>
        <v>0</v>
      </c>
      <c r="I460" s="71">
        <f>IF(ISERROR(VLOOKUP(Ausstellungen!I460,Tabelle2!$X$3:$Y$8,2,0)),0,VLOOKUP(Ausstellungen!I460,Tabelle2!$X$3:$Y$8,2,0))</f>
        <v>0</v>
      </c>
      <c r="J460" s="71">
        <f t="shared" ca="1" si="77"/>
        <v>0</v>
      </c>
      <c r="N460" s="69" t="str">
        <f>IF(AND(Ausstellungen!$C460&gt;"a",ISERROR(VLOOKUP(Ausstellungen!$C460,Tabelle3!$A$6:$B$300,2,0))),"??",IF(ISERROR(VLOOKUP(Ausstellungen!$C460,Tabelle3!$A$6:$B$300,2,0)),"",VLOOKUP(Ausstellungen!$C460,Tabelle3!$A$6:$B$300,2,0)))</f>
        <v/>
      </c>
      <c r="O460" s="125">
        <f ca="1">IF(AND(Ausstellungen!G460&gt;"a",ISERROR(MATCH(Ausstellungen!G460,INDIRECT(Ausstellungen!T460),0))),0,1)</f>
        <v>1</v>
      </c>
      <c r="P460" s="71" t="str">
        <f>IF(Ausstellungen!$C460="","",IF(ISERROR(MATCH(Ausstellungen!$I460,Tabelle2!$X$4:$X$8,0)),"",MATCH(Ausstellungen!$I460,Tabelle2!$X$4:$X$8,0)))</f>
        <v/>
      </c>
      <c r="Q460" s="71" t="str">
        <f>IF(Ausstellungen!$C460="","",IF(OR(P460="",ISERROR(INDEX(Tabelle2!$X$14:$Y$18,P460,2))),"",INDEX(Tabelle2!$X$14:$Y$18,P460,2)))</f>
        <v/>
      </c>
      <c r="R460" s="71" t="str">
        <f t="shared" si="78"/>
        <v/>
      </c>
      <c r="S460" s="84" t="str">
        <f>IF(Ausstellungen!H460&lt;"a","",IF(AND(Ausstellungen!H460&gt;"a",ISERROR(MATCH(Ausstellungen!D460&amp;Ausstellungen!G460,Tabelle2!$T$2:$T$17,0))),1,IF(AND(Ausstellungen!H460&gt;"a",INDEX(Tabelle2!$V$2:$V$17,MATCH(Ausstellungen!D460&amp;Ausstellungen!G460,Tabelle2!$T$2:$T$17,0))&lt;&gt;Ausstellungen!H460),1,"")))</f>
        <v/>
      </c>
      <c r="T460" s="71" t="str">
        <f>IF(AND(Ausstellungen!I460&gt;"a",ISERROR(MATCH(Ausstellungen!G460,Tabelle2!$Z$2:$Z$7,0))),1,"")</f>
        <v/>
      </c>
      <c r="U460" s="71" t="str">
        <f>IF(AND(A460&gt;"a",Ausstellungen!G460&gt;" "),COUNTIF(A$5:A$500,A460),"")</f>
        <v/>
      </c>
      <c r="V460" s="71" t="str">
        <f t="shared" si="79"/>
        <v/>
      </c>
      <c r="W460" s="71" t="str">
        <f t="shared" si="80"/>
        <v/>
      </c>
      <c r="X460" s="71" t="str">
        <f>IF(AND(Ausstellungen!D460&lt;&gt;Tabelle2!$C$19,Ausstellungen!F460=Tabelle2!$E$19),1,"")</f>
        <v/>
      </c>
      <c r="Y460" s="71" t="str">
        <f ca="1">IF(AND(Ausstellungen!G460&gt;"a",ISERROR(MATCH(Ausstellungen!G460,INDIRECT(Ausstellungen!T460),0))),0,"")</f>
        <v/>
      </c>
      <c r="Z460" s="71" t="str">
        <f>IF(ISERROR(SEARCH(",",Ausstellungen!G460,1)),Ausstellungen!G460,SUBSTITUTE(MID(Ausstellungen!G460,1,SEARCH(",",Ausstellungen!G460,1)-1),"vv","z"))</f>
        <v xml:space="preserve"> </v>
      </c>
      <c r="AA460" s="71">
        <f t="shared" ca="1" si="81"/>
        <v>0</v>
      </c>
      <c r="AB460" s="71">
        <f t="shared" ca="1" si="82"/>
        <v>0</v>
      </c>
      <c r="AC460" s="71">
        <f t="shared" ca="1" si="83"/>
        <v>0</v>
      </c>
      <c r="AD460" s="71">
        <f t="shared" ca="1" si="84"/>
        <v>0</v>
      </c>
      <c r="AE460" s="71">
        <f t="shared" ca="1" si="85"/>
        <v>0</v>
      </c>
      <c r="AF460" s="71">
        <f t="shared" ca="1" si="86"/>
        <v>0</v>
      </c>
      <c r="AG460" s="71">
        <f t="shared" ca="1" si="87"/>
        <v>0</v>
      </c>
    </row>
    <row r="461" spans="1:33" ht="18.600000000000001" customHeight="1" x14ac:dyDescent="0.2">
      <c r="A461" s="70" t="str">
        <f>IF(AND(Ausstellungen!C461&lt;"a",Ausstellungen!D461&lt;"a",Ausstellungen!F461&lt;"a",Ausstellungen!G461&lt;" "),"",SUBSTITUTE(SUBSTITUTE(SUBSTITUTE(SUBSTITUTE(IF(AND(ISERROR(SEARCH(",",Ausstellungen!G461,1)),ISERROR(SEARCH(".",Ausstellungen!G461,1))),CONCATENATE(Ausstellungen!D461,Ausstellungen!E461,Ausstellungen!F461,Ausstellungen!G461),IF(ISERROR(SEARCH(",",Ausstellungen!G461,1)),CONCATENATE(Ausstellungen!D461,Ausstellungen!E461,Ausstellungen!F461,MID(Ausstellungen!G461,SEARCH(".",Ausstellungen!G461,1)-1,1)),CONCATENATE(Ausstellungen!D461,Ausstellungen!E461,Ausstellungen!F461,MID(Ausstellungen!G461,SEARCH(",",Ausstellungen!G461,1)-1,1)))),"vv",ROW()),"v",ROW()),"Sg",""),"V",""))</f>
        <v xml:space="preserve">   </v>
      </c>
      <c r="B461" s="70" t="str">
        <f>IF(OR(Ausstellungen!C461&lt;"a",Ausstellungen!D461&lt;"a",Ausstellungen!F461&lt;"a"),"",IF(AND(Ausstellungen!D461=Tabelle2!$C$19,Ausstellungen!F461=Tabelle2!$E$19),Ausstellungen!C461&amp;Ausstellungen!D461&amp;"yy",IF(AND(Ausstellungen!D461=Tabelle2!$C$19,Ausstellungen!F461&lt;&gt;Tabelle2!$E$19),Ausstellungen!C461&amp;Ausstellungen!D461&amp;"zz",Ausstellungen!C461&amp;Ausstellungen!D461)))</f>
        <v/>
      </c>
      <c r="C461" s="70" t="str">
        <f>IF(Ausstellungen!H461&lt;"a","",IF(Ausstellungen!F461=Tabelle2!$E$4,Ausstellungen!D461&amp;Ausstellungen!E461&amp;Ausstellungen!F461&amp;Ausstellungen!H461,IF(Ausstellungen!F461=Tabelle2!$E$3,Ausstellungen!D461&amp;Ausstellungen!F461&amp;Ausstellungen!H461,Ausstellungen!D461&amp;Ausstellungen!E461&amp;Ausstellungen!H461)))</f>
        <v/>
      </c>
      <c r="D461" s="70" t="str">
        <f>IF(AND(Ausstellungen!C461&gt;"a",Ausstellungen!D461&gt;"a",Ausstellungen!F461&gt;"a",Ausstellungen!I461&gt;"a"),Ausstellungen!D461&amp;Ausstellungen!E461&amp;MID(Ausstellungen!I461,1,2),"")</f>
        <v/>
      </c>
      <c r="E461" s="70" t="str">
        <f>IF(AND(Ausstellungen!C461&gt;"a",Ausstellungen!D461&gt;"a",Ausstellungen!F461&gt;"a",Ausstellungen!I461&gt;"a"),Ausstellungen!D461&amp;MID(Ausstellungen!I461,1,3),"")</f>
        <v/>
      </c>
      <c r="F461" s="70" t="str">
        <f>IF(Ausstellungen!T461&lt;&gt;"leer",CONCATENATE(Ausstellungen!T461,"P"),"")</f>
        <v/>
      </c>
      <c r="G461" s="71">
        <f ca="1">IF(Ausstellungen!G461&gt;" ",VLOOKUP(Ausstellungen!G461,INDIRECT(F461),2,0),0)</f>
        <v>0</v>
      </c>
      <c r="H461" s="71">
        <f>IF(ISERROR(VLOOKUP(Ausstellungen!H461,Tabelle2!$AG$3:$AH$29,2,0)),0,VLOOKUP(Ausstellungen!H461,Tabelle2!$AG$3:$AH$29,2,0))</f>
        <v>0</v>
      </c>
      <c r="I461" s="71">
        <f>IF(ISERROR(VLOOKUP(Ausstellungen!I461,Tabelle2!$X$3:$Y$8,2,0)),0,VLOOKUP(Ausstellungen!I461,Tabelle2!$X$3:$Y$8,2,0))</f>
        <v>0</v>
      </c>
      <c r="J461" s="71">
        <f t="shared" ca="1" si="77"/>
        <v>0</v>
      </c>
      <c r="N461" s="69" t="str">
        <f>IF(AND(Ausstellungen!$C461&gt;"a",ISERROR(VLOOKUP(Ausstellungen!$C461,Tabelle3!$A$6:$B$300,2,0))),"??",IF(ISERROR(VLOOKUP(Ausstellungen!$C461,Tabelle3!$A$6:$B$300,2,0)),"",VLOOKUP(Ausstellungen!$C461,Tabelle3!$A$6:$B$300,2,0)))</f>
        <v/>
      </c>
      <c r="O461" s="125">
        <f ca="1">IF(AND(Ausstellungen!G461&gt;"a",ISERROR(MATCH(Ausstellungen!G461,INDIRECT(Ausstellungen!T461),0))),0,1)</f>
        <v>1</v>
      </c>
      <c r="P461" s="71" t="str">
        <f>IF(Ausstellungen!$C461="","",IF(ISERROR(MATCH(Ausstellungen!$I461,Tabelle2!$X$4:$X$8,0)),"",MATCH(Ausstellungen!$I461,Tabelle2!$X$4:$X$8,0)))</f>
        <v/>
      </c>
      <c r="Q461" s="71" t="str">
        <f>IF(Ausstellungen!$C461="","",IF(OR(P461="",ISERROR(INDEX(Tabelle2!$X$14:$Y$18,P461,2))),"",INDEX(Tabelle2!$X$14:$Y$18,P461,2)))</f>
        <v/>
      </c>
      <c r="R461" s="71" t="str">
        <f t="shared" si="78"/>
        <v/>
      </c>
      <c r="S461" s="84" t="str">
        <f>IF(Ausstellungen!H461&lt;"a","",IF(AND(Ausstellungen!H461&gt;"a",ISERROR(MATCH(Ausstellungen!D461&amp;Ausstellungen!G461,Tabelle2!$T$2:$T$17,0))),1,IF(AND(Ausstellungen!H461&gt;"a",INDEX(Tabelle2!$V$2:$V$17,MATCH(Ausstellungen!D461&amp;Ausstellungen!G461,Tabelle2!$T$2:$T$17,0))&lt;&gt;Ausstellungen!H461),1,"")))</f>
        <v/>
      </c>
      <c r="T461" s="71" t="str">
        <f>IF(AND(Ausstellungen!I461&gt;"a",ISERROR(MATCH(Ausstellungen!G461,Tabelle2!$Z$2:$Z$7,0))),1,"")</f>
        <v/>
      </c>
      <c r="U461" s="71" t="str">
        <f>IF(AND(A461&gt;"a",Ausstellungen!G461&gt;" "),COUNTIF(A$5:A$500,A461),"")</f>
        <v/>
      </c>
      <c r="V461" s="71" t="str">
        <f t="shared" si="79"/>
        <v/>
      </c>
      <c r="W461" s="71" t="str">
        <f t="shared" si="80"/>
        <v/>
      </c>
      <c r="X461" s="71" t="str">
        <f>IF(AND(Ausstellungen!D461&lt;&gt;Tabelle2!$C$19,Ausstellungen!F461=Tabelle2!$E$19),1,"")</f>
        <v/>
      </c>
      <c r="Y461" s="71" t="str">
        <f ca="1">IF(AND(Ausstellungen!G461&gt;"a",ISERROR(MATCH(Ausstellungen!G461,INDIRECT(Ausstellungen!T461),0))),0,"")</f>
        <v/>
      </c>
      <c r="Z461" s="71" t="str">
        <f>IF(ISERROR(SEARCH(",",Ausstellungen!G461,1)),Ausstellungen!G461,SUBSTITUTE(MID(Ausstellungen!G461,1,SEARCH(",",Ausstellungen!G461,1)-1),"vv","z"))</f>
        <v xml:space="preserve"> </v>
      </c>
      <c r="AA461" s="71">
        <f t="shared" ca="1" si="81"/>
        <v>0</v>
      </c>
      <c r="AB461" s="71">
        <f t="shared" ca="1" si="82"/>
        <v>0</v>
      </c>
      <c r="AC461" s="71">
        <f t="shared" ca="1" si="83"/>
        <v>0</v>
      </c>
      <c r="AD461" s="71">
        <f t="shared" ca="1" si="84"/>
        <v>0</v>
      </c>
      <c r="AE461" s="71">
        <f t="shared" ca="1" si="85"/>
        <v>0</v>
      </c>
      <c r="AF461" s="71">
        <f t="shared" ca="1" si="86"/>
        <v>0</v>
      </c>
      <c r="AG461" s="71">
        <f t="shared" ca="1" si="87"/>
        <v>0</v>
      </c>
    </row>
    <row r="462" spans="1:33" ht="18.600000000000001" customHeight="1" x14ac:dyDescent="0.2">
      <c r="A462" s="70" t="str">
        <f>IF(AND(Ausstellungen!C462&lt;"a",Ausstellungen!D462&lt;"a",Ausstellungen!F462&lt;"a",Ausstellungen!G462&lt;" "),"",SUBSTITUTE(SUBSTITUTE(SUBSTITUTE(SUBSTITUTE(IF(AND(ISERROR(SEARCH(",",Ausstellungen!G462,1)),ISERROR(SEARCH(".",Ausstellungen!G462,1))),CONCATENATE(Ausstellungen!D462,Ausstellungen!E462,Ausstellungen!F462,Ausstellungen!G462),IF(ISERROR(SEARCH(",",Ausstellungen!G462,1)),CONCATENATE(Ausstellungen!D462,Ausstellungen!E462,Ausstellungen!F462,MID(Ausstellungen!G462,SEARCH(".",Ausstellungen!G462,1)-1,1)),CONCATENATE(Ausstellungen!D462,Ausstellungen!E462,Ausstellungen!F462,MID(Ausstellungen!G462,SEARCH(",",Ausstellungen!G462,1)-1,1)))),"vv",ROW()),"v",ROW()),"Sg",""),"V",""))</f>
        <v xml:space="preserve">   </v>
      </c>
      <c r="B462" s="70" t="str">
        <f>IF(OR(Ausstellungen!C462&lt;"a",Ausstellungen!D462&lt;"a",Ausstellungen!F462&lt;"a"),"",IF(AND(Ausstellungen!D462=Tabelle2!$C$19,Ausstellungen!F462=Tabelle2!$E$19),Ausstellungen!C462&amp;Ausstellungen!D462&amp;"yy",IF(AND(Ausstellungen!D462=Tabelle2!$C$19,Ausstellungen!F462&lt;&gt;Tabelle2!$E$19),Ausstellungen!C462&amp;Ausstellungen!D462&amp;"zz",Ausstellungen!C462&amp;Ausstellungen!D462)))</f>
        <v/>
      </c>
      <c r="C462" s="70" t="str">
        <f>IF(Ausstellungen!H462&lt;"a","",IF(Ausstellungen!F462=Tabelle2!$E$4,Ausstellungen!D462&amp;Ausstellungen!E462&amp;Ausstellungen!F462&amp;Ausstellungen!H462,IF(Ausstellungen!F462=Tabelle2!$E$3,Ausstellungen!D462&amp;Ausstellungen!F462&amp;Ausstellungen!H462,Ausstellungen!D462&amp;Ausstellungen!E462&amp;Ausstellungen!H462)))</f>
        <v/>
      </c>
      <c r="D462" s="70" t="str">
        <f>IF(AND(Ausstellungen!C462&gt;"a",Ausstellungen!D462&gt;"a",Ausstellungen!F462&gt;"a",Ausstellungen!I462&gt;"a"),Ausstellungen!D462&amp;Ausstellungen!E462&amp;MID(Ausstellungen!I462,1,2),"")</f>
        <v/>
      </c>
      <c r="E462" s="70" t="str">
        <f>IF(AND(Ausstellungen!C462&gt;"a",Ausstellungen!D462&gt;"a",Ausstellungen!F462&gt;"a",Ausstellungen!I462&gt;"a"),Ausstellungen!D462&amp;MID(Ausstellungen!I462,1,3),"")</f>
        <v/>
      </c>
      <c r="F462" s="70" t="str">
        <f>IF(Ausstellungen!T462&lt;&gt;"leer",CONCATENATE(Ausstellungen!T462,"P"),"")</f>
        <v/>
      </c>
      <c r="G462" s="71">
        <f ca="1">IF(Ausstellungen!G462&gt;" ",VLOOKUP(Ausstellungen!G462,INDIRECT(F462),2,0),0)</f>
        <v>0</v>
      </c>
      <c r="H462" s="71">
        <f>IF(ISERROR(VLOOKUP(Ausstellungen!H462,Tabelle2!$AG$3:$AH$29,2,0)),0,VLOOKUP(Ausstellungen!H462,Tabelle2!$AG$3:$AH$29,2,0))</f>
        <v>0</v>
      </c>
      <c r="I462" s="71">
        <f>IF(ISERROR(VLOOKUP(Ausstellungen!I462,Tabelle2!$X$3:$Y$8,2,0)),0,VLOOKUP(Ausstellungen!I462,Tabelle2!$X$3:$Y$8,2,0))</f>
        <v>0</v>
      </c>
      <c r="J462" s="71">
        <f t="shared" ca="1" si="77"/>
        <v>0</v>
      </c>
      <c r="N462" s="69" t="str">
        <f>IF(AND(Ausstellungen!$C462&gt;"a",ISERROR(VLOOKUP(Ausstellungen!$C462,Tabelle3!$A$6:$B$300,2,0))),"??",IF(ISERROR(VLOOKUP(Ausstellungen!$C462,Tabelle3!$A$6:$B$300,2,0)),"",VLOOKUP(Ausstellungen!$C462,Tabelle3!$A$6:$B$300,2,0)))</f>
        <v/>
      </c>
      <c r="O462" s="125">
        <f ca="1">IF(AND(Ausstellungen!G462&gt;"a",ISERROR(MATCH(Ausstellungen!G462,INDIRECT(Ausstellungen!T462),0))),0,1)</f>
        <v>1</v>
      </c>
      <c r="P462" s="71" t="str">
        <f>IF(Ausstellungen!$C462="","",IF(ISERROR(MATCH(Ausstellungen!$I462,Tabelle2!$X$4:$X$8,0)),"",MATCH(Ausstellungen!$I462,Tabelle2!$X$4:$X$8,0)))</f>
        <v/>
      </c>
      <c r="Q462" s="71" t="str">
        <f>IF(Ausstellungen!$C462="","",IF(OR(P462="",ISERROR(INDEX(Tabelle2!$X$14:$Y$18,P462,2))),"",INDEX(Tabelle2!$X$14:$Y$18,P462,2)))</f>
        <v/>
      </c>
      <c r="R462" s="71" t="str">
        <f t="shared" si="78"/>
        <v/>
      </c>
      <c r="S462" s="84" t="str">
        <f>IF(Ausstellungen!H462&lt;"a","",IF(AND(Ausstellungen!H462&gt;"a",ISERROR(MATCH(Ausstellungen!D462&amp;Ausstellungen!G462,Tabelle2!$T$2:$T$17,0))),1,IF(AND(Ausstellungen!H462&gt;"a",INDEX(Tabelle2!$V$2:$V$17,MATCH(Ausstellungen!D462&amp;Ausstellungen!G462,Tabelle2!$T$2:$T$17,0))&lt;&gt;Ausstellungen!H462),1,"")))</f>
        <v/>
      </c>
      <c r="T462" s="71" t="str">
        <f>IF(AND(Ausstellungen!I462&gt;"a",ISERROR(MATCH(Ausstellungen!G462,Tabelle2!$Z$2:$Z$7,0))),1,"")</f>
        <v/>
      </c>
      <c r="U462" s="71" t="str">
        <f>IF(AND(A462&gt;"a",Ausstellungen!G462&gt;" "),COUNTIF(A$5:A$500,A462),"")</f>
        <v/>
      </c>
      <c r="V462" s="71" t="str">
        <f t="shared" si="79"/>
        <v/>
      </c>
      <c r="W462" s="71" t="str">
        <f t="shared" si="80"/>
        <v/>
      </c>
      <c r="X462" s="71" t="str">
        <f>IF(AND(Ausstellungen!D462&lt;&gt;Tabelle2!$C$19,Ausstellungen!F462=Tabelle2!$E$19),1,"")</f>
        <v/>
      </c>
      <c r="Y462" s="71" t="str">
        <f ca="1">IF(AND(Ausstellungen!G462&gt;"a",ISERROR(MATCH(Ausstellungen!G462,INDIRECT(Ausstellungen!T462),0))),0,"")</f>
        <v/>
      </c>
      <c r="Z462" s="71" t="str">
        <f>IF(ISERROR(SEARCH(",",Ausstellungen!G462,1)),Ausstellungen!G462,SUBSTITUTE(MID(Ausstellungen!G462,1,SEARCH(",",Ausstellungen!G462,1)-1),"vv","z"))</f>
        <v xml:space="preserve"> </v>
      </c>
      <c r="AA462" s="71">
        <f t="shared" ca="1" si="81"/>
        <v>0</v>
      </c>
      <c r="AB462" s="71">
        <f t="shared" ca="1" si="82"/>
        <v>0</v>
      </c>
      <c r="AC462" s="71">
        <f t="shared" ca="1" si="83"/>
        <v>0</v>
      </c>
      <c r="AD462" s="71">
        <f t="shared" ca="1" si="84"/>
        <v>0</v>
      </c>
      <c r="AE462" s="71">
        <f t="shared" ca="1" si="85"/>
        <v>0</v>
      </c>
      <c r="AF462" s="71">
        <f t="shared" ca="1" si="86"/>
        <v>0</v>
      </c>
      <c r="AG462" s="71">
        <f t="shared" ca="1" si="87"/>
        <v>0</v>
      </c>
    </row>
    <row r="463" spans="1:33" ht="18.600000000000001" customHeight="1" x14ac:dyDescent="0.2">
      <c r="A463" s="70" t="str">
        <f>IF(AND(Ausstellungen!C463&lt;"a",Ausstellungen!D463&lt;"a",Ausstellungen!F463&lt;"a",Ausstellungen!G463&lt;" "),"",SUBSTITUTE(SUBSTITUTE(SUBSTITUTE(SUBSTITUTE(IF(AND(ISERROR(SEARCH(",",Ausstellungen!G463,1)),ISERROR(SEARCH(".",Ausstellungen!G463,1))),CONCATENATE(Ausstellungen!D463,Ausstellungen!E463,Ausstellungen!F463,Ausstellungen!G463),IF(ISERROR(SEARCH(",",Ausstellungen!G463,1)),CONCATENATE(Ausstellungen!D463,Ausstellungen!E463,Ausstellungen!F463,MID(Ausstellungen!G463,SEARCH(".",Ausstellungen!G463,1)-1,1)),CONCATENATE(Ausstellungen!D463,Ausstellungen!E463,Ausstellungen!F463,MID(Ausstellungen!G463,SEARCH(",",Ausstellungen!G463,1)-1,1)))),"vv",ROW()),"v",ROW()),"Sg",""),"V",""))</f>
        <v xml:space="preserve">   </v>
      </c>
      <c r="B463" s="70" t="str">
        <f>IF(OR(Ausstellungen!C463&lt;"a",Ausstellungen!D463&lt;"a",Ausstellungen!F463&lt;"a"),"",IF(AND(Ausstellungen!D463=Tabelle2!$C$19,Ausstellungen!F463=Tabelle2!$E$19),Ausstellungen!C463&amp;Ausstellungen!D463&amp;"yy",IF(AND(Ausstellungen!D463=Tabelle2!$C$19,Ausstellungen!F463&lt;&gt;Tabelle2!$E$19),Ausstellungen!C463&amp;Ausstellungen!D463&amp;"zz",Ausstellungen!C463&amp;Ausstellungen!D463)))</f>
        <v/>
      </c>
      <c r="C463" s="70" t="str">
        <f>IF(Ausstellungen!H463&lt;"a","",IF(Ausstellungen!F463=Tabelle2!$E$4,Ausstellungen!D463&amp;Ausstellungen!E463&amp;Ausstellungen!F463&amp;Ausstellungen!H463,IF(Ausstellungen!F463=Tabelle2!$E$3,Ausstellungen!D463&amp;Ausstellungen!F463&amp;Ausstellungen!H463,Ausstellungen!D463&amp;Ausstellungen!E463&amp;Ausstellungen!H463)))</f>
        <v/>
      </c>
      <c r="D463" s="70" t="str">
        <f>IF(AND(Ausstellungen!C463&gt;"a",Ausstellungen!D463&gt;"a",Ausstellungen!F463&gt;"a",Ausstellungen!I463&gt;"a"),Ausstellungen!D463&amp;Ausstellungen!E463&amp;MID(Ausstellungen!I463,1,2),"")</f>
        <v/>
      </c>
      <c r="E463" s="70" t="str">
        <f>IF(AND(Ausstellungen!C463&gt;"a",Ausstellungen!D463&gt;"a",Ausstellungen!F463&gt;"a",Ausstellungen!I463&gt;"a"),Ausstellungen!D463&amp;MID(Ausstellungen!I463,1,3),"")</f>
        <v/>
      </c>
      <c r="F463" s="70" t="str">
        <f>IF(Ausstellungen!T463&lt;&gt;"leer",CONCATENATE(Ausstellungen!T463,"P"),"")</f>
        <v/>
      </c>
      <c r="G463" s="71">
        <f ca="1">IF(Ausstellungen!G463&gt;" ",VLOOKUP(Ausstellungen!G463,INDIRECT(F463),2,0),0)</f>
        <v>0</v>
      </c>
      <c r="H463" s="71">
        <f>IF(ISERROR(VLOOKUP(Ausstellungen!H463,Tabelle2!$AG$3:$AH$29,2,0)),0,VLOOKUP(Ausstellungen!H463,Tabelle2!$AG$3:$AH$29,2,0))</f>
        <v>0</v>
      </c>
      <c r="I463" s="71">
        <f>IF(ISERROR(VLOOKUP(Ausstellungen!I463,Tabelle2!$X$3:$Y$8,2,0)),0,VLOOKUP(Ausstellungen!I463,Tabelle2!$X$3:$Y$8,2,0))</f>
        <v>0</v>
      </c>
      <c r="J463" s="71">
        <f t="shared" ca="1" si="77"/>
        <v>0</v>
      </c>
      <c r="N463" s="69" t="str">
        <f>IF(AND(Ausstellungen!$C463&gt;"a",ISERROR(VLOOKUP(Ausstellungen!$C463,Tabelle3!$A$6:$B$300,2,0))),"??",IF(ISERROR(VLOOKUP(Ausstellungen!$C463,Tabelle3!$A$6:$B$300,2,0)),"",VLOOKUP(Ausstellungen!$C463,Tabelle3!$A$6:$B$300,2,0)))</f>
        <v/>
      </c>
      <c r="O463" s="125">
        <f ca="1">IF(AND(Ausstellungen!G463&gt;"a",ISERROR(MATCH(Ausstellungen!G463,INDIRECT(Ausstellungen!T463),0))),0,1)</f>
        <v>1</v>
      </c>
      <c r="P463" s="71" t="str">
        <f>IF(Ausstellungen!$C463="","",IF(ISERROR(MATCH(Ausstellungen!$I463,Tabelle2!$X$4:$X$8,0)),"",MATCH(Ausstellungen!$I463,Tabelle2!$X$4:$X$8,0)))</f>
        <v/>
      </c>
      <c r="Q463" s="71" t="str">
        <f>IF(Ausstellungen!$C463="","",IF(OR(P463="",ISERROR(INDEX(Tabelle2!$X$14:$Y$18,P463,2))),"",INDEX(Tabelle2!$X$14:$Y$18,P463,2)))</f>
        <v/>
      </c>
      <c r="R463" s="71" t="str">
        <f t="shared" si="78"/>
        <v/>
      </c>
      <c r="S463" s="84" t="str">
        <f>IF(Ausstellungen!H463&lt;"a","",IF(AND(Ausstellungen!H463&gt;"a",ISERROR(MATCH(Ausstellungen!D463&amp;Ausstellungen!G463,Tabelle2!$T$2:$T$17,0))),1,IF(AND(Ausstellungen!H463&gt;"a",INDEX(Tabelle2!$V$2:$V$17,MATCH(Ausstellungen!D463&amp;Ausstellungen!G463,Tabelle2!$T$2:$T$17,0))&lt;&gt;Ausstellungen!H463),1,"")))</f>
        <v/>
      </c>
      <c r="T463" s="71" t="str">
        <f>IF(AND(Ausstellungen!I463&gt;"a",ISERROR(MATCH(Ausstellungen!G463,Tabelle2!$Z$2:$Z$7,0))),1,"")</f>
        <v/>
      </c>
      <c r="U463" s="71" t="str">
        <f>IF(AND(A463&gt;"a",Ausstellungen!G463&gt;" "),COUNTIF(A$5:A$500,A463),"")</f>
        <v/>
      </c>
      <c r="V463" s="71" t="str">
        <f t="shared" si="79"/>
        <v/>
      </c>
      <c r="W463" s="71" t="str">
        <f t="shared" si="80"/>
        <v/>
      </c>
      <c r="X463" s="71" t="str">
        <f>IF(AND(Ausstellungen!D463&lt;&gt;Tabelle2!$C$19,Ausstellungen!F463=Tabelle2!$E$19),1,"")</f>
        <v/>
      </c>
      <c r="Y463" s="71" t="str">
        <f ca="1">IF(AND(Ausstellungen!G463&gt;"a",ISERROR(MATCH(Ausstellungen!G463,INDIRECT(Ausstellungen!T463),0))),0,"")</f>
        <v/>
      </c>
      <c r="Z463" s="71" t="str">
        <f>IF(ISERROR(SEARCH(",",Ausstellungen!G463,1)),Ausstellungen!G463,SUBSTITUTE(MID(Ausstellungen!G463,1,SEARCH(",",Ausstellungen!G463,1)-1),"vv","z"))</f>
        <v xml:space="preserve"> </v>
      </c>
      <c r="AA463" s="71">
        <f t="shared" ca="1" si="81"/>
        <v>0</v>
      </c>
      <c r="AB463" s="71">
        <f t="shared" ca="1" si="82"/>
        <v>0</v>
      </c>
      <c r="AC463" s="71">
        <f t="shared" ca="1" si="83"/>
        <v>0</v>
      </c>
      <c r="AD463" s="71">
        <f t="shared" ca="1" si="84"/>
        <v>0</v>
      </c>
      <c r="AE463" s="71">
        <f t="shared" ca="1" si="85"/>
        <v>0</v>
      </c>
      <c r="AF463" s="71">
        <f t="shared" ca="1" si="86"/>
        <v>0</v>
      </c>
      <c r="AG463" s="71">
        <f t="shared" ca="1" si="87"/>
        <v>0</v>
      </c>
    </row>
    <row r="464" spans="1:33" ht="18.600000000000001" customHeight="1" x14ac:dyDescent="0.2">
      <c r="A464" s="70" t="str">
        <f>IF(AND(Ausstellungen!C464&lt;"a",Ausstellungen!D464&lt;"a",Ausstellungen!F464&lt;"a",Ausstellungen!G464&lt;" "),"",SUBSTITUTE(SUBSTITUTE(SUBSTITUTE(SUBSTITUTE(IF(AND(ISERROR(SEARCH(",",Ausstellungen!G464,1)),ISERROR(SEARCH(".",Ausstellungen!G464,1))),CONCATENATE(Ausstellungen!D464,Ausstellungen!E464,Ausstellungen!F464,Ausstellungen!G464),IF(ISERROR(SEARCH(",",Ausstellungen!G464,1)),CONCATENATE(Ausstellungen!D464,Ausstellungen!E464,Ausstellungen!F464,MID(Ausstellungen!G464,SEARCH(".",Ausstellungen!G464,1)-1,1)),CONCATENATE(Ausstellungen!D464,Ausstellungen!E464,Ausstellungen!F464,MID(Ausstellungen!G464,SEARCH(",",Ausstellungen!G464,1)-1,1)))),"vv",ROW()),"v",ROW()),"Sg",""),"V",""))</f>
        <v xml:space="preserve">   </v>
      </c>
      <c r="B464" s="70" t="str">
        <f>IF(OR(Ausstellungen!C464&lt;"a",Ausstellungen!D464&lt;"a",Ausstellungen!F464&lt;"a"),"",IF(AND(Ausstellungen!D464=Tabelle2!$C$19,Ausstellungen!F464=Tabelle2!$E$19),Ausstellungen!C464&amp;Ausstellungen!D464&amp;"yy",IF(AND(Ausstellungen!D464=Tabelle2!$C$19,Ausstellungen!F464&lt;&gt;Tabelle2!$E$19),Ausstellungen!C464&amp;Ausstellungen!D464&amp;"zz",Ausstellungen!C464&amp;Ausstellungen!D464)))</f>
        <v/>
      </c>
      <c r="C464" s="70" t="str">
        <f>IF(Ausstellungen!H464&lt;"a","",IF(Ausstellungen!F464=Tabelle2!$E$4,Ausstellungen!D464&amp;Ausstellungen!E464&amp;Ausstellungen!F464&amp;Ausstellungen!H464,IF(Ausstellungen!F464=Tabelle2!$E$3,Ausstellungen!D464&amp;Ausstellungen!F464&amp;Ausstellungen!H464,Ausstellungen!D464&amp;Ausstellungen!E464&amp;Ausstellungen!H464)))</f>
        <v/>
      </c>
      <c r="D464" s="70" t="str">
        <f>IF(AND(Ausstellungen!C464&gt;"a",Ausstellungen!D464&gt;"a",Ausstellungen!F464&gt;"a",Ausstellungen!I464&gt;"a"),Ausstellungen!D464&amp;Ausstellungen!E464&amp;MID(Ausstellungen!I464,1,2),"")</f>
        <v/>
      </c>
      <c r="E464" s="70" t="str">
        <f>IF(AND(Ausstellungen!C464&gt;"a",Ausstellungen!D464&gt;"a",Ausstellungen!F464&gt;"a",Ausstellungen!I464&gt;"a"),Ausstellungen!D464&amp;MID(Ausstellungen!I464,1,3),"")</f>
        <v/>
      </c>
      <c r="F464" s="70" t="str">
        <f>IF(Ausstellungen!T464&lt;&gt;"leer",CONCATENATE(Ausstellungen!T464,"P"),"")</f>
        <v/>
      </c>
      <c r="G464" s="71">
        <f ca="1">IF(Ausstellungen!G464&gt;" ",VLOOKUP(Ausstellungen!G464,INDIRECT(F464),2,0),0)</f>
        <v>0</v>
      </c>
      <c r="H464" s="71">
        <f>IF(ISERROR(VLOOKUP(Ausstellungen!H464,Tabelle2!$AG$3:$AH$29,2,0)),0,VLOOKUP(Ausstellungen!H464,Tabelle2!$AG$3:$AH$29,2,0))</f>
        <v>0</v>
      </c>
      <c r="I464" s="71">
        <f>IF(ISERROR(VLOOKUP(Ausstellungen!I464,Tabelle2!$X$3:$Y$8,2,0)),0,VLOOKUP(Ausstellungen!I464,Tabelle2!$X$3:$Y$8,2,0))</f>
        <v>0</v>
      </c>
      <c r="J464" s="71">
        <f t="shared" ca="1" si="77"/>
        <v>0</v>
      </c>
      <c r="N464" s="69" t="str">
        <f>IF(AND(Ausstellungen!$C464&gt;"a",ISERROR(VLOOKUP(Ausstellungen!$C464,Tabelle3!$A$6:$B$300,2,0))),"??",IF(ISERROR(VLOOKUP(Ausstellungen!$C464,Tabelle3!$A$6:$B$300,2,0)),"",VLOOKUP(Ausstellungen!$C464,Tabelle3!$A$6:$B$300,2,0)))</f>
        <v/>
      </c>
      <c r="O464" s="125">
        <f ca="1">IF(AND(Ausstellungen!G464&gt;"a",ISERROR(MATCH(Ausstellungen!G464,INDIRECT(Ausstellungen!T464),0))),0,1)</f>
        <v>1</v>
      </c>
      <c r="P464" s="71" t="str">
        <f>IF(Ausstellungen!$C464="","",IF(ISERROR(MATCH(Ausstellungen!$I464,Tabelle2!$X$4:$X$8,0)),"",MATCH(Ausstellungen!$I464,Tabelle2!$X$4:$X$8,0)))</f>
        <v/>
      </c>
      <c r="Q464" s="71" t="str">
        <f>IF(Ausstellungen!$C464="","",IF(OR(P464="",ISERROR(INDEX(Tabelle2!$X$14:$Y$18,P464,2))),"",INDEX(Tabelle2!$X$14:$Y$18,P464,2)))</f>
        <v/>
      </c>
      <c r="R464" s="71" t="str">
        <f t="shared" si="78"/>
        <v/>
      </c>
      <c r="S464" s="84" t="str">
        <f>IF(Ausstellungen!H464&lt;"a","",IF(AND(Ausstellungen!H464&gt;"a",ISERROR(MATCH(Ausstellungen!D464&amp;Ausstellungen!G464,Tabelle2!$T$2:$T$17,0))),1,IF(AND(Ausstellungen!H464&gt;"a",INDEX(Tabelle2!$V$2:$V$17,MATCH(Ausstellungen!D464&amp;Ausstellungen!G464,Tabelle2!$T$2:$T$17,0))&lt;&gt;Ausstellungen!H464),1,"")))</f>
        <v/>
      </c>
      <c r="T464" s="71" t="str">
        <f>IF(AND(Ausstellungen!I464&gt;"a",ISERROR(MATCH(Ausstellungen!G464,Tabelle2!$Z$2:$Z$7,0))),1,"")</f>
        <v/>
      </c>
      <c r="U464" s="71" t="str">
        <f>IF(AND(A464&gt;"a",Ausstellungen!G464&gt;" "),COUNTIF(A$5:A$500,A464),"")</f>
        <v/>
      </c>
      <c r="V464" s="71" t="str">
        <f t="shared" si="79"/>
        <v/>
      </c>
      <c r="W464" s="71" t="str">
        <f t="shared" si="80"/>
        <v/>
      </c>
      <c r="X464" s="71" t="str">
        <f>IF(AND(Ausstellungen!D464&lt;&gt;Tabelle2!$C$19,Ausstellungen!F464=Tabelle2!$E$19),1,"")</f>
        <v/>
      </c>
      <c r="Y464" s="71" t="str">
        <f ca="1">IF(AND(Ausstellungen!G464&gt;"a",ISERROR(MATCH(Ausstellungen!G464,INDIRECT(Ausstellungen!T464),0))),0,"")</f>
        <v/>
      </c>
      <c r="Z464" s="71" t="str">
        <f>IF(ISERROR(SEARCH(",",Ausstellungen!G464,1)),Ausstellungen!G464,SUBSTITUTE(MID(Ausstellungen!G464,1,SEARCH(",",Ausstellungen!G464,1)-1),"vv","z"))</f>
        <v xml:space="preserve"> </v>
      </c>
      <c r="AA464" s="71">
        <f t="shared" ca="1" si="81"/>
        <v>0</v>
      </c>
      <c r="AB464" s="71">
        <f t="shared" ca="1" si="82"/>
        <v>0</v>
      </c>
      <c r="AC464" s="71">
        <f t="shared" ca="1" si="83"/>
        <v>0</v>
      </c>
      <c r="AD464" s="71">
        <f t="shared" ca="1" si="84"/>
        <v>0</v>
      </c>
      <c r="AE464" s="71">
        <f t="shared" ca="1" si="85"/>
        <v>0</v>
      </c>
      <c r="AF464" s="71">
        <f t="shared" ca="1" si="86"/>
        <v>0</v>
      </c>
      <c r="AG464" s="71">
        <f t="shared" ca="1" si="87"/>
        <v>0</v>
      </c>
    </row>
    <row r="465" spans="1:33" ht="18.600000000000001" customHeight="1" x14ac:dyDescent="0.2">
      <c r="A465" s="70" t="str">
        <f>IF(AND(Ausstellungen!C465&lt;"a",Ausstellungen!D465&lt;"a",Ausstellungen!F465&lt;"a",Ausstellungen!G465&lt;" "),"",SUBSTITUTE(SUBSTITUTE(SUBSTITUTE(SUBSTITUTE(IF(AND(ISERROR(SEARCH(",",Ausstellungen!G465,1)),ISERROR(SEARCH(".",Ausstellungen!G465,1))),CONCATENATE(Ausstellungen!D465,Ausstellungen!E465,Ausstellungen!F465,Ausstellungen!G465),IF(ISERROR(SEARCH(",",Ausstellungen!G465,1)),CONCATENATE(Ausstellungen!D465,Ausstellungen!E465,Ausstellungen!F465,MID(Ausstellungen!G465,SEARCH(".",Ausstellungen!G465,1)-1,1)),CONCATENATE(Ausstellungen!D465,Ausstellungen!E465,Ausstellungen!F465,MID(Ausstellungen!G465,SEARCH(",",Ausstellungen!G465,1)-1,1)))),"vv",ROW()),"v",ROW()),"Sg",""),"V",""))</f>
        <v xml:space="preserve">   </v>
      </c>
      <c r="B465" s="70" t="str">
        <f>IF(OR(Ausstellungen!C465&lt;"a",Ausstellungen!D465&lt;"a",Ausstellungen!F465&lt;"a"),"",IF(AND(Ausstellungen!D465=Tabelle2!$C$19,Ausstellungen!F465=Tabelle2!$E$19),Ausstellungen!C465&amp;Ausstellungen!D465&amp;"yy",IF(AND(Ausstellungen!D465=Tabelle2!$C$19,Ausstellungen!F465&lt;&gt;Tabelle2!$E$19),Ausstellungen!C465&amp;Ausstellungen!D465&amp;"zz",Ausstellungen!C465&amp;Ausstellungen!D465)))</f>
        <v/>
      </c>
      <c r="C465" s="70" t="str">
        <f>IF(Ausstellungen!H465&lt;"a","",IF(Ausstellungen!F465=Tabelle2!$E$4,Ausstellungen!D465&amp;Ausstellungen!E465&amp;Ausstellungen!F465&amp;Ausstellungen!H465,IF(Ausstellungen!F465=Tabelle2!$E$3,Ausstellungen!D465&amp;Ausstellungen!F465&amp;Ausstellungen!H465,Ausstellungen!D465&amp;Ausstellungen!E465&amp;Ausstellungen!H465)))</f>
        <v/>
      </c>
      <c r="D465" s="70" t="str">
        <f>IF(AND(Ausstellungen!C465&gt;"a",Ausstellungen!D465&gt;"a",Ausstellungen!F465&gt;"a",Ausstellungen!I465&gt;"a"),Ausstellungen!D465&amp;Ausstellungen!E465&amp;MID(Ausstellungen!I465,1,2),"")</f>
        <v/>
      </c>
      <c r="E465" s="70" t="str">
        <f>IF(AND(Ausstellungen!C465&gt;"a",Ausstellungen!D465&gt;"a",Ausstellungen!F465&gt;"a",Ausstellungen!I465&gt;"a"),Ausstellungen!D465&amp;MID(Ausstellungen!I465,1,3),"")</f>
        <v/>
      </c>
      <c r="F465" s="70" t="str">
        <f>IF(Ausstellungen!T465&lt;&gt;"leer",CONCATENATE(Ausstellungen!T465,"P"),"")</f>
        <v/>
      </c>
      <c r="G465" s="71">
        <f ca="1">IF(Ausstellungen!G465&gt;" ",VLOOKUP(Ausstellungen!G465,INDIRECT(F465),2,0),0)</f>
        <v>0</v>
      </c>
      <c r="H465" s="71">
        <f>IF(ISERROR(VLOOKUP(Ausstellungen!H465,Tabelle2!$AG$3:$AH$29,2,0)),0,VLOOKUP(Ausstellungen!H465,Tabelle2!$AG$3:$AH$29,2,0))</f>
        <v>0</v>
      </c>
      <c r="I465" s="71">
        <f>IF(ISERROR(VLOOKUP(Ausstellungen!I465,Tabelle2!$X$3:$Y$8,2,0)),0,VLOOKUP(Ausstellungen!I465,Tabelle2!$X$3:$Y$8,2,0))</f>
        <v>0</v>
      </c>
      <c r="J465" s="71">
        <f t="shared" ca="1" si="77"/>
        <v>0</v>
      </c>
      <c r="N465" s="69" t="str">
        <f>IF(AND(Ausstellungen!$C465&gt;"a",ISERROR(VLOOKUP(Ausstellungen!$C465,Tabelle3!$A$6:$B$300,2,0))),"??",IF(ISERROR(VLOOKUP(Ausstellungen!$C465,Tabelle3!$A$6:$B$300,2,0)),"",VLOOKUP(Ausstellungen!$C465,Tabelle3!$A$6:$B$300,2,0)))</f>
        <v/>
      </c>
      <c r="O465" s="125">
        <f ca="1">IF(AND(Ausstellungen!G465&gt;"a",ISERROR(MATCH(Ausstellungen!G465,INDIRECT(Ausstellungen!T465),0))),0,1)</f>
        <v>1</v>
      </c>
      <c r="P465" s="71" t="str">
        <f>IF(Ausstellungen!$C465="","",IF(ISERROR(MATCH(Ausstellungen!$I465,Tabelle2!$X$4:$X$8,0)),"",MATCH(Ausstellungen!$I465,Tabelle2!$X$4:$X$8,0)))</f>
        <v/>
      </c>
      <c r="Q465" s="71" t="str">
        <f>IF(Ausstellungen!$C465="","",IF(OR(P465="",ISERROR(INDEX(Tabelle2!$X$14:$Y$18,P465,2))),"",INDEX(Tabelle2!$X$14:$Y$18,P465,2)))</f>
        <v/>
      </c>
      <c r="R465" s="71" t="str">
        <f t="shared" si="78"/>
        <v/>
      </c>
      <c r="S465" s="84" t="str">
        <f>IF(Ausstellungen!H465&lt;"a","",IF(AND(Ausstellungen!H465&gt;"a",ISERROR(MATCH(Ausstellungen!D465&amp;Ausstellungen!G465,Tabelle2!$T$2:$T$17,0))),1,IF(AND(Ausstellungen!H465&gt;"a",INDEX(Tabelle2!$V$2:$V$17,MATCH(Ausstellungen!D465&amp;Ausstellungen!G465,Tabelle2!$T$2:$T$17,0))&lt;&gt;Ausstellungen!H465),1,"")))</f>
        <v/>
      </c>
      <c r="T465" s="71" t="str">
        <f>IF(AND(Ausstellungen!I465&gt;"a",ISERROR(MATCH(Ausstellungen!G465,Tabelle2!$Z$2:$Z$7,0))),1,"")</f>
        <v/>
      </c>
      <c r="U465" s="71" t="str">
        <f>IF(AND(A465&gt;"a",Ausstellungen!G465&gt;" "),COUNTIF(A$5:A$500,A465),"")</f>
        <v/>
      </c>
      <c r="V465" s="71" t="str">
        <f t="shared" si="79"/>
        <v/>
      </c>
      <c r="W465" s="71" t="str">
        <f t="shared" si="80"/>
        <v/>
      </c>
      <c r="X465" s="71" t="str">
        <f>IF(AND(Ausstellungen!D465&lt;&gt;Tabelle2!$C$19,Ausstellungen!F465=Tabelle2!$E$19),1,"")</f>
        <v/>
      </c>
      <c r="Y465" s="71" t="str">
        <f ca="1">IF(AND(Ausstellungen!G465&gt;"a",ISERROR(MATCH(Ausstellungen!G465,INDIRECT(Ausstellungen!T465),0))),0,"")</f>
        <v/>
      </c>
      <c r="Z465" s="71" t="str">
        <f>IF(ISERROR(SEARCH(",",Ausstellungen!G465,1)),Ausstellungen!G465,SUBSTITUTE(MID(Ausstellungen!G465,1,SEARCH(",",Ausstellungen!G465,1)-1),"vv","z"))</f>
        <v xml:space="preserve"> </v>
      </c>
      <c r="AA465" s="71">
        <f t="shared" ca="1" si="81"/>
        <v>0</v>
      </c>
      <c r="AB465" s="71">
        <f t="shared" ca="1" si="82"/>
        <v>0</v>
      </c>
      <c r="AC465" s="71">
        <f t="shared" ca="1" si="83"/>
        <v>0</v>
      </c>
      <c r="AD465" s="71">
        <f t="shared" ca="1" si="84"/>
        <v>0</v>
      </c>
      <c r="AE465" s="71">
        <f t="shared" ca="1" si="85"/>
        <v>0</v>
      </c>
      <c r="AF465" s="71">
        <f t="shared" ca="1" si="86"/>
        <v>0</v>
      </c>
      <c r="AG465" s="71">
        <f t="shared" ca="1" si="87"/>
        <v>0</v>
      </c>
    </row>
    <row r="466" spans="1:33" ht="18.600000000000001" customHeight="1" x14ac:dyDescent="0.2">
      <c r="A466" s="70" t="str">
        <f>IF(AND(Ausstellungen!C466&lt;"a",Ausstellungen!D466&lt;"a",Ausstellungen!F466&lt;"a",Ausstellungen!G466&lt;" "),"",SUBSTITUTE(SUBSTITUTE(SUBSTITUTE(SUBSTITUTE(IF(AND(ISERROR(SEARCH(",",Ausstellungen!G466,1)),ISERROR(SEARCH(".",Ausstellungen!G466,1))),CONCATENATE(Ausstellungen!D466,Ausstellungen!E466,Ausstellungen!F466,Ausstellungen!G466),IF(ISERROR(SEARCH(",",Ausstellungen!G466,1)),CONCATENATE(Ausstellungen!D466,Ausstellungen!E466,Ausstellungen!F466,MID(Ausstellungen!G466,SEARCH(".",Ausstellungen!G466,1)-1,1)),CONCATENATE(Ausstellungen!D466,Ausstellungen!E466,Ausstellungen!F466,MID(Ausstellungen!G466,SEARCH(",",Ausstellungen!G466,1)-1,1)))),"vv",ROW()),"v",ROW()),"Sg",""),"V",""))</f>
        <v xml:space="preserve">   </v>
      </c>
      <c r="B466" s="70" t="str">
        <f>IF(OR(Ausstellungen!C466&lt;"a",Ausstellungen!D466&lt;"a",Ausstellungen!F466&lt;"a"),"",IF(AND(Ausstellungen!D466=Tabelle2!$C$19,Ausstellungen!F466=Tabelle2!$E$19),Ausstellungen!C466&amp;Ausstellungen!D466&amp;"yy",IF(AND(Ausstellungen!D466=Tabelle2!$C$19,Ausstellungen!F466&lt;&gt;Tabelle2!$E$19),Ausstellungen!C466&amp;Ausstellungen!D466&amp;"zz",Ausstellungen!C466&amp;Ausstellungen!D466)))</f>
        <v/>
      </c>
      <c r="C466" s="70" t="str">
        <f>IF(Ausstellungen!H466&lt;"a","",IF(Ausstellungen!F466=Tabelle2!$E$4,Ausstellungen!D466&amp;Ausstellungen!E466&amp;Ausstellungen!F466&amp;Ausstellungen!H466,IF(Ausstellungen!F466=Tabelle2!$E$3,Ausstellungen!D466&amp;Ausstellungen!F466&amp;Ausstellungen!H466,Ausstellungen!D466&amp;Ausstellungen!E466&amp;Ausstellungen!H466)))</f>
        <v/>
      </c>
      <c r="D466" s="70" t="str">
        <f>IF(AND(Ausstellungen!C466&gt;"a",Ausstellungen!D466&gt;"a",Ausstellungen!F466&gt;"a",Ausstellungen!I466&gt;"a"),Ausstellungen!D466&amp;Ausstellungen!E466&amp;MID(Ausstellungen!I466,1,2),"")</f>
        <v/>
      </c>
      <c r="E466" s="70" t="str">
        <f>IF(AND(Ausstellungen!C466&gt;"a",Ausstellungen!D466&gt;"a",Ausstellungen!F466&gt;"a",Ausstellungen!I466&gt;"a"),Ausstellungen!D466&amp;MID(Ausstellungen!I466,1,3),"")</f>
        <v/>
      </c>
      <c r="F466" s="70" t="str">
        <f>IF(Ausstellungen!T466&lt;&gt;"leer",CONCATENATE(Ausstellungen!T466,"P"),"")</f>
        <v/>
      </c>
      <c r="G466" s="71">
        <f ca="1">IF(Ausstellungen!G466&gt;" ",VLOOKUP(Ausstellungen!G466,INDIRECT(F466),2,0),0)</f>
        <v>0</v>
      </c>
      <c r="H466" s="71">
        <f>IF(ISERROR(VLOOKUP(Ausstellungen!H466,Tabelle2!$AG$3:$AH$29,2,0)),0,VLOOKUP(Ausstellungen!H466,Tabelle2!$AG$3:$AH$29,2,0))</f>
        <v>0</v>
      </c>
      <c r="I466" s="71">
        <f>IF(ISERROR(VLOOKUP(Ausstellungen!I466,Tabelle2!$X$3:$Y$8,2,0)),0,VLOOKUP(Ausstellungen!I466,Tabelle2!$X$3:$Y$8,2,0))</f>
        <v>0</v>
      </c>
      <c r="J466" s="71">
        <f t="shared" ca="1" si="77"/>
        <v>0</v>
      </c>
      <c r="N466" s="69" t="str">
        <f>IF(AND(Ausstellungen!$C466&gt;"a",ISERROR(VLOOKUP(Ausstellungen!$C466,Tabelle3!$A$6:$B$300,2,0))),"??",IF(ISERROR(VLOOKUP(Ausstellungen!$C466,Tabelle3!$A$6:$B$300,2,0)),"",VLOOKUP(Ausstellungen!$C466,Tabelle3!$A$6:$B$300,2,0)))</f>
        <v/>
      </c>
      <c r="O466" s="125">
        <f ca="1">IF(AND(Ausstellungen!G466&gt;"a",ISERROR(MATCH(Ausstellungen!G466,INDIRECT(Ausstellungen!T466),0))),0,1)</f>
        <v>1</v>
      </c>
      <c r="P466" s="71" t="str">
        <f>IF(Ausstellungen!$C466="","",IF(ISERROR(MATCH(Ausstellungen!$I466,Tabelle2!$X$4:$X$8,0)),"",MATCH(Ausstellungen!$I466,Tabelle2!$X$4:$X$8,0)))</f>
        <v/>
      </c>
      <c r="Q466" s="71" t="str">
        <f>IF(Ausstellungen!$C466="","",IF(OR(P466="",ISERROR(INDEX(Tabelle2!$X$14:$Y$18,P466,2))),"",INDEX(Tabelle2!$X$14:$Y$18,P466,2)))</f>
        <v/>
      </c>
      <c r="R466" s="71" t="str">
        <f t="shared" si="78"/>
        <v/>
      </c>
      <c r="S466" s="84" t="str">
        <f>IF(Ausstellungen!H466&lt;"a","",IF(AND(Ausstellungen!H466&gt;"a",ISERROR(MATCH(Ausstellungen!D466&amp;Ausstellungen!G466,Tabelle2!$T$2:$T$17,0))),1,IF(AND(Ausstellungen!H466&gt;"a",INDEX(Tabelle2!$V$2:$V$17,MATCH(Ausstellungen!D466&amp;Ausstellungen!G466,Tabelle2!$T$2:$T$17,0))&lt;&gt;Ausstellungen!H466),1,"")))</f>
        <v/>
      </c>
      <c r="T466" s="71" t="str">
        <f>IF(AND(Ausstellungen!I466&gt;"a",ISERROR(MATCH(Ausstellungen!G466,Tabelle2!$Z$2:$Z$7,0))),1,"")</f>
        <v/>
      </c>
      <c r="U466" s="71" t="str">
        <f>IF(AND(A466&gt;"a",Ausstellungen!G466&gt;" "),COUNTIF(A$5:A$500,A466),"")</f>
        <v/>
      </c>
      <c r="V466" s="71" t="str">
        <f t="shared" si="79"/>
        <v/>
      </c>
      <c r="W466" s="71" t="str">
        <f t="shared" si="80"/>
        <v/>
      </c>
      <c r="X466" s="71" t="str">
        <f>IF(AND(Ausstellungen!D466&lt;&gt;Tabelle2!$C$19,Ausstellungen!F466=Tabelle2!$E$19),1,"")</f>
        <v/>
      </c>
      <c r="Y466" s="71" t="str">
        <f ca="1">IF(AND(Ausstellungen!G466&gt;"a",ISERROR(MATCH(Ausstellungen!G466,INDIRECT(Ausstellungen!T466),0))),0,"")</f>
        <v/>
      </c>
      <c r="Z466" s="71" t="str">
        <f>IF(ISERROR(SEARCH(",",Ausstellungen!G466,1)),Ausstellungen!G466,SUBSTITUTE(MID(Ausstellungen!G466,1,SEARCH(",",Ausstellungen!G466,1)-1),"vv","z"))</f>
        <v xml:space="preserve"> </v>
      </c>
      <c r="AA466" s="71">
        <f t="shared" ca="1" si="81"/>
        <v>0</v>
      </c>
      <c r="AB466" s="71">
        <f t="shared" ca="1" si="82"/>
        <v>0</v>
      </c>
      <c r="AC466" s="71">
        <f t="shared" ca="1" si="83"/>
        <v>0</v>
      </c>
      <c r="AD466" s="71">
        <f t="shared" ca="1" si="84"/>
        <v>0</v>
      </c>
      <c r="AE466" s="71">
        <f t="shared" ca="1" si="85"/>
        <v>0</v>
      </c>
      <c r="AF466" s="71">
        <f t="shared" ca="1" si="86"/>
        <v>0</v>
      </c>
      <c r="AG466" s="71">
        <f t="shared" ca="1" si="87"/>
        <v>0</v>
      </c>
    </row>
    <row r="467" spans="1:33" ht="18.600000000000001" customHeight="1" x14ac:dyDescent="0.2">
      <c r="A467" s="70" t="str">
        <f>IF(AND(Ausstellungen!C467&lt;"a",Ausstellungen!D467&lt;"a",Ausstellungen!F467&lt;"a",Ausstellungen!G467&lt;" "),"",SUBSTITUTE(SUBSTITUTE(SUBSTITUTE(SUBSTITUTE(IF(AND(ISERROR(SEARCH(",",Ausstellungen!G467,1)),ISERROR(SEARCH(".",Ausstellungen!G467,1))),CONCATENATE(Ausstellungen!D467,Ausstellungen!E467,Ausstellungen!F467,Ausstellungen!G467),IF(ISERROR(SEARCH(",",Ausstellungen!G467,1)),CONCATENATE(Ausstellungen!D467,Ausstellungen!E467,Ausstellungen!F467,MID(Ausstellungen!G467,SEARCH(".",Ausstellungen!G467,1)-1,1)),CONCATENATE(Ausstellungen!D467,Ausstellungen!E467,Ausstellungen!F467,MID(Ausstellungen!G467,SEARCH(",",Ausstellungen!G467,1)-1,1)))),"vv",ROW()),"v",ROW()),"Sg",""),"V",""))</f>
        <v xml:space="preserve">   </v>
      </c>
      <c r="B467" s="70" t="str">
        <f>IF(OR(Ausstellungen!C467&lt;"a",Ausstellungen!D467&lt;"a",Ausstellungen!F467&lt;"a"),"",IF(AND(Ausstellungen!D467=Tabelle2!$C$19,Ausstellungen!F467=Tabelle2!$E$19),Ausstellungen!C467&amp;Ausstellungen!D467&amp;"yy",IF(AND(Ausstellungen!D467=Tabelle2!$C$19,Ausstellungen!F467&lt;&gt;Tabelle2!$E$19),Ausstellungen!C467&amp;Ausstellungen!D467&amp;"zz",Ausstellungen!C467&amp;Ausstellungen!D467)))</f>
        <v/>
      </c>
      <c r="C467" s="70" t="str">
        <f>IF(Ausstellungen!H467&lt;"a","",IF(Ausstellungen!F467=Tabelle2!$E$4,Ausstellungen!D467&amp;Ausstellungen!E467&amp;Ausstellungen!F467&amp;Ausstellungen!H467,IF(Ausstellungen!F467=Tabelle2!$E$3,Ausstellungen!D467&amp;Ausstellungen!F467&amp;Ausstellungen!H467,Ausstellungen!D467&amp;Ausstellungen!E467&amp;Ausstellungen!H467)))</f>
        <v/>
      </c>
      <c r="D467" s="70" t="str">
        <f>IF(AND(Ausstellungen!C467&gt;"a",Ausstellungen!D467&gt;"a",Ausstellungen!F467&gt;"a",Ausstellungen!I467&gt;"a"),Ausstellungen!D467&amp;Ausstellungen!E467&amp;MID(Ausstellungen!I467,1,2),"")</f>
        <v/>
      </c>
      <c r="E467" s="70" t="str">
        <f>IF(AND(Ausstellungen!C467&gt;"a",Ausstellungen!D467&gt;"a",Ausstellungen!F467&gt;"a",Ausstellungen!I467&gt;"a"),Ausstellungen!D467&amp;MID(Ausstellungen!I467,1,3),"")</f>
        <v/>
      </c>
      <c r="F467" s="70" t="str">
        <f>IF(Ausstellungen!T467&lt;&gt;"leer",CONCATENATE(Ausstellungen!T467,"P"),"")</f>
        <v/>
      </c>
      <c r="G467" s="71">
        <f ca="1">IF(Ausstellungen!G467&gt;" ",VLOOKUP(Ausstellungen!G467,INDIRECT(F467),2,0),0)</f>
        <v>0</v>
      </c>
      <c r="H467" s="71">
        <f>IF(ISERROR(VLOOKUP(Ausstellungen!H467,Tabelle2!$AG$3:$AH$29,2,0)),0,VLOOKUP(Ausstellungen!H467,Tabelle2!$AG$3:$AH$29,2,0))</f>
        <v>0</v>
      </c>
      <c r="I467" s="71">
        <f>IF(ISERROR(VLOOKUP(Ausstellungen!I467,Tabelle2!$X$3:$Y$8,2,0)),0,VLOOKUP(Ausstellungen!I467,Tabelle2!$X$3:$Y$8,2,0))</f>
        <v>0</v>
      </c>
      <c r="J467" s="71">
        <f t="shared" ca="1" si="77"/>
        <v>0</v>
      </c>
      <c r="N467" s="69" t="str">
        <f>IF(AND(Ausstellungen!$C467&gt;"a",ISERROR(VLOOKUP(Ausstellungen!$C467,Tabelle3!$A$6:$B$300,2,0))),"??",IF(ISERROR(VLOOKUP(Ausstellungen!$C467,Tabelle3!$A$6:$B$300,2,0)),"",VLOOKUP(Ausstellungen!$C467,Tabelle3!$A$6:$B$300,2,0)))</f>
        <v/>
      </c>
      <c r="O467" s="125">
        <f ca="1">IF(AND(Ausstellungen!G467&gt;"a",ISERROR(MATCH(Ausstellungen!G467,INDIRECT(Ausstellungen!T467),0))),0,1)</f>
        <v>1</v>
      </c>
      <c r="P467" s="71" t="str">
        <f>IF(Ausstellungen!$C467="","",IF(ISERROR(MATCH(Ausstellungen!$I467,Tabelle2!$X$4:$X$8,0)),"",MATCH(Ausstellungen!$I467,Tabelle2!$X$4:$X$8,0)))</f>
        <v/>
      </c>
      <c r="Q467" s="71" t="str">
        <f>IF(Ausstellungen!$C467="","",IF(OR(P467="",ISERROR(INDEX(Tabelle2!$X$14:$Y$18,P467,2))),"",INDEX(Tabelle2!$X$14:$Y$18,P467,2)))</f>
        <v/>
      </c>
      <c r="R467" s="71" t="str">
        <f t="shared" si="78"/>
        <v/>
      </c>
      <c r="S467" s="84" t="str">
        <f>IF(Ausstellungen!H467&lt;"a","",IF(AND(Ausstellungen!H467&gt;"a",ISERROR(MATCH(Ausstellungen!D467&amp;Ausstellungen!G467,Tabelle2!$T$2:$T$17,0))),1,IF(AND(Ausstellungen!H467&gt;"a",INDEX(Tabelle2!$V$2:$V$17,MATCH(Ausstellungen!D467&amp;Ausstellungen!G467,Tabelle2!$T$2:$T$17,0))&lt;&gt;Ausstellungen!H467),1,"")))</f>
        <v/>
      </c>
      <c r="T467" s="71" t="str">
        <f>IF(AND(Ausstellungen!I467&gt;"a",ISERROR(MATCH(Ausstellungen!G467,Tabelle2!$Z$2:$Z$7,0))),1,"")</f>
        <v/>
      </c>
      <c r="U467" s="71" t="str">
        <f>IF(AND(A467&gt;"a",Ausstellungen!G467&gt;" "),COUNTIF(A$5:A$500,A467),"")</f>
        <v/>
      </c>
      <c r="V467" s="71" t="str">
        <f t="shared" si="79"/>
        <v/>
      </c>
      <c r="W467" s="71" t="str">
        <f t="shared" si="80"/>
        <v/>
      </c>
      <c r="X467" s="71" t="str">
        <f>IF(AND(Ausstellungen!D467&lt;&gt;Tabelle2!$C$19,Ausstellungen!F467=Tabelle2!$E$19),1,"")</f>
        <v/>
      </c>
      <c r="Y467" s="71" t="str">
        <f ca="1">IF(AND(Ausstellungen!G467&gt;"a",ISERROR(MATCH(Ausstellungen!G467,INDIRECT(Ausstellungen!T467),0))),0,"")</f>
        <v/>
      </c>
      <c r="Z467" s="71" t="str">
        <f>IF(ISERROR(SEARCH(",",Ausstellungen!G467,1)),Ausstellungen!G467,SUBSTITUTE(MID(Ausstellungen!G467,1,SEARCH(",",Ausstellungen!G467,1)-1),"vv","z"))</f>
        <v xml:space="preserve"> </v>
      </c>
      <c r="AA467" s="71">
        <f t="shared" ca="1" si="81"/>
        <v>0</v>
      </c>
      <c r="AB467" s="71">
        <f t="shared" ca="1" si="82"/>
        <v>0</v>
      </c>
      <c r="AC467" s="71">
        <f t="shared" ca="1" si="83"/>
        <v>0</v>
      </c>
      <c r="AD467" s="71">
        <f t="shared" ca="1" si="84"/>
        <v>0</v>
      </c>
      <c r="AE467" s="71">
        <f t="shared" ca="1" si="85"/>
        <v>0</v>
      </c>
      <c r="AF467" s="71">
        <f t="shared" ca="1" si="86"/>
        <v>0</v>
      </c>
      <c r="AG467" s="71">
        <f t="shared" ca="1" si="87"/>
        <v>0</v>
      </c>
    </row>
    <row r="468" spans="1:33" ht="18.600000000000001" customHeight="1" x14ac:dyDescent="0.2">
      <c r="A468" s="70" t="str">
        <f>IF(AND(Ausstellungen!C468&lt;"a",Ausstellungen!D468&lt;"a",Ausstellungen!F468&lt;"a",Ausstellungen!G468&lt;" "),"",SUBSTITUTE(SUBSTITUTE(SUBSTITUTE(SUBSTITUTE(IF(AND(ISERROR(SEARCH(",",Ausstellungen!G468,1)),ISERROR(SEARCH(".",Ausstellungen!G468,1))),CONCATENATE(Ausstellungen!D468,Ausstellungen!E468,Ausstellungen!F468,Ausstellungen!G468),IF(ISERROR(SEARCH(",",Ausstellungen!G468,1)),CONCATENATE(Ausstellungen!D468,Ausstellungen!E468,Ausstellungen!F468,MID(Ausstellungen!G468,SEARCH(".",Ausstellungen!G468,1)-1,1)),CONCATENATE(Ausstellungen!D468,Ausstellungen!E468,Ausstellungen!F468,MID(Ausstellungen!G468,SEARCH(",",Ausstellungen!G468,1)-1,1)))),"vv",ROW()),"v",ROW()),"Sg",""),"V",""))</f>
        <v xml:space="preserve">   </v>
      </c>
      <c r="B468" s="70" t="str">
        <f>IF(OR(Ausstellungen!C468&lt;"a",Ausstellungen!D468&lt;"a",Ausstellungen!F468&lt;"a"),"",IF(AND(Ausstellungen!D468=Tabelle2!$C$19,Ausstellungen!F468=Tabelle2!$E$19),Ausstellungen!C468&amp;Ausstellungen!D468&amp;"yy",IF(AND(Ausstellungen!D468=Tabelle2!$C$19,Ausstellungen!F468&lt;&gt;Tabelle2!$E$19),Ausstellungen!C468&amp;Ausstellungen!D468&amp;"zz",Ausstellungen!C468&amp;Ausstellungen!D468)))</f>
        <v/>
      </c>
      <c r="C468" s="70" t="str">
        <f>IF(Ausstellungen!H468&lt;"a","",IF(Ausstellungen!F468=Tabelle2!$E$4,Ausstellungen!D468&amp;Ausstellungen!E468&amp;Ausstellungen!F468&amp;Ausstellungen!H468,IF(Ausstellungen!F468=Tabelle2!$E$3,Ausstellungen!D468&amp;Ausstellungen!F468&amp;Ausstellungen!H468,Ausstellungen!D468&amp;Ausstellungen!E468&amp;Ausstellungen!H468)))</f>
        <v/>
      </c>
      <c r="D468" s="70" t="str">
        <f>IF(AND(Ausstellungen!C468&gt;"a",Ausstellungen!D468&gt;"a",Ausstellungen!F468&gt;"a",Ausstellungen!I468&gt;"a"),Ausstellungen!D468&amp;Ausstellungen!E468&amp;MID(Ausstellungen!I468,1,2),"")</f>
        <v/>
      </c>
      <c r="E468" s="70" t="str">
        <f>IF(AND(Ausstellungen!C468&gt;"a",Ausstellungen!D468&gt;"a",Ausstellungen!F468&gt;"a",Ausstellungen!I468&gt;"a"),Ausstellungen!D468&amp;MID(Ausstellungen!I468,1,3),"")</f>
        <v/>
      </c>
      <c r="F468" s="70" t="str">
        <f>IF(Ausstellungen!T468&lt;&gt;"leer",CONCATENATE(Ausstellungen!T468,"P"),"")</f>
        <v/>
      </c>
      <c r="G468" s="71">
        <f ca="1">IF(Ausstellungen!G468&gt;" ",VLOOKUP(Ausstellungen!G468,INDIRECT(F468),2,0),0)</f>
        <v>0</v>
      </c>
      <c r="H468" s="71">
        <f>IF(ISERROR(VLOOKUP(Ausstellungen!H468,Tabelle2!$AG$3:$AH$29,2,0)),0,VLOOKUP(Ausstellungen!H468,Tabelle2!$AG$3:$AH$29,2,0))</f>
        <v>0</v>
      </c>
      <c r="I468" s="71">
        <f>IF(ISERROR(VLOOKUP(Ausstellungen!I468,Tabelle2!$X$3:$Y$8,2,0)),0,VLOOKUP(Ausstellungen!I468,Tabelle2!$X$3:$Y$8,2,0))</f>
        <v>0</v>
      </c>
      <c r="J468" s="71">
        <f t="shared" ca="1" si="77"/>
        <v>0</v>
      </c>
      <c r="N468" s="69" t="str">
        <f>IF(AND(Ausstellungen!$C468&gt;"a",ISERROR(VLOOKUP(Ausstellungen!$C468,Tabelle3!$A$6:$B$300,2,0))),"??",IF(ISERROR(VLOOKUP(Ausstellungen!$C468,Tabelle3!$A$6:$B$300,2,0)),"",VLOOKUP(Ausstellungen!$C468,Tabelle3!$A$6:$B$300,2,0)))</f>
        <v/>
      </c>
      <c r="O468" s="125">
        <f ca="1">IF(AND(Ausstellungen!G468&gt;"a",ISERROR(MATCH(Ausstellungen!G468,INDIRECT(Ausstellungen!T468),0))),0,1)</f>
        <v>1</v>
      </c>
      <c r="P468" s="71" t="str">
        <f>IF(Ausstellungen!$C468="","",IF(ISERROR(MATCH(Ausstellungen!$I468,Tabelle2!$X$4:$X$8,0)),"",MATCH(Ausstellungen!$I468,Tabelle2!$X$4:$X$8,0)))</f>
        <v/>
      </c>
      <c r="Q468" s="71" t="str">
        <f>IF(Ausstellungen!$C468="","",IF(OR(P468="",ISERROR(INDEX(Tabelle2!$X$14:$Y$18,P468,2))),"",INDEX(Tabelle2!$X$14:$Y$18,P468,2)))</f>
        <v/>
      </c>
      <c r="R468" s="71" t="str">
        <f t="shared" si="78"/>
        <v/>
      </c>
      <c r="S468" s="84" t="str">
        <f>IF(Ausstellungen!H468&lt;"a","",IF(AND(Ausstellungen!H468&gt;"a",ISERROR(MATCH(Ausstellungen!D468&amp;Ausstellungen!G468,Tabelle2!$T$2:$T$17,0))),1,IF(AND(Ausstellungen!H468&gt;"a",INDEX(Tabelle2!$V$2:$V$17,MATCH(Ausstellungen!D468&amp;Ausstellungen!G468,Tabelle2!$T$2:$T$17,0))&lt;&gt;Ausstellungen!H468),1,"")))</f>
        <v/>
      </c>
      <c r="T468" s="71" t="str">
        <f>IF(AND(Ausstellungen!I468&gt;"a",ISERROR(MATCH(Ausstellungen!G468,Tabelle2!$Z$2:$Z$7,0))),1,"")</f>
        <v/>
      </c>
      <c r="U468" s="71" t="str">
        <f>IF(AND(A468&gt;"a",Ausstellungen!G468&gt;" "),COUNTIF(A$5:A$500,A468),"")</f>
        <v/>
      </c>
      <c r="V468" s="71" t="str">
        <f t="shared" si="79"/>
        <v/>
      </c>
      <c r="W468" s="71" t="str">
        <f t="shared" si="80"/>
        <v/>
      </c>
      <c r="X468" s="71" t="str">
        <f>IF(AND(Ausstellungen!D468&lt;&gt;Tabelle2!$C$19,Ausstellungen!F468=Tabelle2!$E$19),1,"")</f>
        <v/>
      </c>
      <c r="Y468" s="71" t="str">
        <f ca="1">IF(AND(Ausstellungen!G468&gt;"a",ISERROR(MATCH(Ausstellungen!G468,INDIRECT(Ausstellungen!T468),0))),0,"")</f>
        <v/>
      </c>
      <c r="Z468" s="71" t="str">
        <f>IF(ISERROR(SEARCH(",",Ausstellungen!G468,1)),Ausstellungen!G468,SUBSTITUTE(MID(Ausstellungen!G468,1,SEARCH(",",Ausstellungen!G468,1)-1),"vv","z"))</f>
        <v xml:space="preserve"> </v>
      </c>
      <c r="AA468" s="71">
        <f t="shared" ca="1" si="81"/>
        <v>0</v>
      </c>
      <c r="AB468" s="71">
        <f t="shared" ca="1" si="82"/>
        <v>0</v>
      </c>
      <c r="AC468" s="71">
        <f t="shared" ca="1" si="83"/>
        <v>0</v>
      </c>
      <c r="AD468" s="71">
        <f t="shared" ca="1" si="84"/>
        <v>0</v>
      </c>
      <c r="AE468" s="71">
        <f t="shared" ca="1" si="85"/>
        <v>0</v>
      </c>
      <c r="AF468" s="71">
        <f t="shared" ca="1" si="86"/>
        <v>0</v>
      </c>
      <c r="AG468" s="71">
        <f t="shared" ca="1" si="87"/>
        <v>0</v>
      </c>
    </row>
    <row r="469" spans="1:33" ht="18.600000000000001" customHeight="1" x14ac:dyDescent="0.2">
      <c r="A469" s="70" t="str">
        <f>IF(AND(Ausstellungen!C469&lt;"a",Ausstellungen!D469&lt;"a",Ausstellungen!F469&lt;"a",Ausstellungen!G469&lt;" "),"",SUBSTITUTE(SUBSTITUTE(SUBSTITUTE(SUBSTITUTE(IF(AND(ISERROR(SEARCH(",",Ausstellungen!G469,1)),ISERROR(SEARCH(".",Ausstellungen!G469,1))),CONCATENATE(Ausstellungen!D469,Ausstellungen!E469,Ausstellungen!F469,Ausstellungen!G469),IF(ISERROR(SEARCH(",",Ausstellungen!G469,1)),CONCATENATE(Ausstellungen!D469,Ausstellungen!E469,Ausstellungen!F469,MID(Ausstellungen!G469,SEARCH(".",Ausstellungen!G469,1)-1,1)),CONCATENATE(Ausstellungen!D469,Ausstellungen!E469,Ausstellungen!F469,MID(Ausstellungen!G469,SEARCH(",",Ausstellungen!G469,1)-1,1)))),"vv",ROW()),"v",ROW()),"Sg",""),"V",""))</f>
        <v xml:space="preserve">   </v>
      </c>
      <c r="B469" s="70" t="str">
        <f>IF(OR(Ausstellungen!C469&lt;"a",Ausstellungen!D469&lt;"a",Ausstellungen!F469&lt;"a"),"",IF(AND(Ausstellungen!D469=Tabelle2!$C$19,Ausstellungen!F469=Tabelle2!$E$19),Ausstellungen!C469&amp;Ausstellungen!D469&amp;"yy",IF(AND(Ausstellungen!D469=Tabelle2!$C$19,Ausstellungen!F469&lt;&gt;Tabelle2!$E$19),Ausstellungen!C469&amp;Ausstellungen!D469&amp;"zz",Ausstellungen!C469&amp;Ausstellungen!D469)))</f>
        <v/>
      </c>
      <c r="C469" s="70" t="str">
        <f>IF(Ausstellungen!H469&lt;"a","",IF(Ausstellungen!F469=Tabelle2!$E$4,Ausstellungen!D469&amp;Ausstellungen!E469&amp;Ausstellungen!F469&amp;Ausstellungen!H469,IF(Ausstellungen!F469=Tabelle2!$E$3,Ausstellungen!D469&amp;Ausstellungen!F469&amp;Ausstellungen!H469,Ausstellungen!D469&amp;Ausstellungen!E469&amp;Ausstellungen!H469)))</f>
        <v/>
      </c>
      <c r="D469" s="70" t="str">
        <f>IF(AND(Ausstellungen!C469&gt;"a",Ausstellungen!D469&gt;"a",Ausstellungen!F469&gt;"a",Ausstellungen!I469&gt;"a"),Ausstellungen!D469&amp;Ausstellungen!E469&amp;MID(Ausstellungen!I469,1,2),"")</f>
        <v/>
      </c>
      <c r="E469" s="70" t="str">
        <f>IF(AND(Ausstellungen!C469&gt;"a",Ausstellungen!D469&gt;"a",Ausstellungen!F469&gt;"a",Ausstellungen!I469&gt;"a"),Ausstellungen!D469&amp;MID(Ausstellungen!I469,1,3),"")</f>
        <v/>
      </c>
      <c r="F469" s="70" t="str">
        <f>IF(Ausstellungen!T469&lt;&gt;"leer",CONCATENATE(Ausstellungen!T469,"P"),"")</f>
        <v/>
      </c>
      <c r="G469" s="71">
        <f ca="1">IF(Ausstellungen!G469&gt;" ",VLOOKUP(Ausstellungen!G469,INDIRECT(F469),2,0),0)</f>
        <v>0</v>
      </c>
      <c r="H469" s="71">
        <f>IF(ISERROR(VLOOKUP(Ausstellungen!H469,Tabelle2!$AG$3:$AH$29,2,0)),0,VLOOKUP(Ausstellungen!H469,Tabelle2!$AG$3:$AH$29,2,0))</f>
        <v>0</v>
      </c>
      <c r="I469" s="71">
        <f>IF(ISERROR(VLOOKUP(Ausstellungen!I469,Tabelle2!$X$3:$Y$8,2,0)),0,VLOOKUP(Ausstellungen!I469,Tabelle2!$X$3:$Y$8,2,0))</f>
        <v>0</v>
      </c>
      <c r="J469" s="71">
        <f t="shared" ca="1" si="77"/>
        <v>0</v>
      </c>
      <c r="N469" s="69" t="str">
        <f>IF(AND(Ausstellungen!$C469&gt;"a",ISERROR(VLOOKUP(Ausstellungen!$C469,Tabelle3!$A$6:$B$300,2,0))),"??",IF(ISERROR(VLOOKUP(Ausstellungen!$C469,Tabelle3!$A$6:$B$300,2,0)),"",VLOOKUP(Ausstellungen!$C469,Tabelle3!$A$6:$B$300,2,0)))</f>
        <v/>
      </c>
      <c r="O469" s="125">
        <f ca="1">IF(AND(Ausstellungen!G469&gt;"a",ISERROR(MATCH(Ausstellungen!G469,INDIRECT(Ausstellungen!T469),0))),0,1)</f>
        <v>1</v>
      </c>
      <c r="P469" s="71" t="str">
        <f>IF(Ausstellungen!$C469="","",IF(ISERROR(MATCH(Ausstellungen!$I469,Tabelle2!$X$4:$X$8,0)),"",MATCH(Ausstellungen!$I469,Tabelle2!$X$4:$X$8,0)))</f>
        <v/>
      </c>
      <c r="Q469" s="71" t="str">
        <f>IF(Ausstellungen!$C469="","",IF(OR(P469="",ISERROR(INDEX(Tabelle2!$X$14:$Y$18,P469,2))),"",INDEX(Tabelle2!$X$14:$Y$18,P469,2)))</f>
        <v/>
      </c>
      <c r="R469" s="71" t="str">
        <f t="shared" si="78"/>
        <v/>
      </c>
      <c r="S469" s="84" t="str">
        <f>IF(Ausstellungen!H469&lt;"a","",IF(AND(Ausstellungen!H469&gt;"a",ISERROR(MATCH(Ausstellungen!D469&amp;Ausstellungen!G469,Tabelle2!$T$2:$T$17,0))),1,IF(AND(Ausstellungen!H469&gt;"a",INDEX(Tabelle2!$V$2:$V$17,MATCH(Ausstellungen!D469&amp;Ausstellungen!G469,Tabelle2!$T$2:$T$17,0))&lt;&gt;Ausstellungen!H469),1,"")))</f>
        <v/>
      </c>
      <c r="T469" s="71" t="str">
        <f>IF(AND(Ausstellungen!I469&gt;"a",ISERROR(MATCH(Ausstellungen!G469,Tabelle2!$Z$2:$Z$7,0))),1,"")</f>
        <v/>
      </c>
      <c r="U469" s="71" t="str">
        <f>IF(AND(A469&gt;"a",Ausstellungen!G469&gt;" "),COUNTIF(A$5:A$500,A469),"")</f>
        <v/>
      </c>
      <c r="V469" s="71" t="str">
        <f t="shared" si="79"/>
        <v/>
      </c>
      <c r="W469" s="71" t="str">
        <f t="shared" si="80"/>
        <v/>
      </c>
      <c r="X469" s="71" t="str">
        <f>IF(AND(Ausstellungen!D469&lt;&gt;Tabelle2!$C$19,Ausstellungen!F469=Tabelle2!$E$19),1,"")</f>
        <v/>
      </c>
      <c r="Y469" s="71" t="str">
        <f ca="1">IF(AND(Ausstellungen!G469&gt;"a",ISERROR(MATCH(Ausstellungen!G469,INDIRECT(Ausstellungen!T469),0))),0,"")</f>
        <v/>
      </c>
      <c r="Z469" s="71" t="str">
        <f>IF(ISERROR(SEARCH(",",Ausstellungen!G469,1)),Ausstellungen!G469,SUBSTITUTE(MID(Ausstellungen!G469,1,SEARCH(",",Ausstellungen!G469,1)-1),"vv","z"))</f>
        <v xml:space="preserve"> </v>
      </c>
      <c r="AA469" s="71">
        <f t="shared" ca="1" si="81"/>
        <v>0</v>
      </c>
      <c r="AB469" s="71">
        <f t="shared" ca="1" si="82"/>
        <v>0</v>
      </c>
      <c r="AC469" s="71">
        <f t="shared" ca="1" si="83"/>
        <v>0</v>
      </c>
      <c r="AD469" s="71">
        <f t="shared" ca="1" si="84"/>
        <v>0</v>
      </c>
      <c r="AE469" s="71">
        <f t="shared" ca="1" si="85"/>
        <v>0</v>
      </c>
      <c r="AF469" s="71">
        <f t="shared" ca="1" si="86"/>
        <v>0</v>
      </c>
      <c r="AG469" s="71">
        <f t="shared" ca="1" si="87"/>
        <v>0</v>
      </c>
    </row>
    <row r="470" spans="1:33" ht="18.600000000000001" customHeight="1" x14ac:dyDescent="0.2">
      <c r="A470" s="70" t="str">
        <f>IF(AND(Ausstellungen!C470&lt;"a",Ausstellungen!D470&lt;"a",Ausstellungen!F470&lt;"a",Ausstellungen!G470&lt;" "),"",SUBSTITUTE(SUBSTITUTE(SUBSTITUTE(SUBSTITUTE(IF(AND(ISERROR(SEARCH(",",Ausstellungen!G470,1)),ISERROR(SEARCH(".",Ausstellungen!G470,1))),CONCATENATE(Ausstellungen!D470,Ausstellungen!E470,Ausstellungen!F470,Ausstellungen!G470),IF(ISERROR(SEARCH(",",Ausstellungen!G470,1)),CONCATENATE(Ausstellungen!D470,Ausstellungen!E470,Ausstellungen!F470,MID(Ausstellungen!G470,SEARCH(".",Ausstellungen!G470,1)-1,1)),CONCATENATE(Ausstellungen!D470,Ausstellungen!E470,Ausstellungen!F470,MID(Ausstellungen!G470,SEARCH(",",Ausstellungen!G470,1)-1,1)))),"vv",ROW()),"v",ROW()),"Sg",""),"V",""))</f>
        <v xml:space="preserve">   </v>
      </c>
      <c r="B470" s="70" t="str">
        <f>IF(OR(Ausstellungen!C470&lt;"a",Ausstellungen!D470&lt;"a",Ausstellungen!F470&lt;"a"),"",IF(AND(Ausstellungen!D470=Tabelle2!$C$19,Ausstellungen!F470=Tabelle2!$E$19),Ausstellungen!C470&amp;Ausstellungen!D470&amp;"yy",IF(AND(Ausstellungen!D470=Tabelle2!$C$19,Ausstellungen!F470&lt;&gt;Tabelle2!$E$19),Ausstellungen!C470&amp;Ausstellungen!D470&amp;"zz",Ausstellungen!C470&amp;Ausstellungen!D470)))</f>
        <v/>
      </c>
      <c r="C470" s="70" t="str">
        <f>IF(Ausstellungen!H470&lt;"a","",IF(Ausstellungen!F470=Tabelle2!$E$4,Ausstellungen!D470&amp;Ausstellungen!E470&amp;Ausstellungen!F470&amp;Ausstellungen!H470,IF(Ausstellungen!F470=Tabelle2!$E$3,Ausstellungen!D470&amp;Ausstellungen!F470&amp;Ausstellungen!H470,Ausstellungen!D470&amp;Ausstellungen!E470&amp;Ausstellungen!H470)))</f>
        <v/>
      </c>
      <c r="D470" s="70" t="str">
        <f>IF(AND(Ausstellungen!C470&gt;"a",Ausstellungen!D470&gt;"a",Ausstellungen!F470&gt;"a",Ausstellungen!I470&gt;"a"),Ausstellungen!D470&amp;Ausstellungen!E470&amp;MID(Ausstellungen!I470,1,2),"")</f>
        <v/>
      </c>
      <c r="E470" s="70" t="str">
        <f>IF(AND(Ausstellungen!C470&gt;"a",Ausstellungen!D470&gt;"a",Ausstellungen!F470&gt;"a",Ausstellungen!I470&gt;"a"),Ausstellungen!D470&amp;MID(Ausstellungen!I470,1,3),"")</f>
        <v/>
      </c>
      <c r="F470" s="70" t="str">
        <f>IF(Ausstellungen!T470&lt;&gt;"leer",CONCATENATE(Ausstellungen!T470,"P"),"")</f>
        <v/>
      </c>
      <c r="G470" s="71">
        <f ca="1">IF(Ausstellungen!G470&gt;" ",VLOOKUP(Ausstellungen!G470,INDIRECT(F470),2,0),0)</f>
        <v>0</v>
      </c>
      <c r="H470" s="71">
        <f>IF(ISERROR(VLOOKUP(Ausstellungen!H470,Tabelle2!$AG$3:$AH$29,2,0)),0,VLOOKUP(Ausstellungen!H470,Tabelle2!$AG$3:$AH$29,2,0))</f>
        <v>0</v>
      </c>
      <c r="I470" s="71">
        <f>IF(ISERROR(VLOOKUP(Ausstellungen!I470,Tabelle2!$X$3:$Y$8,2,0)),0,VLOOKUP(Ausstellungen!I470,Tabelle2!$X$3:$Y$8,2,0))</f>
        <v>0</v>
      </c>
      <c r="J470" s="71">
        <f t="shared" ca="1" si="77"/>
        <v>0</v>
      </c>
      <c r="N470" s="69" t="str">
        <f>IF(AND(Ausstellungen!$C470&gt;"a",ISERROR(VLOOKUP(Ausstellungen!$C470,Tabelle3!$A$6:$B$300,2,0))),"??",IF(ISERROR(VLOOKUP(Ausstellungen!$C470,Tabelle3!$A$6:$B$300,2,0)),"",VLOOKUP(Ausstellungen!$C470,Tabelle3!$A$6:$B$300,2,0)))</f>
        <v/>
      </c>
      <c r="O470" s="125">
        <f ca="1">IF(AND(Ausstellungen!G470&gt;"a",ISERROR(MATCH(Ausstellungen!G470,INDIRECT(Ausstellungen!T470),0))),0,1)</f>
        <v>1</v>
      </c>
      <c r="P470" s="71" t="str">
        <f>IF(Ausstellungen!$C470="","",IF(ISERROR(MATCH(Ausstellungen!$I470,Tabelle2!$X$4:$X$8,0)),"",MATCH(Ausstellungen!$I470,Tabelle2!$X$4:$X$8,0)))</f>
        <v/>
      </c>
      <c r="Q470" s="71" t="str">
        <f>IF(Ausstellungen!$C470="","",IF(OR(P470="",ISERROR(INDEX(Tabelle2!$X$14:$Y$18,P470,2))),"",INDEX(Tabelle2!$X$14:$Y$18,P470,2)))</f>
        <v/>
      </c>
      <c r="R470" s="71" t="str">
        <f t="shared" si="78"/>
        <v/>
      </c>
      <c r="S470" s="84" t="str">
        <f>IF(Ausstellungen!H470&lt;"a","",IF(AND(Ausstellungen!H470&gt;"a",ISERROR(MATCH(Ausstellungen!D470&amp;Ausstellungen!G470,Tabelle2!$T$2:$T$17,0))),1,IF(AND(Ausstellungen!H470&gt;"a",INDEX(Tabelle2!$V$2:$V$17,MATCH(Ausstellungen!D470&amp;Ausstellungen!G470,Tabelle2!$T$2:$T$17,0))&lt;&gt;Ausstellungen!H470),1,"")))</f>
        <v/>
      </c>
      <c r="T470" s="71" t="str">
        <f>IF(AND(Ausstellungen!I470&gt;"a",ISERROR(MATCH(Ausstellungen!G470,Tabelle2!$Z$2:$Z$7,0))),1,"")</f>
        <v/>
      </c>
      <c r="U470" s="71" t="str">
        <f>IF(AND(A470&gt;"a",Ausstellungen!G470&gt;" "),COUNTIF(A$5:A$500,A470),"")</f>
        <v/>
      </c>
      <c r="V470" s="71" t="str">
        <f t="shared" si="79"/>
        <v/>
      </c>
      <c r="W470" s="71" t="str">
        <f t="shared" si="80"/>
        <v/>
      </c>
      <c r="X470" s="71" t="str">
        <f>IF(AND(Ausstellungen!D470&lt;&gt;Tabelle2!$C$19,Ausstellungen!F470=Tabelle2!$E$19),1,"")</f>
        <v/>
      </c>
      <c r="Y470" s="71" t="str">
        <f ca="1">IF(AND(Ausstellungen!G470&gt;"a",ISERROR(MATCH(Ausstellungen!G470,INDIRECT(Ausstellungen!T470),0))),0,"")</f>
        <v/>
      </c>
      <c r="Z470" s="71" t="str">
        <f>IF(ISERROR(SEARCH(",",Ausstellungen!G470,1)),Ausstellungen!G470,SUBSTITUTE(MID(Ausstellungen!G470,1,SEARCH(",",Ausstellungen!G470,1)-1),"vv","z"))</f>
        <v xml:space="preserve"> </v>
      </c>
      <c r="AA470" s="71">
        <f t="shared" ca="1" si="81"/>
        <v>0</v>
      </c>
      <c r="AB470" s="71">
        <f t="shared" ca="1" si="82"/>
        <v>0</v>
      </c>
      <c r="AC470" s="71">
        <f t="shared" ca="1" si="83"/>
        <v>0</v>
      </c>
      <c r="AD470" s="71">
        <f t="shared" ca="1" si="84"/>
        <v>0</v>
      </c>
      <c r="AE470" s="71">
        <f t="shared" ca="1" si="85"/>
        <v>0</v>
      </c>
      <c r="AF470" s="71">
        <f t="shared" ca="1" si="86"/>
        <v>0</v>
      </c>
      <c r="AG470" s="71">
        <f t="shared" ca="1" si="87"/>
        <v>0</v>
      </c>
    </row>
    <row r="471" spans="1:33" ht="18.600000000000001" customHeight="1" x14ac:dyDescent="0.2">
      <c r="A471" s="70" t="str">
        <f>IF(AND(Ausstellungen!C471&lt;"a",Ausstellungen!D471&lt;"a",Ausstellungen!F471&lt;"a",Ausstellungen!G471&lt;" "),"",SUBSTITUTE(SUBSTITUTE(SUBSTITUTE(SUBSTITUTE(IF(AND(ISERROR(SEARCH(",",Ausstellungen!G471,1)),ISERROR(SEARCH(".",Ausstellungen!G471,1))),CONCATENATE(Ausstellungen!D471,Ausstellungen!E471,Ausstellungen!F471,Ausstellungen!G471),IF(ISERROR(SEARCH(",",Ausstellungen!G471,1)),CONCATENATE(Ausstellungen!D471,Ausstellungen!E471,Ausstellungen!F471,MID(Ausstellungen!G471,SEARCH(".",Ausstellungen!G471,1)-1,1)),CONCATENATE(Ausstellungen!D471,Ausstellungen!E471,Ausstellungen!F471,MID(Ausstellungen!G471,SEARCH(",",Ausstellungen!G471,1)-1,1)))),"vv",ROW()),"v",ROW()),"Sg",""),"V",""))</f>
        <v xml:space="preserve">   </v>
      </c>
      <c r="B471" s="70" t="str">
        <f>IF(OR(Ausstellungen!C471&lt;"a",Ausstellungen!D471&lt;"a",Ausstellungen!F471&lt;"a"),"",IF(AND(Ausstellungen!D471=Tabelle2!$C$19,Ausstellungen!F471=Tabelle2!$E$19),Ausstellungen!C471&amp;Ausstellungen!D471&amp;"yy",IF(AND(Ausstellungen!D471=Tabelle2!$C$19,Ausstellungen!F471&lt;&gt;Tabelle2!$E$19),Ausstellungen!C471&amp;Ausstellungen!D471&amp;"zz",Ausstellungen!C471&amp;Ausstellungen!D471)))</f>
        <v/>
      </c>
      <c r="C471" s="70" t="str">
        <f>IF(Ausstellungen!H471&lt;"a","",IF(Ausstellungen!F471=Tabelle2!$E$4,Ausstellungen!D471&amp;Ausstellungen!E471&amp;Ausstellungen!F471&amp;Ausstellungen!H471,IF(Ausstellungen!F471=Tabelle2!$E$3,Ausstellungen!D471&amp;Ausstellungen!F471&amp;Ausstellungen!H471,Ausstellungen!D471&amp;Ausstellungen!E471&amp;Ausstellungen!H471)))</f>
        <v/>
      </c>
      <c r="D471" s="70" t="str">
        <f>IF(AND(Ausstellungen!C471&gt;"a",Ausstellungen!D471&gt;"a",Ausstellungen!F471&gt;"a",Ausstellungen!I471&gt;"a"),Ausstellungen!D471&amp;Ausstellungen!E471&amp;MID(Ausstellungen!I471,1,2),"")</f>
        <v/>
      </c>
      <c r="E471" s="70" t="str">
        <f>IF(AND(Ausstellungen!C471&gt;"a",Ausstellungen!D471&gt;"a",Ausstellungen!F471&gt;"a",Ausstellungen!I471&gt;"a"),Ausstellungen!D471&amp;MID(Ausstellungen!I471,1,3),"")</f>
        <v/>
      </c>
      <c r="F471" s="70" t="str">
        <f>IF(Ausstellungen!T471&lt;&gt;"leer",CONCATENATE(Ausstellungen!T471,"P"),"")</f>
        <v/>
      </c>
      <c r="G471" s="71">
        <f ca="1">IF(Ausstellungen!G471&gt;" ",VLOOKUP(Ausstellungen!G471,INDIRECT(F471),2,0),0)</f>
        <v>0</v>
      </c>
      <c r="H471" s="71">
        <f>IF(ISERROR(VLOOKUP(Ausstellungen!H471,Tabelle2!$AG$3:$AH$29,2,0)),0,VLOOKUP(Ausstellungen!H471,Tabelle2!$AG$3:$AH$29,2,0))</f>
        <v>0</v>
      </c>
      <c r="I471" s="71">
        <f>IF(ISERROR(VLOOKUP(Ausstellungen!I471,Tabelle2!$X$3:$Y$8,2,0)),0,VLOOKUP(Ausstellungen!I471,Tabelle2!$X$3:$Y$8,2,0))</f>
        <v>0</v>
      </c>
      <c r="J471" s="71">
        <f t="shared" ca="1" si="77"/>
        <v>0</v>
      </c>
      <c r="N471" s="69" t="str">
        <f>IF(AND(Ausstellungen!$C471&gt;"a",ISERROR(VLOOKUP(Ausstellungen!$C471,Tabelle3!$A$6:$B$300,2,0))),"??",IF(ISERROR(VLOOKUP(Ausstellungen!$C471,Tabelle3!$A$6:$B$300,2,0)),"",VLOOKUP(Ausstellungen!$C471,Tabelle3!$A$6:$B$300,2,0)))</f>
        <v/>
      </c>
      <c r="O471" s="125">
        <f ca="1">IF(AND(Ausstellungen!G471&gt;"a",ISERROR(MATCH(Ausstellungen!G471,INDIRECT(Ausstellungen!T471),0))),0,1)</f>
        <v>1</v>
      </c>
      <c r="P471" s="71" t="str">
        <f>IF(Ausstellungen!$C471="","",IF(ISERROR(MATCH(Ausstellungen!$I471,Tabelle2!$X$4:$X$8,0)),"",MATCH(Ausstellungen!$I471,Tabelle2!$X$4:$X$8,0)))</f>
        <v/>
      </c>
      <c r="Q471" s="71" t="str">
        <f>IF(Ausstellungen!$C471="","",IF(OR(P471="",ISERROR(INDEX(Tabelle2!$X$14:$Y$18,P471,2))),"",INDEX(Tabelle2!$X$14:$Y$18,P471,2)))</f>
        <v/>
      </c>
      <c r="R471" s="71" t="str">
        <f t="shared" si="78"/>
        <v/>
      </c>
      <c r="S471" s="84" t="str">
        <f>IF(Ausstellungen!H471&lt;"a","",IF(AND(Ausstellungen!H471&gt;"a",ISERROR(MATCH(Ausstellungen!D471&amp;Ausstellungen!G471,Tabelle2!$T$2:$T$17,0))),1,IF(AND(Ausstellungen!H471&gt;"a",INDEX(Tabelle2!$V$2:$V$17,MATCH(Ausstellungen!D471&amp;Ausstellungen!G471,Tabelle2!$T$2:$T$17,0))&lt;&gt;Ausstellungen!H471),1,"")))</f>
        <v/>
      </c>
      <c r="T471" s="71" t="str">
        <f>IF(AND(Ausstellungen!I471&gt;"a",ISERROR(MATCH(Ausstellungen!G471,Tabelle2!$Z$2:$Z$7,0))),1,"")</f>
        <v/>
      </c>
      <c r="U471" s="71" t="str">
        <f>IF(AND(A471&gt;"a",Ausstellungen!G471&gt;" "),COUNTIF(A$5:A$500,A471),"")</f>
        <v/>
      </c>
      <c r="V471" s="71" t="str">
        <f t="shared" si="79"/>
        <v/>
      </c>
      <c r="W471" s="71" t="str">
        <f t="shared" si="80"/>
        <v/>
      </c>
      <c r="X471" s="71" t="str">
        <f>IF(AND(Ausstellungen!D471&lt;&gt;Tabelle2!$C$19,Ausstellungen!F471=Tabelle2!$E$19),1,"")</f>
        <v/>
      </c>
      <c r="Y471" s="71" t="str">
        <f ca="1">IF(AND(Ausstellungen!G471&gt;"a",ISERROR(MATCH(Ausstellungen!G471,INDIRECT(Ausstellungen!T471),0))),0,"")</f>
        <v/>
      </c>
      <c r="Z471" s="71" t="str">
        <f>IF(ISERROR(SEARCH(",",Ausstellungen!G471,1)),Ausstellungen!G471,SUBSTITUTE(MID(Ausstellungen!G471,1,SEARCH(",",Ausstellungen!G471,1)-1),"vv","z"))</f>
        <v xml:space="preserve"> </v>
      </c>
      <c r="AA471" s="71">
        <f t="shared" ca="1" si="81"/>
        <v>0</v>
      </c>
      <c r="AB471" s="71">
        <f t="shared" ca="1" si="82"/>
        <v>0</v>
      </c>
      <c r="AC471" s="71">
        <f t="shared" ca="1" si="83"/>
        <v>0</v>
      </c>
      <c r="AD471" s="71">
        <f t="shared" ca="1" si="84"/>
        <v>0</v>
      </c>
      <c r="AE471" s="71">
        <f t="shared" ca="1" si="85"/>
        <v>0</v>
      </c>
      <c r="AF471" s="71">
        <f t="shared" ca="1" si="86"/>
        <v>0</v>
      </c>
      <c r="AG471" s="71">
        <f t="shared" ca="1" si="87"/>
        <v>0</v>
      </c>
    </row>
    <row r="472" spans="1:33" ht="18.600000000000001" customHeight="1" x14ac:dyDescent="0.2">
      <c r="A472" s="70" t="str">
        <f>IF(AND(Ausstellungen!C472&lt;"a",Ausstellungen!D472&lt;"a",Ausstellungen!F472&lt;"a",Ausstellungen!G472&lt;" "),"",SUBSTITUTE(SUBSTITUTE(SUBSTITUTE(SUBSTITUTE(IF(AND(ISERROR(SEARCH(",",Ausstellungen!G472,1)),ISERROR(SEARCH(".",Ausstellungen!G472,1))),CONCATENATE(Ausstellungen!D472,Ausstellungen!E472,Ausstellungen!F472,Ausstellungen!G472),IF(ISERROR(SEARCH(",",Ausstellungen!G472,1)),CONCATENATE(Ausstellungen!D472,Ausstellungen!E472,Ausstellungen!F472,MID(Ausstellungen!G472,SEARCH(".",Ausstellungen!G472,1)-1,1)),CONCATENATE(Ausstellungen!D472,Ausstellungen!E472,Ausstellungen!F472,MID(Ausstellungen!G472,SEARCH(",",Ausstellungen!G472,1)-1,1)))),"vv",ROW()),"v",ROW()),"Sg",""),"V",""))</f>
        <v xml:space="preserve">   </v>
      </c>
      <c r="B472" s="70" t="str">
        <f>IF(OR(Ausstellungen!C472&lt;"a",Ausstellungen!D472&lt;"a",Ausstellungen!F472&lt;"a"),"",IF(AND(Ausstellungen!D472=Tabelle2!$C$19,Ausstellungen!F472=Tabelle2!$E$19),Ausstellungen!C472&amp;Ausstellungen!D472&amp;"yy",IF(AND(Ausstellungen!D472=Tabelle2!$C$19,Ausstellungen!F472&lt;&gt;Tabelle2!$E$19),Ausstellungen!C472&amp;Ausstellungen!D472&amp;"zz",Ausstellungen!C472&amp;Ausstellungen!D472)))</f>
        <v/>
      </c>
      <c r="C472" s="70" t="str">
        <f>IF(Ausstellungen!H472&lt;"a","",IF(Ausstellungen!F472=Tabelle2!$E$4,Ausstellungen!D472&amp;Ausstellungen!E472&amp;Ausstellungen!F472&amp;Ausstellungen!H472,IF(Ausstellungen!F472=Tabelle2!$E$3,Ausstellungen!D472&amp;Ausstellungen!F472&amp;Ausstellungen!H472,Ausstellungen!D472&amp;Ausstellungen!E472&amp;Ausstellungen!H472)))</f>
        <v/>
      </c>
      <c r="D472" s="70" t="str">
        <f>IF(AND(Ausstellungen!C472&gt;"a",Ausstellungen!D472&gt;"a",Ausstellungen!F472&gt;"a",Ausstellungen!I472&gt;"a"),Ausstellungen!D472&amp;Ausstellungen!E472&amp;MID(Ausstellungen!I472,1,2),"")</f>
        <v/>
      </c>
      <c r="E472" s="70" t="str">
        <f>IF(AND(Ausstellungen!C472&gt;"a",Ausstellungen!D472&gt;"a",Ausstellungen!F472&gt;"a",Ausstellungen!I472&gt;"a"),Ausstellungen!D472&amp;MID(Ausstellungen!I472,1,3),"")</f>
        <v/>
      </c>
      <c r="F472" s="70" t="str">
        <f>IF(Ausstellungen!T472&lt;&gt;"leer",CONCATENATE(Ausstellungen!T472,"P"),"")</f>
        <v/>
      </c>
      <c r="G472" s="71">
        <f ca="1">IF(Ausstellungen!G472&gt;" ",VLOOKUP(Ausstellungen!G472,INDIRECT(F472),2,0),0)</f>
        <v>0</v>
      </c>
      <c r="H472" s="71">
        <f>IF(ISERROR(VLOOKUP(Ausstellungen!H472,Tabelle2!$AG$3:$AH$29,2,0)),0,VLOOKUP(Ausstellungen!H472,Tabelle2!$AG$3:$AH$29,2,0))</f>
        <v>0</v>
      </c>
      <c r="I472" s="71">
        <f>IF(ISERROR(VLOOKUP(Ausstellungen!I472,Tabelle2!$X$3:$Y$8,2,0)),0,VLOOKUP(Ausstellungen!I472,Tabelle2!$X$3:$Y$8,2,0))</f>
        <v>0</v>
      </c>
      <c r="J472" s="71">
        <f t="shared" ca="1" si="77"/>
        <v>0</v>
      </c>
      <c r="N472" s="69" t="str">
        <f>IF(AND(Ausstellungen!$C472&gt;"a",ISERROR(VLOOKUP(Ausstellungen!$C472,Tabelle3!$A$6:$B$300,2,0))),"??",IF(ISERROR(VLOOKUP(Ausstellungen!$C472,Tabelle3!$A$6:$B$300,2,0)),"",VLOOKUP(Ausstellungen!$C472,Tabelle3!$A$6:$B$300,2,0)))</f>
        <v/>
      </c>
      <c r="O472" s="125">
        <f ca="1">IF(AND(Ausstellungen!G472&gt;"a",ISERROR(MATCH(Ausstellungen!G472,INDIRECT(Ausstellungen!T472),0))),0,1)</f>
        <v>1</v>
      </c>
      <c r="P472" s="71" t="str">
        <f>IF(Ausstellungen!$C472="","",IF(ISERROR(MATCH(Ausstellungen!$I472,Tabelle2!$X$4:$X$8,0)),"",MATCH(Ausstellungen!$I472,Tabelle2!$X$4:$X$8,0)))</f>
        <v/>
      </c>
      <c r="Q472" s="71" t="str">
        <f>IF(Ausstellungen!$C472="","",IF(OR(P472="",ISERROR(INDEX(Tabelle2!$X$14:$Y$18,P472,2))),"",INDEX(Tabelle2!$X$14:$Y$18,P472,2)))</f>
        <v/>
      </c>
      <c r="R472" s="71" t="str">
        <f t="shared" si="78"/>
        <v/>
      </c>
      <c r="S472" s="84" t="str">
        <f>IF(Ausstellungen!H472&lt;"a","",IF(AND(Ausstellungen!H472&gt;"a",ISERROR(MATCH(Ausstellungen!D472&amp;Ausstellungen!G472,Tabelle2!$T$2:$T$17,0))),1,IF(AND(Ausstellungen!H472&gt;"a",INDEX(Tabelle2!$V$2:$V$17,MATCH(Ausstellungen!D472&amp;Ausstellungen!G472,Tabelle2!$T$2:$T$17,0))&lt;&gt;Ausstellungen!H472),1,"")))</f>
        <v/>
      </c>
      <c r="T472" s="71" t="str">
        <f>IF(AND(Ausstellungen!I472&gt;"a",ISERROR(MATCH(Ausstellungen!G472,Tabelle2!$Z$2:$Z$7,0))),1,"")</f>
        <v/>
      </c>
      <c r="U472" s="71" t="str">
        <f>IF(AND(A472&gt;"a",Ausstellungen!G472&gt;" "),COUNTIF(A$5:A$500,A472),"")</f>
        <v/>
      </c>
      <c r="V472" s="71" t="str">
        <f t="shared" si="79"/>
        <v/>
      </c>
      <c r="W472" s="71" t="str">
        <f t="shared" si="80"/>
        <v/>
      </c>
      <c r="X472" s="71" t="str">
        <f>IF(AND(Ausstellungen!D472&lt;&gt;Tabelle2!$C$19,Ausstellungen!F472=Tabelle2!$E$19),1,"")</f>
        <v/>
      </c>
      <c r="Y472" s="71" t="str">
        <f ca="1">IF(AND(Ausstellungen!G472&gt;"a",ISERROR(MATCH(Ausstellungen!G472,INDIRECT(Ausstellungen!T472),0))),0,"")</f>
        <v/>
      </c>
      <c r="Z472" s="71" t="str">
        <f>IF(ISERROR(SEARCH(",",Ausstellungen!G472,1)),Ausstellungen!G472,SUBSTITUTE(MID(Ausstellungen!G472,1,SEARCH(",",Ausstellungen!G472,1)-1),"vv","z"))</f>
        <v xml:space="preserve"> </v>
      </c>
      <c r="AA472" s="71">
        <f t="shared" ca="1" si="81"/>
        <v>0</v>
      </c>
      <c r="AB472" s="71">
        <f t="shared" ca="1" si="82"/>
        <v>0</v>
      </c>
      <c r="AC472" s="71">
        <f t="shared" ca="1" si="83"/>
        <v>0</v>
      </c>
      <c r="AD472" s="71">
        <f t="shared" ca="1" si="84"/>
        <v>0</v>
      </c>
      <c r="AE472" s="71">
        <f t="shared" ca="1" si="85"/>
        <v>0</v>
      </c>
      <c r="AF472" s="71">
        <f t="shared" ca="1" si="86"/>
        <v>0</v>
      </c>
      <c r="AG472" s="71">
        <f t="shared" ca="1" si="87"/>
        <v>0</v>
      </c>
    </row>
    <row r="473" spans="1:33" ht="18.600000000000001" customHeight="1" x14ac:dyDescent="0.2">
      <c r="A473" s="70" t="str">
        <f>IF(AND(Ausstellungen!C473&lt;"a",Ausstellungen!D473&lt;"a",Ausstellungen!F473&lt;"a",Ausstellungen!G473&lt;" "),"",SUBSTITUTE(SUBSTITUTE(SUBSTITUTE(SUBSTITUTE(IF(AND(ISERROR(SEARCH(",",Ausstellungen!G473,1)),ISERROR(SEARCH(".",Ausstellungen!G473,1))),CONCATENATE(Ausstellungen!D473,Ausstellungen!E473,Ausstellungen!F473,Ausstellungen!G473),IF(ISERROR(SEARCH(",",Ausstellungen!G473,1)),CONCATENATE(Ausstellungen!D473,Ausstellungen!E473,Ausstellungen!F473,MID(Ausstellungen!G473,SEARCH(".",Ausstellungen!G473,1)-1,1)),CONCATENATE(Ausstellungen!D473,Ausstellungen!E473,Ausstellungen!F473,MID(Ausstellungen!G473,SEARCH(",",Ausstellungen!G473,1)-1,1)))),"vv",ROW()),"v",ROW()),"Sg",""),"V",""))</f>
        <v xml:space="preserve">   </v>
      </c>
      <c r="B473" s="70" t="str">
        <f>IF(OR(Ausstellungen!C473&lt;"a",Ausstellungen!D473&lt;"a",Ausstellungen!F473&lt;"a"),"",IF(AND(Ausstellungen!D473=Tabelle2!$C$19,Ausstellungen!F473=Tabelle2!$E$19),Ausstellungen!C473&amp;Ausstellungen!D473&amp;"yy",IF(AND(Ausstellungen!D473=Tabelle2!$C$19,Ausstellungen!F473&lt;&gt;Tabelle2!$E$19),Ausstellungen!C473&amp;Ausstellungen!D473&amp;"zz",Ausstellungen!C473&amp;Ausstellungen!D473)))</f>
        <v/>
      </c>
      <c r="C473" s="70" t="str">
        <f>IF(Ausstellungen!H473&lt;"a","",IF(Ausstellungen!F473=Tabelle2!$E$4,Ausstellungen!D473&amp;Ausstellungen!E473&amp;Ausstellungen!F473&amp;Ausstellungen!H473,IF(Ausstellungen!F473=Tabelle2!$E$3,Ausstellungen!D473&amp;Ausstellungen!F473&amp;Ausstellungen!H473,Ausstellungen!D473&amp;Ausstellungen!E473&amp;Ausstellungen!H473)))</f>
        <v/>
      </c>
      <c r="D473" s="70" t="str">
        <f>IF(AND(Ausstellungen!C473&gt;"a",Ausstellungen!D473&gt;"a",Ausstellungen!F473&gt;"a",Ausstellungen!I473&gt;"a"),Ausstellungen!D473&amp;Ausstellungen!E473&amp;MID(Ausstellungen!I473,1,2),"")</f>
        <v/>
      </c>
      <c r="E473" s="70" t="str">
        <f>IF(AND(Ausstellungen!C473&gt;"a",Ausstellungen!D473&gt;"a",Ausstellungen!F473&gt;"a",Ausstellungen!I473&gt;"a"),Ausstellungen!D473&amp;MID(Ausstellungen!I473,1,3),"")</f>
        <v/>
      </c>
      <c r="F473" s="70" t="str">
        <f>IF(Ausstellungen!T473&lt;&gt;"leer",CONCATENATE(Ausstellungen!T473,"P"),"")</f>
        <v/>
      </c>
      <c r="G473" s="71">
        <f ca="1">IF(Ausstellungen!G473&gt;" ",VLOOKUP(Ausstellungen!G473,INDIRECT(F473),2,0),0)</f>
        <v>0</v>
      </c>
      <c r="H473" s="71">
        <f>IF(ISERROR(VLOOKUP(Ausstellungen!H473,Tabelle2!$AG$3:$AH$29,2,0)),0,VLOOKUP(Ausstellungen!H473,Tabelle2!$AG$3:$AH$29,2,0))</f>
        <v>0</v>
      </c>
      <c r="I473" s="71">
        <f>IF(ISERROR(VLOOKUP(Ausstellungen!I473,Tabelle2!$X$3:$Y$8,2,0)),0,VLOOKUP(Ausstellungen!I473,Tabelle2!$X$3:$Y$8,2,0))</f>
        <v>0</v>
      </c>
      <c r="J473" s="71">
        <f t="shared" ca="1" si="77"/>
        <v>0</v>
      </c>
      <c r="N473" s="69" t="str">
        <f>IF(AND(Ausstellungen!$C473&gt;"a",ISERROR(VLOOKUP(Ausstellungen!$C473,Tabelle3!$A$6:$B$300,2,0))),"??",IF(ISERROR(VLOOKUP(Ausstellungen!$C473,Tabelle3!$A$6:$B$300,2,0)),"",VLOOKUP(Ausstellungen!$C473,Tabelle3!$A$6:$B$300,2,0)))</f>
        <v/>
      </c>
      <c r="O473" s="125">
        <f ca="1">IF(AND(Ausstellungen!G473&gt;"a",ISERROR(MATCH(Ausstellungen!G473,INDIRECT(Ausstellungen!T473),0))),0,1)</f>
        <v>1</v>
      </c>
      <c r="P473" s="71" t="str">
        <f>IF(Ausstellungen!$C473="","",IF(ISERROR(MATCH(Ausstellungen!$I473,Tabelle2!$X$4:$X$8,0)),"",MATCH(Ausstellungen!$I473,Tabelle2!$X$4:$X$8,0)))</f>
        <v/>
      </c>
      <c r="Q473" s="71" t="str">
        <f>IF(Ausstellungen!$C473="","",IF(OR(P473="",ISERROR(INDEX(Tabelle2!$X$14:$Y$18,P473,2))),"",INDEX(Tabelle2!$X$14:$Y$18,P473,2)))</f>
        <v/>
      </c>
      <c r="R473" s="71" t="str">
        <f t="shared" si="78"/>
        <v/>
      </c>
      <c r="S473" s="84" t="str">
        <f>IF(Ausstellungen!H473&lt;"a","",IF(AND(Ausstellungen!H473&gt;"a",ISERROR(MATCH(Ausstellungen!D473&amp;Ausstellungen!G473,Tabelle2!$T$2:$T$17,0))),1,IF(AND(Ausstellungen!H473&gt;"a",INDEX(Tabelle2!$V$2:$V$17,MATCH(Ausstellungen!D473&amp;Ausstellungen!G473,Tabelle2!$T$2:$T$17,0))&lt;&gt;Ausstellungen!H473),1,"")))</f>
        <v/>
      </c>
      <c r="T473" s="71" t="str">
        <f>IF(AND(Ausstellungen!I473&gt;"a",ISERROR(MATCH(Ausstellungen!G473,Tabelle2!$Z$2:$Z$7,0))),1,"")</f>
        <v/>
      </c>
      <c r="U473" s="71" t="str">
        <f>IF(AND(A473&gt;"a",Ausstellungen!G473&gt;" "),COUNTIF(A$5:A$500,A473),"")</f>
        <v/>
      </c>
      <c r="V473" s="71" t="str">
        <f t="shared" si="79"/>
        <v/>
      </c>
      <c r="W473" s="71" t="str">
        <f t="shared" si="80"/>
        <v/>
      </c>
      <c r="X473" s="71" t="str">
        <f>IF(AND(Ausstellungen!D473&lt;&gt;Tabelle2!$C$19,Ausstellungen!F473=Tabelle2!$E$19),1,"")</f>
        <v/>
      </c>
      <c r="Y473" s="71" t="str">
        <f ca="1">IF(AND(Ausstellungen!G473&gt;"a",ISERROR(MATCH(Ausstellungen!G473,INDIRECT(Ausstellungen!T473),0))),0,"")</f>
        <v/>
      </c>
      <c r="Z473" s="71" t="str">
        <f>IF(ISERROR(SEARCH(",",Ausstellungen!G473,1)),Ausstellungen!G473,SUBSTITUTE(MID(Ausstellungen!G473,1,SEARCH(",",Ausstellungen!G473,1)-1),"vv","z"))</f>
        <v xml:space="preserve"> </v>
      </c>
      <c r="AA473" s="71">
        <f t="shared" ca="1" si="81"/>
        <v>0</v>
      </c>
      <c r="AB473" s="71">
        <f t="shared" ca="1" si="82"/>
        <v>0</v>
      </c>
      <c r="AC473" s="71">
        <f t="shared" ca="1" si="83"/>
        <v>0</v>
      </c>
      <c r="AD473" s="71">
        <f t="shared" ca="1" si="84"/>
        <v>0</v>
      </c>
      <c r="AE473" s="71">
        <f t="shared" ca="1" si="85"/>
        <v>0</v>
      </c>
      <c r="AF473" s="71">
        <f t="shared" ca="1" si="86"/>
        <v>0</v>
      </c>
      <c r="AG473" s="71">
        <f t="shared" ca="1" si="87"/>
        <v>0</v>
      </c>
    </row>
    <row r="474" spans="1:33" ht="18.600000000000001" customHeight="1" x14ac:dyDescent="0.2">
      <c r="A474" s="70" t="str">
        <f>IF(AND(Ausstellungen!C474&lt;"a",Ausstellungen!D474&lt;"a",Ausstellungen!F474&lt;"a",Ausstellungen!G474&lt;" "),"",SUBSTITUTE(SUBSTITUTE(SUBSTITUTE(SUBSTITUTE(IF(AND(ISERROR(SEARCH(",",Ausstellungen!G474,1)),ISERROR(SEARCH(".",Ausstellungen!G474,1))),CONCATENATE(Ausstellungen!D474,Ausstellungen!E474,Ausstellungen!F474,Ausstellungen!G474),IF(ISERROR(SEARCH(",",Ausstellungen!G474,1)),CONCATENATE(Ausstellungen!D474,Ausstellungen!E474,Ausstellungen!F474,MID(Ausstellungen!G474,SEARCH(".",Ausstellungen!G474,1)-1,1)),CONCATENATE(Ausstellungen!D474,Ausstellungen!E474,Ausstellungen!F474,MID(Ausstellungen!G474,SEARCH(",",Ausstellungen!G474,1)-1,1)))),"vv",ROW()),"v",ROW()),"Sg",""),"V",""))</f>
        <v xml:space="preserve">   </v>
      </c>
      <c r="B474" s="70" t="str">
        <f>IF(OR(Ausstellungen!C474&lt;"a",Ausstellungen!D474&lt;"a",Ausstellungen!F474&lt;"a"),"",IF(AND(Ausstellungen!D474=Tabelle2!$C$19,Ausstellungen!F474=Tabelle2!$E$19),Ausstellungen!C474&amp;Ausstellungen!D474&amp;"yy",IF(AND(Ausstellungen!D474=Tabelle2!$C$19,Ausstellungen!F474&lt;&gt;Tabelle2!$E$19),Ausstellungen!C474&amp;Ausstellungen!D474&amp;"zz",Ausstellungen!C474&amp;Ausstellungen!D474)))</f>
        <v/>
      </c>
      <c r="C474" s="70" t="str">
        <f>IF(Ausstellungen!H474&lt;"a","",IF(Ausstellungen!F474=Tabelle2!$E$4,Ausstellungen!D474&amp;Ausstellungen!E474&amp;Ausstellungen!F474&amp;Ausstellungen!H474,IF(Ausstellungen!F474=Tabelle2!$E$3,Ausstellungen!D474&amp;Ausstellungen!F474&amp;Ausstellungen!H474,Ausstellungen!D474&amp;Ausstellungen!E474&amp;Ausstellungen!H474)))</f>
        <v/>
      </c>
      <c r="D474" s="70" t="str">
        <f>IF(AND(Ausstellungen!C474&gt;"a",Ausstellungen!D474&gt;"a",Ausstellungen!F474&gt;"a",Ausstellungen!I474&gt;"a"),Ausstellungen!D474&amp;Ausstellungen!E474&amp;MID(Ausstellungen!I474,1,2),"")</f>
        <v/>
      </c>
      <c r="E474" s="70" t="str">
        <f>IF(AND(Ausstellungen!C474&gt;"a",Ausstellungen!D474&gt;"a",Ausstellungen!F474&gt;"a",Ausstellungen!I474&gt;"a"),Ausstellungen!D474&amp;MID(Ausstellungen!I474,1,3),"")</f>
        <v/>
      </c>
      <c r="F474" s="70" t="str">
        <f>IF(Ausstellungen!T474&lt;&gt;"leer",CONCATENATE(Ausstellungen!T474,"P"),"")</f>
        <v/>
      </c>
      <c r="G474" s="71">
        <f ca="1">IF(Ausstellungen!G474&gt;" ",VLOOKUP(Ausstellungen!G474,INDIRECT(F474),2,0),0)</f>
        <v>0</v>
      </c>
      <c r="H474" s="71">
        <f>IF(ISERROR(VLOOKUP(Ausstellungen!H474,Tabelle2!$AG$3:$AH$29,2,0)),0,VLOOKUP(Ausstellungen!H474,Tabelle2!$AG$3:$AH$29,2,0))</f>
        <v>0</v>
      </c>
      <c r="I474" s="71">
        <f>IF(ISERROR(VLOOKUP(Ausstellungen!I474,Tabelle2!$X$3:$Y$8,2,0)),0,VLOOKUP(Ausstellungen!I474,Tabelle2!$X$3:$Y$8,2,0))</f>
        <v>0</v>
      </c>
      <c r="J474" s="71">
        <f t="shared" ca="1" si="77"/>
        <v>0</v>
      </c>
      <c r="N474" s="69" t="str">
        <f>IF(AND(Ausstellungen!$C474&gt;"a",ISERROR(VLOOKUP(Ausstellungen!$C474,Tabelle3!$A$6:$B$300,2,0))),"??",IF(ISERROR(VLOOKUP(Ausstellungen!$C474,Tabelle3!$A$6:$B$300,2,0)),"",VLOOKUP(Ausstellungen!$C474,Tabelle3!$A$6:$B$300,2,0)))</f>
        <v/>
      </c>
      <c r="O474" s="125">
        <f ca="1">IF(AND(Ausstellungen!G474&gt;"a",ISERROR(MATCH(Ausstellungen!G474,INDIRECT(Ausstellungen!T474),0))),0,1)</f>
        <v>1</v>
      </c>
      <c r="P474" s="71" t="str">
        <f>IF(Ausstellungen!$C474="","",IF(ISERROR(MATCH(Ausstellungen!$I474,Tabelle2!$X$4:$X$8,0)),"",MATCH(Ausstellungen!$I474,Tabelle2!$X$4:$X$8,0)))</f>
        <v/>
      </c>
      <c r="Q474" s="71" t="str">
        <f>IF(Ausstellungen!$C474="","",IF(OR(P474="",ISERROR(INDEX(Tabelle2!$X$14:$Y$18,P474,2))),"",INDEX(Tabelle2!$X$14:$Y$18,P474,2)))</f>
        <v/>
      </c>
      <c r="R474" s="71" t="str">
        <f t="shared" si="78"/>
        <v/>
      </c>
      <c r="S474" s="84" t="str">
        <f>IF(Ausstellungen!H474&lt;"a","",IF(AND(Ausstellungen!H474&gt;"a",ISERROR(MATCH(Ausstellungen!D474&amp;Ausstellungen!G474,Tabelle2!$T$2:$T$17,0))),1,IF(AND(Ausstellungen!H474&gt;"a",INDEX(Tabelle2!$V$2:$V$17,MATCH(Ausstellungen!D474&amp;Ausstellungen!G474,Tabelle2!$T$2:$T$17,0))&lt;&gt;Ausstellungen!H474),1,"")))</f>
        <v/>
      </c>
      <c r="T474" s="71" t="str">
        <f>IF(AND(Ausstellungen!I474&gt;"a",ISERROR(MATCH(Ausstellungen!G474,Tabelle2!$Z$2:$Z$7,0))),1,"")</f>
        <v/>
      </c>
      <c r="U474" s="71" t="str">
        <f>IF(AND(A474&gt;"a",Ausstellungen!G474&gt;" "),COUNTIF(A$5:A$500,A474),"")</f>
        <v/>
      </c>
      <c r="V474" s="71" t="str">
        <f t="shared" si="79"/>
        <v/>
      </c>
      <c r="W474" s="71" t="str">
        <f t="shared" si="80"/>
        <v/>
      </c>
      <c r="X474" s="71" t="str">
        <f>IF(AND(Ausstellungen!D474&lt;&gt;Tabelle2!$C$19,Ausstellungen!F474=Tabelle2!$E$19),1,"")</f>
        <v/>
      </c>
      <c r="Y474" s="71" t="str">
        <f ca="1">IF(AND(Ausstellungen!G474&gt;"a",ISERROR(MATCH(Ausstellungen!G474,INDIRECT(Ausstellungen!T474),0))),0,"")</f>
        <v/>
      </c>
      <c r="Z474" s="71" t="str">
        <f>IF(ISERROR(SEARCH(",",Ausstellungen!G474,1)),Ausstellungen!G474,SUBSTITUTE(MID(Ausstellungen!G474,1,SEARCH(",",Ausstellungen!G474,1)-1),"vv","z"))</f>
        <v xml:space="preserve"> </v>
      </c>
      <c r="AA474" s="71">
        <f t="shared" ca="1" si="81"/>
        <v>0</v>
      </c>
      <c r="AB474" s="71">
        <f t="shared" ca="1" si="82"/>
        <v>0</v>
      </c>
      <c r="AC474" s="71">
        <f t="shared" ca="1" si="83"/>
        <v>0</v>
      </c>
      <c r="AD474" s="71">
        <f t="shared" ca="1" si="84"/>
        <v>0</v>
      </c>
      <c r="AE474" s="71">
        <f t="shared" ca="1" si="85"/>
        <v>0</v>
      </c>
      <c r="AF474" s="71">
        <f t="shared" ca="1" si="86"/>
        <v>0</v>
      </c>
      <c r="AG474" s="71">
        <f t="shared" ca="1" si="87"/>
        <v>0</v>
      </c>
    </row>
    <row r="475" spans="1:33" ht="18.600000000000001" customHeight="1" x14ac:dyDescent="0.2">
      <c r="A475" s="70" t="str">
        <f>IF(AND(Ausstellungen!C475&lt;"a",Ausstellungen!D475&lt;"a",Ausstellungen!F475&lt;"a",Ausstellungen!G475&lt;" "),"",SUBSTITUTE(SUBSTITUTE(SUBSTITUTE(SUBSTITUTE(IF(AND(ISERROR(SEARCH(",",Ausstellungen!G475,1)),ISERROR(SEARCH(".",Ausstellungen!G475,1))),CONCATENATE(Ausstellungen!D475,Ausstellungen!E475,Ausstellungen!F475,Ausstellungen!G475),IF(ISERROR(SEARCH(",",Ausstellungen!G475,1)),CONCATENATE(Ausstellungen!D475,Ausstellungen!E475,Ausstellungen!F475,MID(Ausstellungen!G475,SEARCH(".",Ausstellungen!G475,1)-1,1)),CONCATENATE(Ausstellungen!D475,Ausstellungen!E475,Ausstellungen!F475,MID(Ausstellungen!G475,SEARCH(",",Ausstellungen!G475,1)-1,1)))),"vv",ROW()),"v",ROW()),"Sg",""),"V",""))</f>
        <v xml:space="preserve">   </v>
      </c>
      <c r="B475" s="70" t="str">
        <f>IF(OR(Ausstellungen!C475&lt;"a",Ausstellungen!D475&lt;"a",Ausstellungen!F475&lt;"a"),"",IF(AND(Ausstellungen!D475=Tabelle2!$C$19,Ausstellungen!F475=Tabelle2!$E$19),Ausstellungen!C475&amp;Ausstellungen!D475&amp;"yy",IF(AND(Ausstellungen!D475=Tabelle2!$C$19,Ausstellungen!F475&lt;&gt;Tabelle2!$E$19),Ausstellungen!C475&amp;Ausstellungen!D475&amp;"zz",Ausstellungen!C475&amp;Ausstellungen!D475)))</f>
        <v/>
      </c>
      <c r="C475" s="70" t="str">
        <f>IF(Ausstellungen!H475&lt;"a","",IF(Ausstellungen!F475=Tabelle2!$E$4,Ausstellungen!D475&amp;Ausstellungen!E475&amp;Ausstellungen!F475&amp;Ausstellungen!H475,IF(Ausstellungen!F475=Tabelle2!$E$3,Ausstellungen!D475&amp;Ausstellungen!F475&amp;Ausstellungen!H475,Ausstellungen!D475&amp;Ausstellungen!E475&amp;Ausstellungen!H475)))</f>
        <v/>
      </c>
      <c r="D475" s="70" t="str">
        <f>IF(AND(Ausstellungen!C475&gt;"a",Ausstellungen!D475&gt;"a",Ausstellungen!F475&gt;"a",Ausstellungen!I475&gt;"a"),Ausstellungen!D475&amp;Ausstellungen!E475&amp;MID(Ausstellungen!I475,1,2),"")</f>
        <v/>
      </c>
      <c r="E475" s="70" t="str">
        <f>IF(AND(Ausstellungen!C475&gt;"a",Ausstellungen!D475&gt;"a",Ausstellungen!F475&gt;"a",Ausstellungen!I475&gt;"a"),Ausstellungen!D475&amp;MID(Ausstellungen!I475,1,3),"")</f>
        <v/>
      </c>
      <c r="F475" s="70" t="str">
        <f>IF(Ausstellungen!T475&lt;&gt;"leer",CONCATENATE(Ausstellungen!T475,"P"),"")</f>
        <v/>
      </c>
      <c r="G475" s="71">
        <f ca="1">IF(Ausstellungen!G475&gt;" ",VLOOKUP(Ausstellungen!G475,INDIRECT(F475),2,0),0)</f>
        <v>0</v>
      </c>
      <c r="H475" s="71">
        <f>IF(ISERROR(VLOOKUP(Ausstellungen!H475,Tabelle2!$AG$3:$AH$29,2,0)),0,VLOOKUP(Ausstellungen!H475,Tabelle2!$AG$3:$AH$29,2,0))</f>
        <v>0</v>
      </c>
      <c r="I475" s="71">
        <f>IF(ISERROR(VLOOKUP(Ausstellungen!I475,Tabelle2!$X$3:$Y$8,2,0)),0,VLOOKUP(Ausstellungen!I475,Tabelle2!$X$3:$Y$8,2,0))</f>
        <v>0</v>
      </c>
      <c r="J475" s="71">
        <f t="shared" ca="1" si="77"/>
        <v>0</v>
      </c>
      <c r="N475" s="69" t="str">
        <f>IF(AND(Ausstellungen!$C475&gt;"a",ISERROR(VLOOKUP(Ausstellungen!$C475,Tabelle3!$A$6:$B$300,2,0))),"??",IF(ISERROR(VLOOKUP(Ausstellungen!$C475,Tabelle3!$A$6:$B$300,2,0)),"",VLOOKUP(Ausstellungen!$C475,Tabelle3!$A$6:$B$300,2,0)))</f>
        <v/>
      </c>
      <c r="O475" s="125">
        <f ca="1">IF(AND(Ausstellungen!G475&gt;"a",ISERROR(MATCH(Ausstellungen!G475,INDIRECT(Ausstellungen!T475),0))),0,1)</f>
        <v>1</v>
      </c>
      <c r="P475" s="71" t="str">
        <f>IF(Ausstellungen!$C475="","",IF(ISERROR(MATCH(Ausstellungen!$I475,Tabelle2!$X$4:$X$8,0)),"",MATCH(Ausstellungen!$I475,Tabelle2!$X$4:$X$8,0)))</f>
        <v/>
      </c>
      <c r="Q475" s="71" t="str">
        <f>IF(Ausstellungen!$C475="","",IF(OR(P475="",ISERROR(INDEX(Tabelle2!$X$14:$Y$18,P475,2))),"",INDEX(Tabelle2!$X$14:$Y$18,P475,2)))</f>
        <v/>
      </c>
      <c r="R475" s="71" t="str">
        <f t="shared" si="78"/>
        <v/>
      </c>
      <c r="S475" s="84" t="str">
        <f>IF(Ausstellungen!H475&lt;"a","",IF(AND(Ausstellungen!H475&gt;"a",ISERROR(MATCH(Ausstellungen!D475&amp;Ausstellungen!G475,Tabelle2!$T$2:$T$17,0))),1,IF(AND(Ausstellungen!H475&gt;"a",INDEX(Tabelle2!$V$2:$V$17,MATCH(Ausstellungen!D475&amp;Ausstellungen!G475,Tabelle2!$T$2:$T$17,0))&lt;&gt;Ausstellungen!H475),1,"")))</f>
        <v/>
      </c>
      <c r="T475" s="71" t="str">
        <f>IF(AND(Ausstellungen!I475&gt;"a",ISERROR(MATCH(Ausstellungen!G475,Tabelle2!$Z$2:$Z$7,0))),1,"")</f>
        <v/>
      </c>
      <c r="U475" s="71" t="str">
        <f>IF(AND(A475&gt;"a",Ausstellungen!G475&gt;" "),COUNTIF(A$5:A$500,A475),"")</f>
        <v/>
      </c>
      <c r="V475" s="71" t="str">
        <f t="shared" si="79"/>
        <v/>
      </c>
      <c r="W475" s="71" t="str">
        <f t="shared" si="80"/>
        <v/>
      </c>
      <c r="X475" s="71" t="str">
        <f>IF(AND(Ausstellungen!D475&lt;&gt;Tabelle2!$C$19,Ausstellungen!F475=Tabelle2!$E$19),1,"")</f>
        <v/>
      </c>
      <c r="Y475" s="71" t="str">
        <f ca="1">IF(AND(Ausstellungen!G475&gt;"a",ISERROR(MATCH(Ausstellungen!G475,INDIRECT(Ausstellungen!T475),0))),0,"")</f>
        <v/>
      </c>
      <c r="Z475" s="71" t="str">
        <f>IF(ISERROR(SEARCH(",",Ausstellungen!G475,1)),Ausstellungen!G475,SUBSTITUTE(MID(Ausstellungen!G475,1,SEARCH(",",Ausstellungen!G475,1)-1),"vv","z"))</f>
        <v xml:space="preserve"> </v>
      </c>
      <c r="AA475" s="71">
        <f t="shared" ca="1" si="81"/>
        <v>0</v>
      </c>
      <c r="AB475" s="71">
        <f t="shared" ca="1" si="82"/>
        <v>0</v>
      </c>
      <c r="AC475" s="71">
        <f t="shared" ca="1" si="83"/>
        <v>0</v>
      </c>
      <c r="AD475" s="71">
        <f t="shared" ca="1" si="84"/>
        <v>0</v>
      </c>
      <c r="AE475" s="71">
        <f t="shared" ca="1" si="85"/>
        <v>0</v>
      </c>
      <c r="AF475" s="71">
        <f t="shared" ca="1" si="86"/>
        <v>0</v>
      </c>
      <c r="AG475" s="71">
        <f t="shared" ca="1" si="87"/>
        <v>0</v>
      </c>
    </row>
    <row r="476" spans="1:33" ht="18.600000000000001" customHeight="1" x14ac:dyDescent="0.2">
      <c r="A476" s="70" t="str">
        <f>IF(AND(Ausstellungen!C476&lt;"a",Ausstellungen!D476&lt;"a",Ausstellungen!F476&lt;"a",Ausstellungen!G476&lt;" "),"",SUBSTITUTE(SUBSTITUTE(SUBSTITUTE(SUBSTITUTE(IF(AND(ISERROR(SEARCH(",",Ausstellungen!G476,1)),ISERROR(SEARCH(".",Ausstellungen!G476,1))),CONCATENATE(Ausstellungen!D476,Ausstellungen!E476,Ausstellungen!F476,Ausstellungen!G476),IF(ISERROR(SEARCH(",",Ausstellungen!G476,1)),CONCATENATE(Ausstellungen!D476,Ausstellungen!E476,Ausstellungen!F476,MID(Ausstellungen!G476,SEARCH(".",Ausstellungen!G476,1)-1,1)),CONCATENATE(Ausstellungen!D476,Ausstellungen!E476,Ausstellungen!F476,MID(Ausstellungen!G476,SEARCH(",",Ausstellungen!G476,1)-1,1)))),"vv",ROW()),"v",ROW()),"Sg",""),"V",""))</f>
        <v xml:space="preserve">   </v>
      </c>
      <c r="B476" s="70" t="str">
        <f>IF(OR(Ausstellungen!C476&lt;"a",Ausstellungen!D476&lt;"a",Ausstellungen!F476&lt;"a"),"",IF(AND(Ausstellungen!D476=Tabelle2!$C$19,Ausstellungen!F476=Tabelle2!$E$19),Ausstellungen!C476&amp;Ausstellungen!D476&amp;"yy",IF(AND(Ausstellungen!D476=Tabelle2!$C$19,Ausstellungen!F476&lt;&gt;Tabelle2!$E$19),Ausstellungen!C476&amp;Ausstellungen!D476&amp;"zz",Ausstellungen!C476&amp;Ausstellungen!D476)))</f>
        <v/>
      </c>
      <c r="C476" s="70" t="str">
        <f>IF(Ausstellungen!H476&lt;"a","",IF(Ausstellungen!F476=Tabelle2!$E$4,Ausstellungen!D476&amp;Ausstellungen!E476&amp;Ausstellungen!F476&amp;Ausstellungen!H476,IF(Ausstellungen!F476=Tabelle2!$E$3,Ausstellungen!D476&amp;Ausstellungen!F476&amp;Ausstellungen!H476,Ausstellungen!D476&amp;Ausstellungen!E476&amp;Ausstellungen!H476)))</f>
        <v/>
      </c>
      <c r="D476" s="70" t="str">
        <f>IF(AND(Ausstellungen!C476&gt;"a",Ausstellungen!D476&gt;"a",Ausstellungen!F476&gt;"a",Ausstellungen!I476&gt;"a"),Ausstellungen!D476&amp;Ausstellungen!E476&amp;MID(Ausstellungen!I476,1,2),"")</f>
        <v/>
      </c>
      <c r="E476" s="70" t="str">
        <f>IF(AND(Ausstellungen!C476&gt;"a",Ausstellungen!D476&gt;"a",Ausstellungen!F476&gt;"a",Ausstellungen!I476&gt;"a"),Ausstellungen!D476&amp;MID(Ausstellungen!I476,1,3),"")</f>
        <v/>
      </c>
      <c r="F476" s="70" t="str">
        <f>IF(Ausstellungen!T476&lt;&gt;"leer",CONCATENATE(Ausstellungen!T476,"P"),"")</f>
        <v/>
      </c>
      <c r="G476" s="71">
        <f ca="1">IF(Ausstellungen!G476&gt;" ",VLOOKUP(Ausstellungen!G476,INDIRECT(F476),2,0),0)</f>
        <v>0</v>
      </c>
      <c r="H476" s="71">
        <f>IF(ISERROR(VLOOKUP(Ausstellungen!H476,Tabelle2!$AG$3:$AH$29,2,0)),0,VLOOKUP(Ausstellungen!H476,Tabelle2!$AG$3:$AH$29,2,0))</f>
        <v>0</v>
      </c>
      <c r="I476" s="71">
        <f>IF(ISERROR(VLOOKUP(Ausstellungen!I476,Tabelle2!$X$3:$Y$8,2,0)),0,VLOOKUP(Ausstellungen!I476,Tabelle2!$X$3:$Y$8,2,0))</f>
        <v>0</v>
      </c>
      <c r="J476" s="71">
        <f t="shared" ca="1" si="77"/>
        <v>0</v>
      </c>
      <c r="N476" s="69" t="str">
        <f>IF(AND(Ausstellungen!$C476&gt;"a",ISERROR(VLOOKUP(Ausstellungen!$C476,Tabelle3!$A$6:$B$300,2,0))),"??",IF(ISERROR(VLOOKUP(Ausstellungen!$C476,Tabelle3!$A$6:$B$300,2,0)),"",VLOOKUP(Ausstellungen!$C476,Tabelle3!$A$6:$B$300,2,0)))</f>
        <v/>
      </c>
      <c r="O476" s="125">
        <f ca="1">IF(AND(Ausstellungen!G476&gt;"a",ISERROR(MATCH(Ausstellungen!G476,INDIRECT(Ausstellungen!T476),0))),0,1)</f>
        <v>1</v>
      </c>
      <c r="P476" s="71" t="str">
        <f>IF(Ausstellungen!$C476="","",IF(ISERROR(MATCH(Ausstellungen!$I476,Tabelle2!$X$4:$X$8,0)),"",MATCH(Ausstellungen!$I476,Tabelle2!$X$4:$X$8,0)))</f>
        <v/>
      </c>
      <c r="Q476" s="71" t="str">
        <f>IF(Ausstellungen!$C476="","",IF(OR(P476="",ISERROR(INDEX(Tabelle2!$X$14:$Y$18,P476,2))),"",INDEX(Tabelle2!$X$14:$Y$18,P476,2)))</f>
        <v/>
      </c>
      <c r="R476" s="71" t="str">
        <f t="shared" si="78"/>
        <v/>
      </c>
      <c r="S476" s="84" t="str">
        <f>IF(Ausstellungen!H476&lt;"a","",IF(AND(Ausstellungen!H476&gt;"a",ISERROR(MATCH(Ausstellungen!D476&amp;Ausstellungen!G476,Tabelle2!$T$2:$T$17,0))),1,IF(AND(Ausstellungen!H476&gt;"a",INDEX(Tabelle2!$V$2:$V$17,MATCH(Ausstellungen!D476&amp;Ausstellungen!G476,Tabelle2!$T$2:$T$17,0))&lt;&gt;Ausstellungen!H476),1,"")))</f>
        <v/>
      </c>
      <c r="T476" s="71" t="str">
        <f>IF(AND(Ausstellungen!I476&gt;"a",ISERROR(MATCH(Ausstellungen!G476,Tabelle2!$Z$2:$Z$7,0))),1,"")</f>
        <v/>
      </c>
      <c r="U476" s="71" t="str">
        <f>IF(AND(A476&gt;"a",Ausstellungen!G476&gt;" "),COUNTIF(A$5:A$500,A476),"")</f>
        <v/>
      </c>
      <c r="V476" s="71" t="str">
        <f t="shared" si="79"/>
        <v/>
      </c>
      <c r="W476" s="71" t="str">
        <f t="shared" si="80"/>
        <v/>
      </c>
      <c r="X476" s="71" t="str">
        <f>IF(AND(Ausstellungen!D476&lt;&gt;Tabelle2!$C$19,Ausstellungen!F476=Tabelle2!$E$19),1,"")</f>
        <v/>
      </c>
      <c r="Y476" s="71" t="str">
        <f ca="1">IF(AND(Ausstellungen!G476&gt;"a",ISERROR(MATCH(Ausstellungen!G476,INDIRECT(Ausstellungen!T476),0))),0,"")</f>
        <v/>
      </c>
      <c r="Z476" s="71" t="str">
        <f>IF(ISERROR(SEARCH(",",Ausstellungen!G476,1)),Ausstellungen!G476,SUBSTITUTE(MID(Ausstellungen!G476,1,SEARCH(",",Ausstellungen!G476,1)-1),"vv","z"))</f>
        <v xml:space="preserve"> </v>
      </c>
      <c r="AA476" s="71">
        <f t="shared" ca="1" si="81"/>
        <v>0</v>
      </c>
      <c r="AB476" s="71">
        <f t="shared" ca="1" si="82"/>
        <v>0</v>
      </c>
      <c r="AC476" s="71">
        <f t="shared" ca="1" si="83"/>
        <v>0</v>
      </c>
      <c r="AD476" s="71">
        <f t="shared" ca="1" si="84"/>
        <v>0</v>
      </c>
      <c r="AE476" s="71">
        <f t="shared" ca="1" si="85"/>
        <v>0</v>
      </c>
      <c r="AF476" s="71">
        <f t="shared" ca="1" si="86"/>
        <v>0</v>
      </c>
      <c r="AG476" s="71">
        <f t="shared" ca="1" si="87"/>
        <v>0</v>
      </c>
    </row>
    <row r="477" spans="1:33" ht="18.600000000000001" customHeight="1" x14ac:dyDescent="0.2">
      <c r="A477" s="70" t="str">
        <f>IF(AND(Ausstellungen!C477&lt;"a",Ausstellungen!D477&lt;"a",Ausstellungen!F477&lt;"a",Ausstellungen!G477&lt;" "),"",SUBSTITUTE(SUBSTITUTE(SUBSTITUTE(SUBSTITUTE(IF(AND(ISERROR(SEARCH(",",Ausstellungen!G477,1)),ISERROR(SEARCH(".",Ausstellungen!G477,1))),CONCATENATE(Ausstellungen!D477,Ausstellungen!E477,Ausstellungen!F477,Ausstellungen!G477),IF(ISERROR(SEARCH(",",Ausstellungen!G477,1)),CONCATENATE(Ausstellungen!D477,Ausstellungen!E477,Ausstellungen!F477,MID(Ausstellungen!G477,SEARCH(".",Ausstellungen!G477,1)-1,1)),CONCATENATE(Ausstellungen!D477,Ausstellungen!E477,Ausstellungen!F477,MID(Ausstellungen!G477,SEARCH(",",Ausstellungen!G477,1)-1,1)))),"vv",ROW()),"v",ROW()),"Sg",""),"V",""))</f>
        <v xml:space="preserve">   </v>
      </c>
      <c r="B477" s="70" t="str">
        <f>IF(OR(Ausstellungen!C477&lt;"a",Ausstellungen!D477&lt;"a",Ausstellungen!F477&lt;"a"),"",IF(AND(Ausstellungen!D477=Tabelle2!$C$19,Ausstellungen!F477=Tabelle2!$E$19),Ausstellungen!C477&amp;Ausstellungen!D477&amp;"yy",IF(AND(Ausstellungen!D477=Tabelle2!$C$19,Ausstellungen!F477&lt;&gt;Tabelle2!$E$19),Ausstellungen!C477&amp;Ausstellungen!D477&amp;"zz",Ausstellungen!C477&amp;Ausstellungen!D477)))</f>
        <v/>
      </c>
      <c r="C477" s="70" t="str">
        <f>IF(Ausstellungen!H477&lt;"a","",IF(Ausstellungen!F477=Tabelle2!$E$4,Ausstellungen!D477&amp;Ausstellungen!E477&amp;Ausstellungen!F477&amp;Ausstellungen!H477,IF(Ausstellungen!F477=Tabelle2!$E$3,Ausstellungen!D477&amp;Ausstellungen!F477&amp;Ausstellungen!H477,Ausstellungen!D477&amp;Ausstellungen!E477&amp;Ausstellungen!H477)))</f>
        <v/>
      </c>
      <c r="D477" s="70" t="str">
        <f>IF(AND(Ausstellungen!C477&gt;"a",Ausstellungen!D477&gt;"a",Ausstellungen!F477&gt;"a",Ausstellungen!I477&gt;"a"),Ausstellungen!D477&amp;Ausstellungen!E477&amp;MID(Ausstellungen!I477,1,2),"")</f>
        <v/>
      </c>
      <c r="E477" s="70" t="str">
        <f>IF(AND(Ausstellungen!C477&gt;"a",Ausstellungen!D477&gt;"a",Ausstellungen!F477&gt;"a",Ausstellungen!I477&gt;"a"),Ausstellungen!D477&amp;MID(Ausstellungen!I477,1,3),"")</f>
        <v/>
      </c>
      <c r="F477" s="70" t="str">
        <f>IF(Ausstellungen!T477&lt;&gt;"leer",CONCATENATE(Ausstellungen!T477,"P"),"")</f>
        <v/>
      </c>
      <c r="G477" s="71">
        <f ca="1">IF(Ausstellungen!G477&gt;" ",VLOOKUP(Ausstellungen!G477,INDIRECT(F477),2,0),0)</f>
        <v>0</v>
      </c>
      <c r="H477" s="71">
        <f>IF(ISERROR(VLOOKUP(Ausstellungen!H477,Tabelle2!$AG$3:$AH$29,2,0)),0,VLOOKUP(Ausstellungen!H477,Tabelle2!$AG$3:$AH$29,2,0))</f>
        <v>0</v>
      </c>
      <c r="I477" s="71">
        <f>IF(ISERROR(VLOOKUP(Ausstellungen!I477,Tabelle2!$X$3:$Y$8,2,0)),0,VLOOKUP(Ausstellungen!I477,Tabelle2!$X$3:$Y$8,2,0))</f>
        <v>0</v>
      </c>
      <c r="J477" s="71">
        <f t="shared" ca="1" si="77"/>
        <v>0</v>
      </c>
      <c r="N477" s="69" t="str">
        <f>IF(AND(Ausstellungen!$C477&gt;"a",ISERROR(VLOOKUP(Ausstellungen!$C477,Tabelle3!$A$6:$B$300,2,0))),"??",IF(ISERROR(VLOOKUP(Ausstellungen!$C477,Tabelle3!$A$6:$B$300,2,0)),"",VLOOKUP(Ausstellungen!$C477,Tabelle3!$A$6:$B$300,2,0)))</f>
        <v/>
      </c>
      <c r="O477" s="125">
        <f ca="1">IF(AND(Ausstellungen!G477&gt;"a",ISERROR(MATCH(Ausstellungen!G477,INDIRECT(Ausstellungen!T477),0))),0,1)</f>
        <v>1</v>
      </c>
      <c r="P477" s="71" t="str">
        <f>IF(Ausstellungen!$C477="","",IF(ISERROR(MATCH(Ausstellungen!$I477,Tabelle2!$X$4:$X$8,0)),"",MATCH(Ausstellungen!$I477,Tabelle2!$X$4:$X$8,0)))</f>
        <v/>
      </c>
      <c r="Q477" s="71" t="str">
        <f>IF(Ausstellungen!$C477="","",IF(OR(P477="",ISERROR(INDEX(Tabelle2!$X$14:$Y$18,P477,2))),"",INDEX(Tabelle2!$X$14:$Y$18,P477,2)))</f>
        <v/>
      </c>
      <c r="R477" s="71" t="str">
        <f t="shared" si="78"/>
        <v/>
      </c>
      <c r="S477" s="84" t="str">
        <f>IF(Ausstellungen!H477&lt;"a","",IF(AND(Ausstellungen!H477&gt;"a",ISERROR(MATCH(Ausstellungen!D477&amp;Ausstellungen!G477,Tabelle2!$T$2:$T$17,0))),1,IF(AND(Ausstellungen!H477&gt;"a",INDEX(Tabelle2!$V$2:$V$17,MATCH(Ausstellungen!D477&amp;Ausstellungen!G477,Tabelle2!$T$2:$T$17,0))&lt;&gt;Ausstellungen!H477),1,"")))</f>
        <v/>
      </c>
      <c r="T477" s="71" t="str">
        <f>IF(AND(Ausstellungen!I477&gt;"a",ISERROR(MATCH(Ausstellungen!G477,Tabelle2!$Z$2:$Z$7,0))),1,"")</f>
        <v/>
      </c>
      <c r="U477" s="71" t="str">
        <f>IF(AND(A477&gt;"a",Ausstellungen!G477&gt;" "),COUNTIF(A$5:A$500,A477),"")</f>
        <v/>
      </c>
      <c r="V477" s="71" t="str">
        <f t="shared" si="79"/>
        <v/>
      </c>
      <c r="W477" s="71" t="str">
        <f t="shared" si="80"/>
        <v/>
      </c>
      <c r="X477" s="71" t="str">
        <f>IF(AND(Ausstellungen!D477&lt;&gt;Tabelle2!$C$19,Ausstellungen!F477=Tabelle2!$E$19),1,"")</f>
        <v/>
      </c>
      <c r="Y477" s="71" t="str">
        <f ca="1">IF(AND(Ausstellungen!G477&gt;"a",ISERROR(MATCH(Ausstellungen!G477,INDIRECT(Ausstellungen!T477),0))),0,"")</f>
        <v/>
      </c>
      <c r="Z477" s="71" t="str">
        <f>IF(ISERROR(SEARCH(",",Ausstellungen!G477,1)),Ausstellungen!G477,SUBSTITUTE(MID(Ausstellungen!G477,1,SEARCH(",",Ausstellungen!G477,1)-1),"vv","z"))</f>
        <v xml:space="preserve"> </v>
      </c>
      <c r="AA477" s="71">
        <f t="shared" ca="1" si="81"/>
        <v>0</v>
      </c>
      <c r="AB477" s="71">
        <f t="shared" ca="1" si="82"/>
        <v>0</v>
      </c>
      <c r="AC477" s="71">
        <f t="shared" ca="1" si="83"/>
        <v>0</v>
      </c>
      <c r="AD477" s="71">
        <f t="shared" ca="1" si="84"/>
        <v>0</v>
      </c>
      <c r="AE477" s="71">
        <f t="shared" ca="1" si="85"/>
        <v>0</v>
      </c>
      <c r="AF477" s="71">
        <f t="shared" ca="1" si="86"/>
        <v>0</v>
      </c>
      <c r="AG477" s="71">
        <f t="shared" ca="1" si="87"/>
        <v>0</v>
      </c>
    </row>
    <row r="478" spans="1:33" ht="18.600000000000001" customHeight="1" x14ac:dyDescent="0.2">
      <c r="A478" s="70" t="str">
        <f>IF(AND(Ausstellungen!C478&lt;"a",Ausstellungen!D478&lt;"a",Ausstellungen!F478&lt;"a",Ausstellungen!G478&lt;" "),"",SUBSTITUTE(SUBSTITUTE(SUBSTITUTE(SUBSTITUTE(IF(AND(ISERROR(SEARCH(",",Ausstellungen!G478,1)),ISERROR(SEARCH(".",Ausstellungen!G478,1))),CONCATENATE(Ausstellungen!D478,Ausstellungen!E478,Ausstellungen!F478,Ausstellungen!G478),IF(ISERROR(SEARCH(",",Ausstellungen!G478,1)),CONCATENATE(Ausstellungen!D478,Ausstellungen!E478,Ausstellungen!F478,MID(Ausstellungen!G478,SEARCH(".",Ausstellungen!G478,1)-1,1)),CONCATENATE(Ausstellungen!D478,Ausstellungen!E478,Ausstellungen!F478,MID(Ausstellungen!G478,SEARCH(",",Ausstellungen!G478,1)-1,1)))),"vv",ROW()),"v",ROW()),"Sg",""),"V",""))</f>
        <v xml:space="preserve">   </v>
      </c>
      <c r="B478" s="70" t="str">
        <f>IF(OR(Ausstellungen!C478&lt;"a",Ausstellungen!D478&lt;"a",Ausstellungen!F478&lt;"a"),"",IF(AND(Ausstellungen!D478=Tabelle2!$C$19,Ausstellungen!F478=Tabelle2!$E$19),Ausstellungen!C478&amp;Ausstellungen!D478&amp;"yy",IF(AND(Ausstellungen!D478=Tabelle2!$C$19,Ausstellungen!F478&lt;&gt;Tabelle2!$E$19),Ausstellungen!C478&amp;Ausstellungen!D478&amp;"zz",Ausstellungen!C478&amp;Ausstellungen!D478)))</f>
        <v/>
      </c>
      <c r="C478" s="70" t="str">
        <f>IF(Ausstellungen!H478&lt;"a","",IF(Ausstellungen!F478=Tabelle2!$E$4,Ausstellungen!D478&amp;Ausstellungen!E478&amp;Ausstellungen!F478&amp;Ausstellungen!H478,IF(Ausstellungen!F478=Tabelle2!$E$3,Ausstellungen!D478&amp;Ausstellungen!F478&amp;Ausstellungen!H478,Ausstellungen!D478&amp;Ausstellungen!E478&amp;Ausstellungen!H478)))</f>
        <v/>
      </c>
      <c r="D478" s="70" t="str">
        <f>IF(AND(Ausstellungen!C478&gt;"a",Ausstellungen!D478&gt;"a",Ausstellungen!F478&gt;"a",Ausstellungen!I478&gt;"a"),Ausstellungen!D478&amp;Ausstellungen!E478&amp;MID(Ausstellungen!I478,1,2),"")</f>
        <v/>
      </c>
      <c r="E478" s="70" t="str">
        <f>IF(AND(Ausstellungen!C478&gt;"a",Ausstellungen!D478&gt;"a",Ausstellungen!F478&gt;"a",Ausstellungen!I478&gt;"a"),Ausstellungen!D478&amp;MID(Ausstellungen!I478,1,3),"")</f>
        <v/>
      </c>
      <c r="F478" s="70" t="str">
        <f>IF(Ausstellungen!T478&lt;&gt;"leer",CONCATENATE(Ausstellungen!T478,"P"),"")</f>
        <v/>
      </c>
      <c r="G478" s="71">
        <f ca="1">IF(Ausstellungen!G478&gt;" ",VLOOKUP(Ausstellungen!G478,INDIRECT(F478),2,0),0)</f>
        <v>0</v>
      </c>
      <c r="H478" s="71">
        <f>IF(ISERROR(VLOOKUP(Ausstellungen!H478,Tabelle2!$AG$3:$AH$29,2,0)),0,VLOOKUP(Ausstellungen!H478,Tabelle2!$AG$3:$AH$29,2,0))</f>
        <v>0</v>
      </c>
      <c r="I478" s="71">
        <f>IF(ISERROR(VLOOKUP(Ausstellungen!I478,Tabelle2!$X$3:$Y$8,2,0)),0,VLOOKUP(Ausstellungen!I478,Tabelle2!$X$3:$Y$8,2,0))</f>
        <v>0</v>
      </c>
      <c r="J478" s="71">
        <f t="shared" ca="1" si="77"/>
        <v>0</v>
      </c>
      <c r="N478" s="69" t="str">
        <f>IF(AND(Ausstellungen!$C478&gt;"a",ISERROR(VLOOKUP(Ausstellungen!$C478,Tabelle3!$A$6:$B$300,2,0))),"??",IF(ISERROR(VLOOKUP(Ausstellungen!$C478,Tabelle3!$A$6:$B$300,2,0)),"",VLOOKUP(Ausstellungen!$C478,Tabelle3!$A$6:$B$300,2,0)))</f>
        <v/>
      </c>
      <c r="O478" s="125">
        <f ca="1">IF(AND(Ausstellungen!G478&gt;"a",ISERROR(MATCH(Ausstellungen!G478,INDIRECT(Ausstellungen!T478),0))),0,1)</f>
        <v>1</v>
      </c>
      <c r="P478" s="71" t="str">
        <f>IF(Ausstellungen!$C478="","",IF(ISERROR(MATCH(Ausstellungen!$I478,Tabelle2!$X$4:$X$8,0)),"",MATCH(Ausstellungen!$I478,Tabelle2!$X$4:$X$8,0)))</f>
        <v/>
      </c>
      <c r="Q478" s="71" t="str">
        <f>IF(Ausstellungen!$C478="","",IF(OR(P478="",ISERROR(INDEX(Tabelle2!$X$14:$Y$18,P478,2))),"",INDEX(Tabelle2!$X$14:$Y$18,P478,2)))</f>
        <v/>
      </c>
      <c r="R478" s="71" t="str">
        <f t="shared" si="78"/>
        <v/>
      </c>
      <c r="S478" s="84" t="str">
        <f>IF(Ausstellungen!H478&lt;"a","",IF(AND(Ausstellungen!H478&gt;"a",ISERROR(MATCH(Ausstellungen!D478&amp;Ausstellungen!G478,Tabelle2!$T$2:$T$17,0))),1,IF(AND(Ausstellungen!H478&gt;"a",INDEX(Tabelle2!$V$2:$V$17,MATCH(Ausstellungen!D478&amp;Ausstellungen!G478,Tabelle2!$T$2:$T$17,0))&lt;&gt;Ausstellungen!H478),1,"")))</f>
        <v/>
      </c>
      <c r="T478" s="71" t="str">
        <f>IF(AND(Ausstellungen!I478&gt;"a",ISERROR(MATCH(Ausstellungen!G478,Tabelle2!$Z$2:$Z$7,0))),1,"")</f>
        <v/>
      </c>
      <c r="U478" s="71" t="str">
        <f>IF(AND(A478&gt;"a",Ausstellungen!G478&gt;" "),COUNTIF(A$5:A$500,A478),"")</f>
        <v/>
      </c>
      <c r="V478" s="71" t="str">
        <f t="shared" si="79"/>
        <v/>
      </c>
      <c r="W478" s="71" t="str">
        <f t="shared" si="80"/>
        <v/>
      </c>
      <c r="X478" s="71" t="str">
        <f>IF(AND(Ausstellungen!D478&lt;&gt;Tabelle2!$C$19,Ausstellungen!F478=Tabelle2!$E$19),1,"")</f>
        <v/>
      </c>
      <c r="Y478" s="71" t="str">
        <f ca="1">IF(AND(Ausstellungen!G478&gt;"a",ISERROR(MATCH(Ausstellungen!G478,INDIRECT(Ausstellungen!T478),0))),0,"")</f>
        <v/>
      </c>
      <c r="Z478" s="71" t="str">
        <f>IF(ISERROR(SEARCH(",",Ausstellungen!G478,1)),Ausstellungen!G478,SUBSTITUTE(MID(Ausstellungen!G478,1,SEARCH(",",Ausstellungen!G478,1)-1),"vv","z"))</f>
        <v xml:space="preserve"> </v>
      </c>
      <c r="AA478" s="71">
        <f t="shared" ca="1" si="81"/>
        <v>0</v>
      </c>
      <c r="AB478" s="71">
        <f t="shared" ca="1" si="82"/>
        <v>0</v>
      </c>
      <c r="AC478" s="71">
        <f t="shared" ca="1" si="83"/>
        <v>0</v>
      </c>
      <c r="AD478" s="71">
        <f t="shared" ca="1" si="84"/>
        <v>0</v>
      </c>
      <c r="AE478" s="71">
        <f t="shared" ca="1" si="85"/>
        <v>0</v>
      </c>
      <c r="AF478" s="71">
        <f t="shared" ca="1" si="86"/>
        <v>0</v>
      </c>
      <c r="AG478" s="71">
        <f t="shared" ca="1" si="87"/>
        <v>0</v>
      </c>
    </row>
    <row r="479" spans="1:33" ht="18.600000000000001" customHeight="1" x14ac:dyDescent="0.2">
      <c r="A479" s="70" t="str">
        <f>IF(AND(Ausstellungen!C479&lt;"a",Ausstellungen!D479&lt;"a",Ausstellungen!F479&lt;"a",Ausstellungen!G479&lt;" "),"",SUBSTITUTE(SUBSTITUTE(SUBSTITUTE(SUBSTITUTE(IF(AND(ISERROR(SEARCH(",",Ausstellungen!G479,1)),ISERROR(SEARCH(".",Ausstellungen!G479,1))),CONCATENATE(Ausstellungen!D479,Ausstellungen!E479,Ausstellungen!F479,Ausstellungen!G479),IF(ISERROR(SEARCH(",",Ausstellungen!G479,1)),CONCATENATE(Ausstellungen!D479,Ausstellungen!E479,Ausstellungen!F479,MID(Ausstellungen!G479,SEARCH(".",Ausstellungen!G479,1)-1,1)),CONCATENATE(Ausstellungen!D479,Ausstellungen!E479,Ausstellungen!F479,MID(Ausstellungen!G479,SEARCH(",",Ausstellungen!G479,1)-1,1)))),"vv",ROW()),"v",ROW()),"Sg",""),"V",""))</f>
        <v xml:space="preserve">   </v>
      </c>
      <c r="B479" s="70" t="str">
        <f>IF(OR(Ausstellungen!C479&lt;"a",Ausstellungen!D479&lt;"a",Ausstellungen!F479&lt;"a"),"",IF(AND(Ausstellungen!D479=Tabelle2!$C$19,Ausstellungen!F479=Tabelle2!$E$19),Ausstellungen!C479&amp;Ausstellungen!D479&amp;"yy",IF(AND(Ausstellungen!D479=Tabelle2!$C$19,Ausstellungen!F479&lt;&gt;Tabelle2!$E$19),Ausstellungen!C479&amp;Ausstellungen!D479&amp;"zz",Ausstellungen!C479&amp;Ausstellungen!D479)))</f>
        <v/>
      </c>
      <c r="C479" s="70" t="str">
        <f>IF(Ausstellungen!H479&lt;"a","",IF(Ausstellungen!F479=Tabelle2!$E$4,Ausstellungen!D479&amp;Ausstellungen!E479&amp;Ausstellungen!F479&amp;Ausstellungen!H479,IF(Ausstellungen!F479=Tabelle2!$E$3,Ausstellungen!D479&amp;Ausstellungen!F479&amp;Ausstellungen!H479,Ausstellungen!D479&amp;Ausstellungen!E479&amp;Ausstellungen!H479)))</f>
        <v/>
      </c>
      <c r="D479" s="70" t="str">
        <f>IF(AND(Ausstellungen!C479&gt;"a",Ausstellungen!D479&gt;"a",Ausstellungen!F479&gt;"a",Ausstellungen!I479&gt;"a"),Ausstellungen!D479&amp;Ausstellungen!E479&amp;MID(Ausstellungen!I479,1,2),"")</f>
        <v/>
      </c>
      <c r="E479" s="70" t="str">
        <f>IF(AND(Ausstellungen!C479&gt;"a",Ausstellungen!D479&gt;"a",Ausstellungen!F479&gt;"a",Ausstellungen!I479&gt;"a"),Ausstellungen!D479&amp;MID(Ausstellungen!I479,1,3),"")</f>
        <v/>
      </c>
      <c r="F479" s="70" t="str">
        <f>IF(Ausstellungen!T479&lt;&gt;"leer",CONCATENATE(Ausstellungen!T479,"P"),"")</f>
        <v/>
      </c>
      <c r="G479" s="71">
        <f ca="1">IF(Ausstellungen!G479&gt;" ",VLOOKUP(Ausstellungen!G479,INDIRECT(F479),2,0),0)</f>
        <v>0</v>
      </c>
      <c r="H479" s="71">
        <f>IF(ISERROR(VLOOKUP(Ausstellungen!H479,Tabelle2!$AG$3:$AH$29,2,0)),0,VLOOKUP(Ausstellungen!H479,Tabelle2!$AG$3:$AH$29,2,0))</f>
        <v>0</v>
      </c>
      <c r="I479" s="71">
        <f>IF(ISERROR(VLOOKUP(Ausstellungen!I479,Tabelle2!$X$3:$Y$8,2,0)),0,VLOOKUP(Ausstellungen!I479,Tabelle2!$X$3:$Y$8,2,0))</f>
        <v>0</v>
      </c>
      <c r="J479" s="71">
        <f t="shared" ca="1" si="77"/>
        <v>0</v>
      </c>
      <c r="N479" s="69" t="str">
        <f>IF(AND(Ausstellungen!$C479&gt;"a",ISERROR(VLOOKUP(Ausstellungen!$C479,Tabelle3!$A$6:$B$300,2,0))),"??",IF(ISERROR(VLOOKUP(Ausstellungen!$C479,Tabelle3!$A$6:$B$300,2,0)),"",VLOOKUP(Ausstellungen!$C479,Tabelle3!$A$6:$B$300,2,0)))</f>
        <v/>
      </c>
      <c r="O479" s="125">
        <f ca="1">IF(AND(Ausstellungen!G479&gt;"a",ISERROR(MATCH(Ausstellungen!G479,INDIRECT(Ausstellungen!T479),0))),0,1)</f>
        <v>1</v>
      </c>
      <c r="P479" s="71" t="str">
        <f>IF(Ausstellungen!$C479="","",IF(ISERROR(MATCH(Ausstellungen!$I479,Tabelle2!$X$4:$X$8,0)),"",MATCH(Ausstellungen!$I479,Tabelle2!$X$4:$X$8,0)))</f>
        <v/>
      </c>
      <c r="Q479" s="71" t="str">
        <f>IF(Ausstellungen!$C479="","",IF(OR(P479="",ISERROR(INDEX(Tabelle2!$X$14:$Y$18,P479,2))),"",INDEX(Tabelle2!$X$14:$Y$18,P479,2)))</f>
        <v/>
      </c>
      <c r="R479" s="71" t="str">
        <f t="shared" si="78"/>
        <v/>
      </c>
      <c r="S479" s="84" t="str">
        <f>IF(Ausstellungen!H479&lt;"a","",IF(AND(Ausstellungen!H479&gt;"a",ISERROR(MATCH(Ausstellungen!D479&amp;Ausstellungen!G479,Tabelle2!$T$2:$T$17,0))),1,IF(AND(Ausstellungen!H479&gt;"a",INDEX(Tabelle2!$V$2:$V$17,MATCH(Ausstellungen!D479&amp;Ausstellungen!G479,Tabelle2!$T$2:$T$17,0))&lt;&gt;Ausstellungen!H479),1,"")))</f>
        <v/>
      </c>
      <c r="T479" s="71" t="str">
        <f>IF(AND(Ausstellungen!I479&gt;"a",ISERROR(MATCH(Ausstellungen!G479,Tabelle2!$Z$2:$Z$7,0))),1,"")</f>
        <v/>
      </c>
      <c r="U479" s="71" t="str">
        <f>IF(AND(A479&gt;"a",Ausstellungen!G479&gt;" "),COUNTIF(A$5:A$500,A479),"")</f>
        <v/>
      </c>
      <c r="V479" s="71" t="str">
        <f t="shared" si="79"/>
        <v/>
      </c>
      <c r="W479" s="71" t="str">
        <f t="shared" si="80"/>
        <v/>
      </c>
      <c r="X479" s="71" t="str">
        <f>IF(AND(Ausstellungen!D479&lt;&gt;Tabelle2!$C$19,Ausstellungen!F479=Tabelle2!$E$19),1,"")</f>
        <v/>
      </c>
      <c r="Y479" s="71" t="str">
        <f ca="1">IF(AND(Ausstellungen!G479&gt;"a",ISERROR(MATCH(Ausstellungen!G479,INDIRECT(Ausstellungen!T479),0))),0,"")</f>
        <v/>
      </c>
      <c r="Z479" s="71" t="str">
        <f>IF(ISERROR(SEARCH(",",Ausstellungen!G479,1)),Ausstellungen!G479,SUBSTITUTE(MID(Ausstellungen!G479,1,SEARCH(",",Ausstellungen!G479,1)-1),"vv","z"))</f>
        <v xml:space="preserve"> </v>
      </c>
      <c r="AA479" s="71">
        <f t="shared" ca="1" si="81"/>
        <v>0</v>
      </c>
      <c r="AB479" s="71">
        <f t="shared" ca="1" si="82"/>
        <v>0</v>
      </c>
      <c r="AC479" s="71">
        <f t="shared" ca="1" si="83"/>
        <v>0</v>
      </c>
      <c r="AD479" s="71">
        <f t="shared" ca="1" si="84"/>
        <v>0</v>
      </c>
      <c r="AE479" s="71">
        <f t="shared" ca="1" si="85"/>
        <v>0</v>
      </c>
      <c r="AF479" s="71">
        <f t="shared" ca="1" si="86"/>
        <v>0</v>
      </c>
      <c r="AG479" s="71">
        <f t="shared" ca="1" si="87"/>
        <v>0</v>
      </c>
    </row>
    <row r="480" spans="1:33" ht="18.600000000000001" customHeight="1" x14ac:dyDescent="0.2">
      <c r="A480" s="70" t="str">
        <f>IF(AND(Ausstellungen!C480&lt;"a",Ausstellungen!D480&lt;"a",Ausstellungen!F480&lt;"a",Ausstellungen!G480&lt;" "),"",SUBSTITUTE(SUBSTITUTE(SUBSTITUTE(SUBSTITUTE(IF(AND(ISERROR(SEARCH(",",Ausstellungen!G480,1)),ISERROR(SEARCH(".",Ausstellungen!G480,1))),CONCATENATE(Ausstellungen!D480,Ausstellungen!E480,Ausstellungen!F480,Ausstellungen!G480),IF(ISERROR(SEARCH(",",Ausstellungen!G480,1)),CONCATENATE(Ausstellungen!D480,Ausstellungen!E480,Ausstellungen!F480,MID(Ausstellungen!G480,SEARCH(".",Ausstellungen!G480,1)-1,1)),CONCATENATE(Ausstellungen!D480,Ausstellungen!E480,Ausstellungen!F480,MID(Ausstellungen!G480,SEARCH(",",Ausstellungen!G480,1)-1,1)))),"vv",ROW()),"v",ROW()),"Sg",""),"V",""))</f>
        <v xml:space="preserve">   </v>
      </c>
      <c r="B480" s="70" t="str">
        <f>IF(OR(Ausstellungen!C480&lt;"a",Ausstellungen!D480&lt;"a",Ausstellungen!F480&lt;"a"),"",IF(AND(Ausstellungen!D480=Tabelle2!$C$19,Ausstellungen!F480=Tabelle2!$E$19),Ausstellungen!C480&amp;Ausstellungen!D480&amp;"yy",IF(AND(Ausstellungen!D480=Tabelle2!$C$19,Ausstellungen!F480&lt;&gt;Tabelle2!$E$19),Ausstellungen!C480&amp;Ausstellungen!D480&amp;"zz",Ausstellungen!C480&amp;Ausstellungen!D480)))</f>
        <v/>
      </c>
      <c r="C480" s="70" t="str">
        <f>IF(Ausstellungen!H480&lt;"a","",IF(Ausstellungen!F480=Tabelle2!$E$4,Ausstellungen!D480&amp;Ausstellungen!E480&amp;Ausstellungen!F480&amp;Ausstellungen!H480,IF(Ausstellungen!F480=Tabelle2!$E$3,Ausstellungen!D480&amp;Ausstellungen!F480&amp;Ausstellungen!H480,Ausstellungen!D480&amp;Ausstellungen!E480&amp;Ausstellungen!H480)))</f>
        <v/>
      </c>
      <c r="D480" s="70" t="str">
        <f>IF(AND(Ausstellungen!C480&gt;"a",Ausstellungen!D480&gt;"a",Ausstellungen!F480&gt;"a",Ausstellungen!I480&gt;"a"),Ausstellungen!D480&amp;Ausstellungen!E480&amp;MID(Ausstellungen!I480,1,2),"")</f>
        <v/>
      </c>
      <c r="E480" s="70" t="str">
        <f>IF(AND(Ausstellungen!C480&gt;"a",Ausstellungen!D480&gt;"a",Ausstellungen!F480&gt;"a",Ausstellungen!I480&gt;"a"),Ausstellungen!D480&amp;MID(Ausstellungen!I480,1,3),"")</f>
        <v/>
      </c>
      <c r="F480" s="70" t="str">
        <f>IF(Ausstellungen!T480&lt;&gt;"leer",CONCATENATE(Ausstellungen!T480,"P"),"")</f>
        <v/>
      </c>
      <c r="G480" s="71">
        <f ca="1">IF(Ausstellungen!G480&gt;" ",VLOOKUP(Ausstellungen!G480,INDIRECT(F480),2,0),0)</f>
        <v>0</v>
      </c>
      <c r="H480" s="71">
        <f>IF(ISERROR(VLOOKUP(Ausstellungen!H480,Tabelle2!$AG$3:$AH$29,2,0)),0,VLOOKUP(Ausstellungen!H480,Tabelle2!$AG$3:$AH$29,2,0))</f>
        <v>0</v>
      </c>
      <c r="I480" s="71">
        <f>IF(ISERROR(VLOOKUP(Ausstellungen!I480,Tabelle2!$X$3:$Y$8,2,0)),0,VLOOKUP(Ausstellungen!I480,Tabelle2!$X$3:$Y$8,2,0))</f>
        <v>0</v>
      </c>
      <c r="J480" s="71">
        <f t="shared" ca="1" si="77"/>
        <v>0</v>
      </c>
      <c r="N480" s="69" t="str">
        <f>IF(AND(Ausstellungen!$C480&gt;"a",ISERROR(VLOOKUP(Ausstellungen!$C480,Tabelle3!$A$6:$B$300,2,0))),"??",IF(ISERROR(VLOOKUP(Ausstellungen!$C480,Tabelle3!$A$6:$B$300,2,0)),"",VLOOKUP(Ausstellungen!$C480,Tabelle3!$A$6:$B$300,2,0)))</f>
        <v/>
      </c>
      <c r="O480" s="125">
        <f ca="1">IF(AND(Ausstellungen!G480&gt;"a",ISERROR(MATCH(Ausstellungen!G480,INDIRECT(Ausstellungen!T480),0))),0,1)</f>
        <v>1</v>
      </c>
      <c r="P480" s="71" t="str">
        <f>IF(Ausstellungen!$C480="","",IF(ISERROR(MATCH(Ausstellungen!$I480,Tabelle2!$X$4:$X$8,0)),"",MATCH(Ausstellungen!$I480,Tabelle2!$X$4:$X$8,0)))</f>
        <v/>
      </c>
      <c r="Q480" s="71" t="str">
        <f>IF(Ausstellungen!$C480="","",IF(OR(P480="",ISERROR(INDEX(Tabelle2!$X$14:$Y$18,P480,2))),"",INDEX(Tabelle2!$X$14:$Y$18,P480,2)))</f>
        <v/>
      </c>
      <c r="R480" s="71" t="str">
        <f t="shared" si="78"/>
        <v/>
      </c>
      <c r="S480" s="84" t="str">
        <f>IF(Ausstellungen!H480&lt;"a","",IF(AND(Ausstellungen!H480&gt;"a",ISERROR(MATCH(Ausstellungen!D480&amp;Ausstellungen!G480,Tabelle2!$T$2:$T$17,0))),1,IF(AND(Ausstellungen!H480&gt;"a",INDEX(Tabelle2!$V$2:$V$17,MATCH(Ausstellungen!D480&amp;Ausstellungen!G480,Tabelle2!$T$2:$T$17,0))&lt;&gt;Ausstellungen!H480),1,"")))</f>
        <v/>
      </c>
      <c r="T480" s="71" t="str">
        <f>IF(AND(Ausstellungen!I480&gt;"a",ISERROR(MATCH(Ausstellungen!G480,Tabelle2!$Z$2:$Z$7,0))),1,"")</f>
        <v/>
      </c>
      <c r="U480" s="71" t="str">
        <f>IF(AND(A480&gt;"a",Ausstellungen!G480&gt;" "),COUNTIF(A$5:A$500,A480),"")</f>
        <v/>
      </c>
      <c r="V480" s="71" t="str">
        <f t="shared" si="79"/>
        <v/>
      </c>
      <c r="W480" s="71" t="str">
        <f t="shared" si="80"/>
        <v/>
      </c>
      <c r="X480" s="71" t="str">
        <f>IF(AND(Ausstellungen!D480&lt;&gt;Tabelle2!$C$19,Ausstellungen!F480=Tabelle2!$E$19),1,"")</f>
        <v/>
      </c>
      <c r="Y480" s="71" t="str">
        <f ca="1">IF(AND(Ausstellungen!G480&gt;"a",ISERROR(MATCH(Ausstellungen!G480,INDIRECT(Ausstellungen!T480),0))),0,"")</f>
        <v/>
      </c>
      <c r="Z480" s="71" t="str">
        <f>IF(ISERROR(SEARCH(",",Ausstellungen!G480,1)),Ausstellungen!G480,SUBSTITUTE(MID(Ausstellungen!G480,1,SEARCH(",",Ausstellungen!G480,1)-1),"vv","z"))</f>
        <v xml:space="preserve"> </v>
      </c>
      <c r="AA480" s="71">
        <f t="shared" ca="1" si="81"/>
        <v>0</v>
      </c>
      <c r="AB480" s="71">
        <f t="shared" ca="1" si="82"/>
        <v>0</v>
      </c>
      <c r="AC480" s="71">
        <f t="shared" ca="1" si="83"/>
        <v>0</v>
      </c>
      <c r="AD480" s="71">
        <f t="shared" ca="1" si="84"/>
        <v>0</v>
      </c>
      <c r="AE480" s="71">
        <f t="shared" ca="1" si="85"/>
        <v>0</v>
      </c>
      <c r="AF480" s="71">
        <f t="shared" ca="1" si="86"/>
        <v>0</v>
      </c>
      <c r="AG480" s="71">
        <f t="shared" ca="1" si="87"/>
        <v>0</v>
      </c>
    </row>
    <row r="481" spans="1:33" ht="18.600000000000001" customHeight="1" x14ac:dyDescent="0.2">
      <c r="A481" s="70" t="str">
        <f>IF(AND(Ausstellungen!C481&lt;"a",Ausstellungen!D481&lt;"a",Ausstellungen!F481&lt;"a",Ausstellungen!G481&lt;" "),"",SUBSTITUTE(SUBSTITUTE(SUBSTITUTE(SUBSTITUTE(IF(AND(ISERROR(SEARCH(",",Ausstellungen!G481,1)),ISERROR(SEARCH(".",Ausstellungen!G481,1))),CONCATENATE(Ausstellungen!D481,Ausstellungen!E481,Ausstellungen!F481,Ausstellungen!G481),IF(ISERROR(SEARCH(",",Ausstellungen!G481,1)),CONCATENATE(Ausstellungen!D481,Ausstellungen!E481,Ausstellungen!F481,MID(Ausstellungen!G481,SEARCH(".",Ausstellungen!G481,1)-1,1)),CONCATENATE(Ausstellungen!D481,Ausstellungen!E481,Ausstellungen!F481,MID(Ausstellungen!G481,SEARCH(",",Ausstellungen!G481,1)-1,1)))),"vv",ROW()),"v",ROW()),"Sg",""),"V",""))</f>
        <v xml:space="preserve">   </v>
      </c>
      <c r="B481" s="70" t="str">
        <f>IF(OR(Ausstellungen!C481&lt;"a",Ausstellungen!D481&lt;"a",Ausstellungen!F481&lt;"a"),"",IF(AND(Ausstellungen!D481=Tabelle2!$C$19,Ausstellungen!F481=Tabelle2!$E$19),Ausstellungen!C481&amp;Ausstellungen!D481&amp;"yy",IF(AND(Ausstellungen!D481=Tabelle2!$C$19,Ausstellungen!F481&lt;&gt;Tabelle2!$E$19),Ausstellungen!C481&amp;Ausstellungen!D481&amp;"zz",Ausstellungen!C481&amp;Ausstellungen!D481)))</f>
        <v/>
      </c>
      <c r="C481" s="70" t="str">
        <f>IF(Ausstellungen!H481&lt;"a","",IF(Ausstellungen!F481=Tabelle2!$E$4,Ausstellungen!D481&amp;Ausstellungen!E481&amp;Ausstellungen!F481&amp;Ausstellungen!H481,IF(Ausstellungen!F481=Tabelle2!$E$3,Ausstellungen!D481&amp;Ausstellungen!F481&amp;Ausstellungen!H481,Ausstellungen!D481&amp;Ausstellungen!E481&amp;Ausstellungen!H481)))</f>
        <v/>
      </c>
      <c r="D481" s="70" t="str">
        <f>IF(AND(Ausstellungen!C481&gt;"a",Ausstellungen!D481&gt;"a",Ausstellungen!F481&gt;"a",Ausstellungen!I481&gt;"a"),Ausstellungen!D481&amp;Ausstellungen!E481&amp;MID(Ausstellungen!I481,1,2),"")</f>
        <v/>
      </c>
      <c r="E481" s="70" t="str">
        <f>IF(AND(Ausstellungen!C481&gt;"a",Ausstellungen!D481&gt;"a",Ausstellungen!F481&gt;"a",Ausstellungen!I481&gt;"a"),Ausstellungen!D481&amp;MID(Ausstellungen!I481,1,3),"")</f>
        <v/>
      </c>
      <c r="F481" s="70" t="str">
        <f>IF(Ausstellungen!T481&lt;&gt;"leer",CONCATENATE(Ausstellungen!T481,"P"),"")</f>
        <v/>
      </c>
      <c r="G481" s="71">
        <f ca="1">IF(Ausstellungen!G481&gt;" ",VLOOKUP(Ausstellungen!G481,INDIRECT(F481),2,0),0)</f>
        <v>0</v>
      </c>
      <c r="H481" s="71">
        <f>IF(ISERROR(VLOOKUP(Ausstellungen!H481,Tabelle2!$AG$3:$AH$29,2,0)),0,VLOOKUP(Ausstellungen!H481,Tabelle2!$AG$3:$AH$29,2,0))</f>
        <v>0</v>
      </c>
      <c r="I481" s="71">
        <f>IF(ISERROR(VLOOKUP(Ausstellungen!I481,Tabelle2!$X$3:$Y$8,2,0)),0,VLOOKUP(Ausstellungen!I481,Tabelle2!$X$3:$Y$8,2,0))</f>
        <v>0</v>
      </c>
      <c r="J481" s="71">
        <f t="shared" ca="1" si="77"/>
        <v>0</v>
      </c>
      <c r="N481" s="69" t="str">
        <f>IF(AND(Ausstellungen!$C481&gt;"a",ISERROR(VLOOKUP(Ausstellungen!$C481,Tabelle3!$A$6:$B$300,2,0))),"??",IF(ISERROR(VLOOKUP(Ausstellungen!$C481,Tabelle3!$A$6:$B$300,2,0)),"",VLOOKUP(Ausstellungen!$C481,Tabelle3!$A$6:$B$300,2,0)))</f>
        <v/>
      </c>
      <c r="O481" s="125">
        <f ca="1">IF(AND(Ausstellungen!G481&gt;"a",ISERROR(MATCH(Ausstellungen!G481,INDIRECT(Ausstellungen!T481),0))),0,1)</f>
        <v>1</v>
      </c>
      <c r="P481" s="71" t="str">
        <f>IF(Ausstellungen!$C481="","",IF(ISERROR(MATCH(Ausstellungen!$I481,Tabelle2!$X$4:$X$8,0)),"",MATCH(Ausstellungen!$I481,Tabelle2!$X$4:$X$8,0)))</f>
        <v/>
      </c>
      <c r="Q481" s="71" t="str">
        <f>IF(Ausstellungen!$C481="","",IF(OR(P481="",ISERROR(INDEX(Tabelle2!$X$14:$Y$18,P481,2))),"",INDEX(Tabelle2!$X$14:$Y$18,P481,2)))</f>
        <v/>
      </c>
      <c r="R481" s="71" t="str">
        <f t="shared" si="78"/>
        <v/>
      </c>
      <c r="S481" s="84" t="str">
        <f>IF(Ausstellungen!H481&lt;"a","",IF(AND(Ausstellungen!H481&gt;"a",ISERROR(MATCH(Ausstellungen!D481&amp;Ausstellungen!G481,Tabelle2!$T$2:$T$17,0))),1,IF(AND(Ausstellungen!H481&gt;"a",INDEX(Tabelle2!$V$2:$V$17,MATCH(Ausstellungen!D481&amp;Ausstellungen!G481,Tabelle2!$T$2:$T$17,0))&lt;&gt;Ausstellungen!H481),1,"")))</f>
        <v/>
      </c>
      <c r="T481" s="71" t="str">
        <f>IF(AND(Ausstellungen!I481&gt;"a",ISERROR(MATCH(Ausstellungen!G481,Tabelle2!$Z$2:$Z$7,0))),1,"")</f>
        <v/>
      </c>
      <c r="U481" s="71" t="str">
        <f>IF(AND(A481&gt;"a",Ausstellungen!G481&gt;" "),COUNTIF(A$5:A$500,A481),"")</f>
        <v/>
      </c>
      <c r="V481" s="71" t="str">
        <f t="shared" si="79"/>
        <v/>
      </c>
      <c r="W481" s="71" t="str">
        <f t="shared" si="80"/>
        <v/>
      </c>
      <c r="X481" s="71" t="str">
        <f>IF(AND(Ausstellungen!D481&lt;&gt;Tabelle2!$C$19,Ausstellungen!F481=Tabelle2!$E$19),1,"")</f>
        <v/>
      </c>
      <c r="Y481" s="71" t="str">
        <f ca="1">IF(AND(Ausstellungen!G481&gt;"a",ISERROR(MATCH(Ausstellungen!G481,INDIRECT(Ausstellungen!T481),0))),0,"")</f>
        <v/>
      </c>
      <c r="Z481" s="71" t="str">
        <f>IF(ISERROR(SEARCH(",",Ausstellungen!G481,1)),Ausstellungen!G481,SUBSTITUTE(MID(Ausstellungen!G481,1,SEARCH(",",Ausstellungen!G481,1)-1),"vv","z"))</f>
        <v xml:space="preserve"> </v>
      </c>
      <c r="AA481" s="71">
        <f t="shared" ca="1" si="81"/>
        <v>0</v>
      </c>
      <c r="AB481" s="71">
        <f t="shared" ca="1" si="82"/>
        <v>0</v>
      </c>
      <c r="AC481" s="71">
        <f t="shared" ca="1" si="83"/>
        <v>0</v>
      </c>
      <c r="AD481" s="71">
        <f t="shared" ca="1" si="84"/>
        <v>0</v>
      </c>
      <c r="AE481" s="71">
        <f t="shared" ca="1" si="85"/>
        <v>0</v>
      </c>
      <c r="AF481" s="71">
        <f t="shared" ca="1" si="86"/>
        <v>0</v>
      </c>
      <c r="AG481" s="71">
        <f t="shared" ca="1" si="87"/>
        <v>0</v>
      </c>
    </row>
    <row r="482" spans="1:33" ht="18.600000000000001" customHeight="1" x14ac:dyDescent="0.2">
      <c r="A482" s="70" t="str">
        <f>IF(AND(Ausstellungen!C482&lt;"a",Ausstellungen!D482&lt;"a",Ausstellungen!F482&lt;"a",Ausstellungen!G482&lt;" "),"",SUBSTITUTE(SUBSTITUTE(SUBSTITUTE(SUBSTITUTE(IF(AND(ISERROR(SEARCH(",",Ausstellungen!G482,1)),ISERROR(SEARCH(".",Ausstellungen!G482,1))),CONCATENATE(Ausstellungen!D482,Ausstellungen!E482,Ausstellungen!F482,Ausstellungen!G482),IF(ISERROR(SEARCH(",",Ausstellungen!G482,1)),CONCATENATE(Ausstellungen!D482,Ausstellungen!E482,Ausstellungen!F482,MID(Ausstellungen!G482,SEARCH(".",Ausstellungen!G482,1)-1,1)),CONCATENATE(Ausstellungen!D482,Ausstellungen!E482,Ausstellungen!F482,MID(Ausstellungen!G482,SEARCH(",",Ausstellungen!G482,1)-1,1)))),"vv",ROW()),"v",ROW()),"Sg",""),"V",""))</f>
        <v xml:space="preserve">   </v>
      </c>
      <c r="B482" s="70" t="str">
        <f>IF(OR(Ausstellungen!C482&lt;"a",Ausstellungen!D482&lt;"a",Ausstellungen!F482&lt;"a"),"",IF(AND(Ausstellungen!D482=Tabelle2!$C$19,Ausstellungen!F482=Tabelle2!$E$19),Ausstellungen!C482&amp;Ausstellungen!D482&amp;"yy",IF(AND(Ausstellungen!D482=Tabelle2!$C$19,Ausstellungen!F482&lt;&gt;Tabelle2!$E$19),Ausstellungen!C482&amp;Ausstellungen!D482&amp;"zz",Ausstellungen!C482&amp;Ausstellungen!D482)))</f>
        <v/>
      </c>
      <c r="C482" s="70" t="str">
        <f>IF(Ausstellungen!H482&lt;"a","",IF(Ausstellungen!F482=Tabelle2!$E$4,Ausstellungen!D482&amp;Ausstellungen!E482&amp;Ausstellungen!F482&amp;Ausstellungen!H482,IF(Ausstellungen!F482=Tabelle2!$E$3,Ausstellungen!D482&amp;Ausstellungen!F482&amp;Ausstellungen!H482,Ausstellungen!D482&amp;Ausstellungen!E482&amp;Ausstellungen!H482)))</f>
        <v/>
      </c>
      <c r="D482" s="70" t="str">
        <f>IF(AND(Ausstellungen!C482&gt;"a",Ausstellungen!D482&gt;"a",Ausstellungen!F482&gt;"a",Ausstellungen!I482&gt;"a"),Ausstellungen!D482&amp;Ausstellungen!E482&amp;MID(Ausstellungen!I482,1,2),"")</f>
        <v/>
      </c>
      <c r="E482" s="70" t="str">
        <f>IF(AND(Ausstellungen!C482&gt;"a",Ausstellungen!D482&gt;"a",Ausstellungen!F482&gt;"a",Ausstellungen!I482&gt;"a"),Ausstellungen!D482&amp;MID(Ausstellungen!I482,1,3),"")</f>
        <v/>
      </c>
      <c r="F482" s="70" t="str">
        <f>IF(Ausstellungen!T482&lt;&gt;"leer",CONCATENATE(Ausstellungen!T482,"P"),"")</f>
        <v/>
      </c>
      <c r="G482" s="71">
        <f ca="1">IF(Ausstellungen!G482&gt;" ",VLOOKUP(Ausstellungen!G482,INDIRECT(F482),2,0),0)</f>
        <v>0</v>
      </c>
      <c r="H482" s="71">
        <f>IF(ISERROR(VLOOKUP(Ausstellungen!H482,Tabelle2!$AG$3:$AH$29,2,0)),0,VLOOKUP(Ausstellungen!H482,Tabelle2!$AG$3:$AH$29,2,0))</f>
        <v>0</v>
      </c>
      <c r="I482" s="71">
        <f>IF(ISERROR(VLOOKUP(Ausstellungen!I482,Tabelle2!$X$3:$Y$8,2,0)),0,VLOOKUP(Ausstellungen!I482,Tabelle2!$X$3:$Y$8,2,0))</f>
        <v>0</v>
      </c>
      <c r="J482" s="71">
        <f t="shared" ca="1" si="77"/>
        <v>0</v>
      </c>
      <c r="N482" s="69" t="str">
        <f>IF(AND(Ausstellungen!$C482&gt;"a",ISERROR(VLOOKUP(Ausstellungen!$C482,Tabelle3!$A$6:$B$300,2,0))),"??",IF(ISERROR(VLOOKUP(Ausstellungen!$C482,Tabelle3!$A$6:$B$300,2,0)),"",VLOOKUP(Ausstellungen!$C482,Tabelle3!$A$6:$B$300,2,0)))</f>
        <v/>
      </c>
      <c r="O482" s="125">
        <f ca="1">IF(AND(Ausstellungen!G482&gt;"a",ISERROR(MATCH(Ausstellungen!G482,INDIRECT(Ausstellungen!T482),0))),0,1)</f>
        <v>1</v>
      </c>
      <c r="P482" s="71" t="str">
        <f>IF(Ausstellungen!$C482="","",IF(ISERROR(MATCH(Ausstellungen!$I482,Tabelle2!$X$4:$X$8,0)),"",MATCH(Ausstellungen!$I482,Tabelle2!$X$4:$X$8,0)))</f>
        <v/>
      </c>
      <c r="Q482" s="71" t="str">
        <f>IF(Ausstellungen!$C482="","",IF(OR(P482="",ISERROR(INDEX(Tabelle2!$X$14:$Y$18,P482,2))),"",INDEX(Tabelle2!$X$14:$Y$18,P482,2)))</f>
        <v/>
      </c>
      <c r="R482" s="71" t="str">
        <f t="shared" si="78"/>
        <v/>
      </c>
      <c r="S482" s="84" t="str">
        <f>IF(Ausstellungen!H482&lt;"a","",IF(AND(Ausstellungen!H482&gt;"a",ISERROR(MATCH(Ausstellungen!D482&amp;Ausstellungen!G482,Tabelle2!$T$2:$T$17,0))),1,IF(AND(Ausstellungen!H482&gt;"a",INDEX(Tabelle2!$V$2:$V$17,MATCH(Ausstellungen!D482&amp;Ausstellungen!G482,Tabelle2!$T$2:$T$17,0))&lt;&gt;Ausstellungen!H482),1,"")))</f>
        <v/>
      </c>
      <c r="T482" s="71" t="str">
        <f>IF(AND(Ausstellungen!I482&gt;"a",ISERROR(MATCH(Ausstellungen!G482,Tabelle2!$Z$2:$Z$7,0))),1,"")</f>
        <v/>
      </c>
      <c r="U482" s="71" t="str">
        <f>IF(AND(A482&gt;"a",Ausstellungen!G482&gt;" "),COUNTIF(A$5:A$500,A482),"")</f>
        <v/>
      </c>
      <c r="V482" s="71" t="str">
        <f t="shared" si="79"/>
        <v/>
      </c>
      <c r="W482" s="71" t="str">
        <f t="shared" si="80"/>
        <v/>
      </c>
      <c r="X482" s="71" t="str">
        <f>IF(AND(Ausstellungen!D482&lt;&gt;Tabelle2!$C$19,Ausstellungen!F482=Tabelle2!$E$19),1,"")</f>
        <v/>
      </c>
      <c r="Y482" s="71" t="str">
        <f ca="1">IF(AND(Ausstellungen!G482&gt;"a",ISERROR(MATCH(Ausstellungen!G482,INDIRECT(Ausstellungen!T482),0))),0,"")</f>
        <v/>
      </c>
      <c r="Z482" s="71" t="str">
        <f>IF(ISERROR(SEARCH(",",Ausstellungen!G482,1)),Ausstellungen!G482,SUBSTITUTE(MID(Ausstellungen!G482,1,SEARCH(",",Ausstellungen!G482,1)-1),"vv","z"))</f>
        <v xml:space="preserve"> </v>
      </c>
      <c r="AA482" s="71">
        <f t="shared" ca="1" si="81"/>
        <v>0</v>
      </c>
      <c r="AB482" s="71">
        <f t="shared" ca="1" si="82"/>
        <v>0</v>
      </c>
      <c r="AC482" s="71">
        <f t="shared" ca="1" si="83"/>
        <v>0</v>
      </c>
      <c r="AD482" s="71">
        <f t="shared" ca="1" si="84"/>
        <v>0</v>
      </c>
      <c r="AE482" s="71">
        <f t="shared" ca="1" si="85"/>
        <v>0</v>
      </c>
      <c r="AF482" s="71">
        <f t="shared" ca="1" si="86"/>
        <v>0</v>
      </c>
      <c r="AG482" s="71">
        <f t="shared" ca="1" si="87"/>
        <v>0</v>
      </c>
    </row>
    <row r="483" spans="1:33" ht="18.600000000000001" customHeight="1" x14ac:dyDescent="0.2">
      <c r="A483" s="70" t="str">
        <f>IF(AND(Ausstellungen!C483&lt;"a",Ausstellungen!D483&lt;"a",Ausstellungen!F483&lt;"a",Ausstellungen!G483&lt;" "),"",SUBSTITUTE(SUBSTITUTE(SUBSTITUTE(SUBSTITUTE(IF(AND(ISERROR(SEARCH(",",Ausstellungen!G483,1)),ISERROR(SEARCH(".",Ausstellungen!G483,1))),CONCATENATE(Ausstellungen!D483,Ausstellungen!E483,Ausstellungen!F483,Ausstellungen!G483),IF(ISERROR(SEARCH(",",Ausstellungen!G483,1)),CONCATENATE(Ausstellungen!D483,Ausstellungen!E483,Ausstellungen!F483,MID(Ausstellungen!G483,SEARCH(".",Ausstellungen!G483,1)-1,1)),CONCATENATE(Ausstellungen!D483,Ausstellungen!E483,Ausstellungen!F483,MID(Ausstellungen!G483,SEARCH(",",Ausstellungen!G483,1)-1,1)))),"vv",ROW()),"v",ROW()),"Sg",""),"V",""))</f>
        <v xml:space="preserve">   </v>
      </c>
      <c r="B483" s="70" t="str">
        <f>IF(OR(Ausstellungen!C483&lt;"a",Ausstellungen!D483&lt;"a",Ausstellungen!F483&lt;"a"),"",IF(AND(Ausstellungen!D483=Tabelle2!$C$19,Ausstellungen!F483=Tabelle2!$E$19),Ausstellungen!C483&amp;Ausstellungen!D483&amp;"yy",IF(AND(Ausstellungen!D483=Tabelle2!$C$19,Ausstellungen!F483&lt;&gt;Tabelle2!$E$19),Ausstellungen!C483&amp;Ausstellungen!D483&amp;"zz",Ausstellungen!C483&amp;Ausstellungen!D483)))</f>
        <v/>
      </c>
      <c r="C483" s="70" t="str">
        <f>IF(Ausstellungen!H483&lt;"a","",IF(Ausstellungen!F483=Tabelle2!$E$4,Ausstellungen!D483&amp;Ausstellungen!E483&amp;Ausstellungen!F483&amp;Ausstellungen!H483,IF(Ausstellungen!F483=Tabelle2!$E$3,Ausstellungen!D483&amp;Ausstellungen!F483&amp;Ausstellungen!H483,Ausstellungen!D483&amp;Ausstellungen!E483&amp;Ausstellungen!H483)))</f>
        <v/>
      </c>
      <c r="D483" s="70" t="str">
        <f>IF(AND(Ausstellungen!C483&gt;"a",Ausstellungen!D483&gt;"a",Ausstellungen!F483&gt;"a",Ausstellungen!I483&gt;"a"),Ausstellungen!D483&amp;Ausstellungen!E483&amp;MID(Ausstellungen!I483,1,2),"")</f>
        <v/>
      </c>
      <c r="E483" s="70" t="str">
        <f>IF(AND(Ausstellungen!C483&gt;"a",Ausstellungen!D483&gt;"a",Ausstellungen!F483&gt;"a",Ausstellungen!I483&gt;"a"),Ausstellungen!D483&amp;MID(Ausstellungen!I483,1,3),"")</f>
        <v/>
      </c>
      <c r="F483" s="70" t="str">
        <f>IF(Ausstellungen!T483&lt;&gt;"leer",CONCATENATE(Ausstellungen!T483,"P"),"")</f>
        <v/>
      </c>
      <c r="G483" s="71">
        <f ca="1">IF(Ausstellungen!G483&gt;" ",VLOOKUP(Ausstellungen!G483,INDIRECT(F483),2,0),0)</f>
        <v>0</v>
      </c>
      <c r="H483" s="71">
        <f>IF(ISERROR(VLOOKUP(Ausstellungen!H483,Tabelle2!$AG$3:$AH$29,2,0)),0,VLOOKUP(Ausstellungen!H483,Tabelle2!$AG$3:$AH$29,2,0))</f>
        <v>0</v>
      </c>
      <c r="I483" s="71">
        <f>IF(ISERROR(VLOOKUP(Ausstellungen!I483,Tabelle2!$X$3:$Y$8,2,0)),0,VLOOKUP(Ausstellungen!I483,Tabelle2!$X$3:$Y$8,2,0))</f>
        <v>0</v>
      </c>
      <c r="J483" s="71">
        <f t="shared" ca="1" si="77"/>
        <v>0</v>
      </c>
      <c r="N483" s="69" t="str">
        <f>IF(AND(Ausstellungen!$C483&gt;"a",ISERROR(VLOOKUP(Ausstellungen!$C483,Tabelle3!$A$6:$B$300,2,0))),"??",IF(ISERROR(VLOOKUP(Ausstellungen!$C483,Tabelle3!$A$6:$B$300,2,0)),"",VLOOKUP(Ausstellungen!$C483,Tabelle3!$A$6:$B$300,2,0)))</f>
        <v/>
      </c>
      <c r="O483" s="125">
        <f ca="1">IF(AND(Ausstellungen!G483&gt;"a",ISERROR(MATCH(Ausstellungen!G483,INDIRECT(Ausstellungen!T483),0))),0,1)</f>
        <v>1</v>
      </c>
      <c r="P483" s="71" t="str">
        <f>IF(Ausstellungen!$C483="","",IF(ISERROR(MATCH(Ausstellungen!$I483,Tabelle2!$X$4:$X$8,0)),"",MATCH(Ausstellungen!$I483,Tabelle2!$X$4:$X$8,0)))</f>
        <v/>
      </c>
      <c r="Q483" s="71" t="str">
        <f>IF(Ausstellungen!$C483="","",IF(OR(P483="",ISERROR(INDEX(Tabelle2!$X$14:$Y$18,P483,2))),"",INDEX(Tabelle2!$X$14:$Y$18,P483,2)))</f>
        <v/>
      </c>
      <c r="R483" s="71" t="str">
        <f t="shared" si="78"/>
        <v/>
      </c>
      <c r="S483" s="84" t="str">
        <f>IF(Ausstellungen!H483&lt;"a","",IF(AND(Ausstellungen!H483&gt;"a",ISERROR(MATCH(Ausstellungen!D483&amp;Ausstellungen!G483,Tabelle2!$T$2:$T$17,0))),1,IF(AND(Ausstellungen!H483&gt;"a",INDEX(Tabelle2!$V$2:$V$17,MATCH(Ausstellungen!D483&amp;Ausstellungen!G483,Tabelle2!$T$2:$T$17,0))&lt;&gt;Ausstellungen!H483),1,"")))</f>
        <v/>
      </c>
      <c r="T483" s="71" t="str">
        <f>IF(AND(Ausstellungen!I483&gt;"a",ISERROR(MATCH(Ausstellungen!G483,Tabelle2!$Z$2:$Z$7,0))),1,"")</f>
        <v/>
      </c>
      <c r="U483" s="71" t="str">
        <f>IF(AND(A483&gt;"a",Ausstellungen!G483&gt;" "),COUNTIF(A$5:A$500,A483),"")</f>
        <v/>
      </c>
      <c r="V483" s="71" t="str">
        <f t="shared" si="79"/>
        <v/>
      </c>
      <c r="W483" s="71" t="str">
        <f t="shared" si="80"/>
        <v/>
      </c>
      <c r="X483" s="71" t="str">
        <f>IF(AND(Ausstellungen!D483&lt;&gt;Tabelle2!$C$19,Ausstellungen!F483=Tabelle2!$E$19),1,"")</f>
        <v/>
      </c>
      <c r="Y483" s="71" t="str">
        <f ca="1">IF(AND(Ausstellungen!G483&gt;"a",ISERROR(MATCH(Ausstellungen!G483,INDIRECT(Ausstellungen!T483),0))),0,"")</f>
        <v/>
      </c>
      <c r="Z483" s="71" t="str">
        <f>IF(ISERROR(SEARCH(",",Ausstellungen!G483,1)),Ausstellungen!G483,SUBSTITUTE(MID(Ausstellungen!G483,1,SEARCH(",",Ausstellungen!G483,1)-1),"vv","z"))</f>
        <v xml:space="preserve"> </v>
      </c>
      <c r="AA483" s="71">
        <f t="shared" ca="1" si="81"/>
        <v>0</v>
      </c>
      <c r="AB483" s="71">
        <f t="shared" ca="1" si="82"/>
        <v>0</v>
      </c>
      <c r="AC483" s="71">
        <f t="shared" ca="1" si="83"/>
        <v>0</v>
      </c>
      <c r="AD483" s="71">
        <f t="shared" ca="1" si="84"/>
        <v>0</v>
      </c>
      <c r="AE483" s="71">
        <f t="shared" ca="1" si="85"/>
        <v>0</v>
      </c>
      <c r="AF483" s="71">
        <f t="shared" ca="1" si="86"/>
        <v>0</v>
      </c>
      <c r="AG483" s="71">
        <f t="shared" ca="1" si="87"/>
        <v>0</v>
      </c>
    </row>
    <row r="484" spans="1:33" ht="18.600000000000001" customHeight="1" x14ac:dyDescent="0.2">
      <c r="A484" s="70" t="str">
        <f>IF(AND(Ausstellungen!C484&lt;"a",Ausstellungen!D484&lt;"a",Ausstellungen!F484&lt;"a",Ausstellungen!G484&lt;" "),"",SUBSTITUTE(SUBSTITUTE(SUBSTITUTE(SUBSTITUTE(IF(AND(ISERROR(SEARCH(",",Ausstellungen!G484,1)),ISERROR(SEARCH(".",Ausstellungen!G484,1))),CONCATENATE(Ausstellungen!D484,Ausstellungen!E484,Ausstellungen!F484,Ausstellungen!G484),IF(ISERROR(SEARCH(",",Ausstellungen!G484,1)),CONCATENATE(Ausstellungen!D484,Ausstellungen!E484,Ausstellungen!F484,MID(Ausstellungen!G484,SEARCH(".",Ausstellungen!G484,1)-1,1)),CONCATENATE(Ausstellungen!D484,Ausstellungen!E484,Ausstellungen!F484,MID(Ausstellungen!G484,SEARCH(",",Ausstellungen!G484,1)-1,1)))),"vv",ROW()),"v",ROW()),"Sg",""),"V",""))</f>
        <v xml:space="preserve">   </v>
      </c>
      <c r="B484" s="70" t="str">
        <f>IF(OR(Ausstellungen!C484&lt;"a",Ausstellungen!D484&lt;"a",Ausstellungen!F484&lt;"a"),"",IF(AND(Ausstellungen!D484=Tabelle2!$C$19,Ausstellungen!F484=Tabelle2!$E$19),Ausstellungen!C484&amp;Ausstellungen!D484&amp;"yy",IF(AND(Ausstellungen!D484=Tabelle2!$C$19,Ausstellungen!F484&lt;&gt;Tabelle2!$E$19),Ausstellungen!C484&amp;Ausstellungen!D484&amp;"zz",Ausstellungen!C484&amp;Ausstellungen!D484)))</f>
        <v/>
      </c>
      <c r="C484" s="70" t="str">
        <f>IF(Ausstellungen!H484&lt;"a","",IF(Ausstellungen!F484=Tabelle2!$E$4,Ausstellungen!D484&amp;Ausstellungen!E484&amp;Ausstellungen!F484&amp;Ausstellungen!H484,IF(Ausstellungen!F484=Tabelle2!$E$3,Ausstellungen!D484&amp;Ausstellungen!F484&amp;Ausstellungen!H484,Ausstellungen!D484&amp;Ausstellungen!E484&amp;Ausstellungen!H484)))</f>
        <v/>
      </c>
      <c r="D484" s="70" t="str">
        <f>IF(AND(Ausstellungen!C484&gt;"a",Ausstellungen!D484&gt;"a",Ausstellungen!F484&gt;"a",Ausstellungen!I484&gt;"a"),Ausstellungen!D484&amp;Ausstellungen!E484&amp;MID(Ausstellungen!I484,1,2),"")</f>
        <v/>
      </c>
      <c r="E484" s="70" t="str">
        <f>IF(AND(Ausstellungen!C484&gt;"a",Ausstellungen!D484&gt;"a",Ausstellungen!F484&gt;"a",Ausstellungen!I484&gt;"a"),Ausstellungen!D484&amp;MID(Ausstellungen!I484,1,3),"")</f>
        <v/>
      </c>
      <c r="F484" s="70" t="str">
        <f>IF(Ausstellungen!T484&lt;&gt;"leer",CONCATENATE(Ausstellungen!T484,"P"),"")</f>
        <v/>
      </c>
      <c r="G484" s="71">
        <f ca="1">IF(Ausstellungen!G484&gt;" ",VLOOKUP(Ausstellungen!G484,INDIRECT(F484),2,0),0)</f>
        <v>0</v>
      </c>
      <c r="H484" s="71">
        <f>IF(ISERROR(VLOOKUP(Ausstellungen!H484,Tabelle2!$AG$3:$AH$29,2,0)),0,VLOOKUP(Ausstellungen!H484,Tabelle2!$AG$3:$AH$29,2,0))</f>
        <v>0</v>
      </c>
      <c r="I484" s="71">
        <f>IF(ISERROR(VLOOKUP(Ausstellungen!I484,Tabelle2!$X$3:$Y$8,2,0)),0,VLOOKUP(Ausstellungen!I484,Tabelle2!$X$3:$Y$8,2,0))</f>
        <v>0</v>
      </c>
      <c r="J484" s="71">
        <f t="shared" ca="1" si="77"/>
        <v>0</v>
      </c>
      <c r="N484" s="69" t="str">
        <f>IF(AND(Ausstellungen!$C484&gt;"a",ISERROR(VLOOKUP(Ausstellungen!$C484,Tabelle3!$A$6:$B$300,2,0))),"??",IF(ISERROR(VLOOKUP(Ausstellungen!$C484,Tabelle3!$A$6:$B$300,2,0)),"",VLOOKUP(Ausstellungen!$C484,Tabelle3!$A$6:$B$300,2,0)))</f>
        <v/>
      </c>
      <c r="O484" s="125">
        <f ca="1">IF(AND(Ausstellungen!G484&gt;"a",ISERROR(MATCH(Ausstellungen!G484,INDIRECT(Ausstellungen!T484),0))),0,1)</f>
        <v>1</v>
      </c>
      <c r="P484" s="71" t="str">
        <f>IF(Ausstellungen!$C484="","",IF(ISERROR(MATCH(Ausstellungen!$I484,Tabelle2!$X$4:$X$8,0)),"",MATCH(Ausstellungen!$I484,Tabelle2!$X$4:$X$8,0)))</f>
        <v/>
      </c>
      <c r="Q484" s="71" t="str">
        <f>IF(Ausstellungen!$C484="","",IF(OR(P484="",ISERROR(INDEX(Tabelle2!$X$14:$Y$18,P484,2))),"",INDEX(Tabelle2!$X$14:$Y$18,P484,2)))</f>
        <v/>
      </c>
      <c r="R484" s="71" t="str">
        <f t="shared" si="78"/>
        <v/>
      </c>
      <c r="S484" s="84" t="str">
        <f>IF(Ausstellungen!H484&lt;"a","",IF(AND(Ausstellungen!H484&gt;"a",ISERROR(MATCH(Ausstellungen!D484&amp;Ausstellungen!G484,Tabelle2!$T$2:$T$17,0))),1,IF(AND(Ausstellungen!H484&gt;"a",INDEX(Tabelle2!$V$2:$V$17,MATCH(Ausstellungen!D484&amp;Ausstellungen!G484,Tabelle2!$T$2:$T$17,0))&lt;&gt;Ausstellungen!H484),1,"")))</f>
        <v/>
      </c>
      <c r="T484" s="71" t="str">
        <f>IF(AND(Ausstellungen!I484&gt;"a",ISERROR(MATCH(Ausstellungen!G484,Tabelle2!$Z$2:$Z$7,0))),1,"")</f>
        <v/>
      </c>
      <c r="U484" s="71" t="str">
        <f>IF(AND(A484&gt;"a",Ausstellungen!G484&gt;" "),COUNTIF(A$5:A$500,A484),"")</f>
        <v/>
      </c>
      <c r="V484" s="71" t="str">
        <f t="shared" si="79"/>
        <v/>
      </c>
      <c r="W484" s="71" t="str">
        <f t="shared" si="80"/>
        <v/>
      </c>
      <c r="X484" s="71" t="str">
        <f>IF(AND(Ausstellungen!D484&lt;&gt;Tabelle2!$C$19,Ausstellungen!F484=Tabelle2!$E$19),1,"")</f>
        <v/>
      </c>
      <c r="Y484" s="71" t="str">
        <f ca="1">IF(AND(Ausstellungen!G484&gt;"a",ISERROR(MATCH(Ausstellungen!G484,INDIRECT(Ausstellungen!T484),0))),0,"")</f>
        <v/>
      </c>
      <c r="Z484" s="71" t="str">
        <f>IF(ISERROR(SEARCH(",",Ausstellungen!G484,1)),Ausstellungen!G484,SUBSTITUTE(MID(Ausstellungen!G484,1,SEARCH(",",Ausstellungen!G484,1)-1),"vv","z"))</f>
        <v xml:space="preserve"> </v>
      </c>
      <c r="AA484" s="71">
        <f t="shared" ca="1" si="81"/>
        <v>0</v>
      </c>
      <c r="AB484" s="71">
        <f t="shared" ca="1" si="82"/>
        <v>0</v>
      </c>
      <c r="AC484" s="71">
        <f t="shared" ca="1" si="83"/>
        <v>0</v>
      </c>
      <c r="AD484" s="71">
        <f t="shared" ca="1" si="84"/>
        <v>0</v>
      </c>
      <c r="AE484" s="71">
        <f t="shared" ca="1" si="85"/>
        <v>0</v>
      </c>
      <c r="AF484" s="71">
        <f t="shared" ca="1" si="86"/>
        <v>0</v>
      </c>
      <c r="AG484" s="71">
        <f t="shared" ca="1" si="87"/>
        <v>0</v>
      </c>
    </row>
    <row r="485" spans="1:33" ht="18.600000000000001" customHeight="1" x14ac:dyDescent="0.2">
      <c r="A485" s="70" t="str">
        <f>IF(AND(Ausstellungen!C485&lt;"a",Ausstellungen!D485&lt;"a",Ausstellungen!F485&lt;"a",Ausstellungen!G485&lt;" "),"",SUBSTITUTE(SUBSTITUTE(SUBSTITUTE(SUBSTITUTE(IF(AND(ISERROR(SEARCH(",",Ausstellungen!G485,1)),ISERROR(SEARCH(".",Ausstellungen!G485,1))),CONCATENATE(Ausstellungen!D485,Ausstellungen!E485,Ausstellungen!F485,Ausstellungen!G485),IF(ISERROR(SEARCH(",",Ausstellungen!G485,1)),CONCATENATE(Ausstellungen!D485,Ausstellungen!E485,Ausstellungen!F485,MID(Ausstellungen!G485,SEARCH(".",Ausstellungen!G485,1)-1,1)),CONCATENATE(Ausstellungen!D485,Ausstellungen!E485,Ausstellungen!F485,MID(Ausstellungen!G485,SEARCH(",",Ausstellungen!G485,1)-1,1)))),"vv",ROW()),"v",ROW()),"Sg",""),"V",""))</f>
        <v xml:space="preserve">   </v>
      </c>
      <c r="B485" s="70" t="str">
        <f>IF(OR(Ausstellungen!C485&lt;"a",Ausstellungen!D485&lt;"a",Ausstellungen!F485&lt;"a"),"",IF(AND(Ausstellungen!D485=Tabelle2!$C$19,Ausstellungen!F485=Tabelle2!$E$19),Ausstellungen!C485&amp;Ausstellungen!D485&amp;"yy",IF(AND(Ausstellungen!D485=Tabelle2!$C$19,Ausstellungen!F485&lt;&gt;Tabelle2!$E$19),Ausstellungen!C485&amp;Ausstellungen!D485&amp;"zz",Ausstellungen!C485&amp;Ausstellungen!D485)))</f>
        <v/>
      </c>
      <c r="C485" s="70" t="str">
        <f>IF(Ausstellungen!H485&lt;"a","",IF(Ausstellungen!F485=Tabelle2!$E$4,Ausstellungen!D485&amp;Ausstellungen!E485&amp;Ausstellungen!F485&amp;Ausstellungen!H485,IF(Ausstellungen!F485=Tabelle2!$E$3,Ausstellungen!D485&amp;Ausstellungen!F485&amp;Ausstellungen!H485,Ausstellungen!D485&amp;Ausstellungen!E485&amp;Ausstellungen!H485)))</f>
        <v/>
      </c>
      <c r="D485" s="70" t="str">
        <f>IF(AND(Ausstellungen!C485&gt;"a",Ausstellungen!D485&gt;"a",Ausstellungen!F485&gt;"a",Ausstellungen!I485&gt;"a"),Ausstellungen!D485&amp;Ausstellungen!E485&amp;MID(Ausstellungen!I485,1,2),"")</f>
        <v/>
      </c>
      <c r="E485" s="70" t="str">
        <f>IF(AND(Ausstellungen!C485&gt;"a",Ausstellungen!D485&gt;"a",Ausstellungen!F485&gt;"a",Ausstellungen!I485&gt;"a"),Ausstellungen!D485&amp;MID(Ausstellungen!I485,1,3),"")</f>
        <v/>
      </c>
      <c r="F485" s="70" t="str">
        <f>IF(Ausstellungen!T485&lt;&gt;"leer",CONCATENATE(Ausstellungen!T485,"P"),"")</f>
        <v/>
      </c>
      <c r="G485" s="71">
        <f ca="1">IF(Ausstellungen!G485&gt;" ",VLOOKUP(Ausstellungen!G485,INDIRECT(F485),2,0),0)</f>
        <v>0</v>
      </c>
      <c r="H485" s="71">
        <f>IF(ISERROR(VLOOKUP(Ausstellungen!H485,Tabelle2!$AG$3:$AH$29,2,0)),0,VLOOKUP(Ausstellungen!H485,Tabelle2!$AG$3:$AH$29,2,0))</f>
        <v>0</v>
      </c>
      <c r="I485" s="71">
        <f>IF(ISERROR(VLOOKUP(Ausstellungen!I485,Tabelle2!$X$3:$Y$8,2,0)),0,VLOOKUP(Ausstellungen!I485,Tabelle2!$X$3:$Y$8,2,0))</f>
        <v>0</v>
      </c>
      <c r="J485" s="71">
        <f t="shared" ca="1" si="77"/>
        <v>0</v>
      </c>
      <c r="N485" s="69" t="str">
        <f>IF(AND(Ausstellungen!$C485&gt;"a",ISERROR(VLOOKUP(Ausstellungen!$C485,Tabelle3!$A$6:$B$300,2,0))),"??",IF(ISERROR(VLOOKUP(Ausstellungen!$C485,Tabelle3!$A$6:$B$300,2,0)),"",VLOOKUP(Ausstellungen!$C485,Tabelle3!$A$6:$B$300,2,0)))</f>
        <v/>
      </c>
      <c r="O485" s="125">
        <f ca="1">IF(AND(Ausstellungen!G485&gt;"a",ISERROR(MATCH(Ausstellungen!G485,INDIRECT(Ausstellungen!T485),0))),0,1)</f>
        <v>1</v>
      </c>
      <c r="P485" s="71" t="str">
        <f>IF(Ausstellungen!$C485="","",IF(ISERROR(MATCH(Ausstellungen!$I485,Tabelle2!$X$4:$X$8,0)),"",MATCH(Ausstellungen!$I485,Tabelle2!$X$4:$X$8,0)))</f>
        <v/>
      </c>
      <c r="Q485" s="71" t="str">
        <f>IF(Ausstellungen!$C485="","",IF(OR(P485="",ISERROR(INDEX(Tabelle2!$X$14:$Y$18,P485,2))),"",INDEX(Tabelle2!$X$14:$Y$18,P485,2)))</f>
        <v/>
      </c>
      <c r="R485" s="71" t="str">
        <f t="shared" si="78"/>
        <v/>
      </c>
      <c r="S485" s="84" t="str">
        <f>IF(Ausstellungen!H485&lt;"a","",IF(AND(Ausstellungen!H485&gt;"a",ISERROR(MATCH(Ausstellungen!D485&amp;Ausstellungen!G485,Tabelle2!$T$2:$T$17,0))),1,IF(AND(Ausstellungen!H485&gt;"a",INDEX(Tabelle2!$V$2:$V$17,MATCH(Ausstellungen!D485&amp;Ausstellungen!G485,Tabelle2!$T$2:$T$17,0))&lt;&gt;Ausstellungen!H485),1,"")))</f>
        <v/>
      </c>
      <c r="T485" s="71" t="str">
        <f>IF(AND(Ausstellungen!I485&gt;"a",ISERROR(MATCH(Ausstellungen!G485,Tabelle2!$Z$2:$Z$7,0))),1,"")</f>
        <v/>
      </c>
      <c r="U485" s="71" t="str">
        <f>IF(AND(A485&gt;"a",Ausstellungen!G485&gt;" "),COUNTIF(A$5:A$500,A485),"")</f>
        <v/>
      </c>
      <c r="V485" s="71" t="str">
        <f t="shared" si="79"/>
        <v/>
      </c>
      <c r="W485" s="71" t="str">
        <f t="shared" si="80"/>
        <v/>
      </c>
      <c r="X485" s="71" t="str">
        <f>IF(AND(Ausstellungen!D485&lt;&gt;Tabelle2!$C$19,Ausstellungen!F485=Tabelle2!$E$19),1,"")</f>
        <v/>
      </c>
      <c r="Y485" s="71" t="str">
        <f ca="1">IF(AND(Ausstellungen!G485&gt;"a",ISERROR(MATCH(Ausstellungen!G485,INDIRECT(Ausstellungen!T485),0))),0,"")</f>
        <v/>
      </c>
      <c r="Z485" s="71" t="str">
        <f>IF(ISERROR(SEARCH(",",Ausstellungen!G485,1)),Ausstellungen!G485,SUBSTITUTE(MID(Ausstellungen!G485,1,SEARCH(",",Ausstellungen!G485,1)-1),"vv","z"))</f>
        <v xml:space="preserve"> </v>
      </c>
      <c r="AA485" s="71">
        <f t="shared" ca="1" si="81"/>
        <v>0</v>
      </c>
      <c r="AB485" s="71">
        <f t="shared" ca="1" si="82"/>
        <v>0</v>
      </c>
      <c r="AC485" s="71">
        <f t="shared" ca="1" si="83"/>
        <v>0</v>
      </c>
      <c r="AD485" s="71">
        <f t="shared" ca="1" si="84"/>
        <v>0</v>
      </c>
      <c r="AE485" s="71">
        <f t="shared" ca="1" si="85"/>
        <v>0</v>
      </c>
      <c r="AF485" s="71">
        <f t="shared" ca="1" si="86"/>
        <v>0</v>
      </c>
      <c r="AG485" s="71">
        <f t="shared" ca="1" si="87"/>
        <v>0</v>
      </c>
    </row>
    <row r="486" spans="1:33" ht="18.600000000000001" customHeight="1" x14ac:dyDescent="0.2">
      <c r="A486" s="70" t="str">
        <f>IF(AND(Ausstellungen!C486&lt;"a",Ausstellungen!D486&lt;"a",Ausstellungen!F486&lt;"a",Ausstellungen!G486&lt;" "),"",SUBSTITUTE(SUBSTITUTE(SUBSTITUTE(SUBSTITUTE(IF(AND(ISERROR(SEARCH(",",Ausstellungen!G486,1)),ISERROR(SEARCH(".",Ausstellungen!G486,1))),CONCATENATE(Ausstellungen!D486,Ausstellungen!E486,Ausstellungen!F486,Ausstellungen!G486),IF(ISERROR(SEARCH(",",Ausstellungen!G486,1)),CONCATENATE(Ausstellungen!D486,Ausstellungen!E486,Ausstellungen!F486,MID(Ausstellungen!G486,SEARCH(".",Ausstellungen!G486,1)-1,1)),CONCATENATE(Ausstellungen!D486,Ausstellungen!E486,Ausstellungen!F486,MID(Ausstellungen!G486,SEARCH(",",Ausstellungen!G486,1)-1,1)))),"vv",ROW()),"v",ROW()),"Sg",""),"V",""))</f>
        <v xml:space="preserve">   </v>
      </c>
      <c r="B486" s="70" t="str">
        <f>IF(OR(Ausstellungen!C486&lt;"a",Ausstellungen!D486&lt;"a",Ausstellungen!F486&lt;"a"),"",IF(AND(Ausstellungen!D486=Tabelle2!$C$19,Ausstellungen!F486=Tabelle2!$E$19),Ausstellungen!C486&amp;Ausstellungen!D486&amp;"yy",IF(AND(Ausstellungen!D486=Tabelle2!$C$19,Ausstellungen!F486&lt;&gt;Tabelle2!$E$19),Ausstellungen!C486&amp;Ausstellungen!D486&amp;"zz",Ausstellungen!C486&amp;Ausstellungen!D486)))</f>
        <v/>
      </c>
      <c r="C486" s="70" t="str">
        <f>IF(Ausstellungen!H486&lt;"a","",IF(Ausstellungen!F486=Tabelle2!$E$4,Ausstellungen!D486&amp;Ausstellungen!E486&amp;Ausstellungen!F486&amp;Ausstellungen!H486,IF(Ausstellungen!F486=Tabelle2!$E$3,Ausstellungen!D486&amp;Ausstellungen!F486&amp;Ausstellungen!H486,Ausstellungen!D486&amp;Ausstellungen!E486&amp;Ausstellungen!H486)))</f>
        <v/>
      </c>
      <c r="D486" s="70" t="str">
        <f>IF(AND(Ausstellungen!C486&gt;"a",Ausstellungen!D486&gt;"a",Ausstellungen!F486&gt;"a",Ausstellungen!I486&gt;"a"),Ausstellungen!D486&amp;Ausstellungen!E486&amp;MID(Ausstellungen!I486,1,2),"")</f>
        <v/>
      </c>
      <c r="E486" s="70" t="str">
        <f>IF(AND(Ausstellungen!C486&gt;"a",Ausstellungen!D486&gt;"a",Ausstellungen!F486&gt;"a",Ausstellungen!I486&gt;"a"),Ausstellungen!D486&amp;MID(Ausstellungen!I486,1,3),"")</f>
        <v/>
      </c>
      <c r="F486" s="70" t="str">
        <f>IF(Ausstellungen!T486&lt;&gt;"leer",CONCATENATE(Ausstellungen!T486,"P"),"")</f>
        <v/>
      </c>
      <c r="G486" s="71">
        <f ca="1">IF(Ausstellungen!G486&gt;" ",VLOOKUP(Ausstellungen!G486,INDIRECT(F486),2,0),0)</f>
        <v>0</v>
      </c>
      <c r="H486" s="71">
        <f>IF(ISERROR(VLOOKUP(Ausstellungen!H486,Tabelle2!$AG$3:$AH$29,2,0)),0,VLOOKUP(Ausstellungen!H486,Tabelle2!$AG$3:$AH$29,2,0))</f>
        <v>0</v>
      </c>
      <c r="I486" s="71">
        <f>IF(ISERROR(VLOOKUP(Ausstellungen!I486,Tabelle2!$X$3:$Y$8,2,0)),0,VLOOKUP(Ausstellungen!I486,Tabelle2!$X$3:$Y$8,2,0))</f>
        <v>0</v>
      </c>
      <c r="J486" s="71">
        <f t="shared" ca="1" si="77"/>
        <v>0</v>
      </c>
      <c r="N486" s="69" t="str">
        <f>IF(AND(Ausstellungen!$C486&gt;"a",ISERROR(VLOOKUP(Ausstellungen!$C486,Tabelle3!$A$6:$B$300,2,0))),"??",IF(ISERROR(VLOOKUP(Ausstellungen!$C486,Tabelle3!$A$6:$B$300,2,0)),"",VLOOKUP(Ausstellungen!$C486,Tabelle3!$A$6:$B$300,2,0)))</f>
        <v/>
      </c>
      <c r="O486" s="125">
        <f ca="1">IF(AND(Ausstellungen!G486&gt;"a",ISERROR(MATCH(Ausstellungen!G486,INDIRECT(Ausstellungen!T486),0))),0,1)</f>
        <v>1</v>
      </c>
      <c r="P486" s="71" t="str">
        <f>IF(Ausstellungen!$C486="","",IF(ISERROR(MATCH(Ausstellungen!$I486,Tabelle2!$X$4:$X$8,0)),"",MATCH(Ausstellungen!$I486,Tabelle2!$X$4:$X$8,0)))</f>
        <v/>
      </c>
      <c r="Q486" s="71" t="str">
        <f>IF(Ausstellungen!$C486="","",IF(OR(P486="",ISERROR(INDEX(Tabelle2!$X$14:$Y$18,P486,2))),"",INDEX(Tabelle2!$X$14:$Y$18,P486,2)))</f>
        <v/>
      </c>
      <c r="R486" s="71" t="str">
        <f t="shared" si="78"/>
        <v/>
      </c>
      <c r="S486" s="84" t="str">
        <f>IF(Ausstellungen!H486&lt;"a","",IF(AND(Ausstellungen!H486&gt;"a",ISERROR(MATCH(Ausstellungen!D486&amp;Ausstellungen!G486,Tabelle2!$T$2:$T$17,0))),1,IF(AND(Ausstellungen!H486&gt;"a",INDEX(Tabelle2!$V$2:$V$17,MATCH(Ausstellungen!D486&amp;Ausstellungen!G486,Tabelle2!$T$2:$T$17,0))&lt;&gt;Ausstellungen!H486),1,"")))</f>
        <v/>
      </c>
      <c r="T486" s="71" t="str">
        <f>IF(AND(Ausstellungen!I486&gt;"a",ISERROR(MATCH(Ausstellungen!G486,Tabelle2!$Z$2:$Z$7,0))),1,"")</f>
        <v/>
      </c>
      <c r="U486" s="71" t="str">
        <f>IF(AND(A486&gt;"a",Ausstellungen!G486&gt;" "),COUNTIF(A$5:A$500,A486),"")</f>
        <v/>
      </c>
      <c r="V486" s="71" t="str">
        <f t="shared" si="79"/>
        <v/>
      </c>
      <c r="W486" s="71" t="str">
        <f t="shared" si="80"/>
        <v/>
      </c>
      <c r="X486" s="71" t="str">
        <f>IF(AND(Ausstellungen!D486&lt;&gt;Tabelle2!$C$19,Ausstellungen!F486=Tabelle2!$E$19),1,"")</f>
        <v/>
      </c>
      <c r="Y486" s="71" t="str">
        <f ca="1">IF(AND(Ausstellungen!G486&gt;"a",ISERROR(MATCH(Ausstellungen!G486,INDIRECT(Ausstellungen!T486),0))),0,"")</f>
        <v/>
      </c>
      <c r="Z486" s="71" t="str">
        <f>IF(ISERROR(SEARCH(",",Ausstellungen!G486,1)),Ausstellungen!G486,SUBSTITUTE(MID(Ausstellungen!G486,1,SEARCH(",",Ausstellungen!G486,1)-1),"vv","z"))</f>
        <v xml:space="preserve"> </v>
      </c>
      <c r="AA486" s="71">
        <f t="shared" ca="1" si="81"/>
        <v>0</v>
      </c>
      <c r="AB486" s="71">
        <f t="shared" ca="1" si="82"/>
        <v>0</v>
      </c>
      <c r="AC486" s="71">
        <f t="shared" ca="1" si="83"/>
        <v>0</v>
      </c>
      <c r="AD486" s="71">
        <f t="shared" ca="1" si="84"/>
        <v>0</v>
      </c>
      <c r="AE486" s="71">
        <f t="shared" ca="1" si="85"/>
        <v>0</v>
      </c>
      <c r="AF486" s="71">
        <f t="shared" ca="1" si="86"/>
        <v>0</v>
      </c>
      <c r="AG486" s="71">
        <f t="shared" ca="1" si="87"/>
        <v>0</v>
      </c>
    </row>
    <row r="487" spans="1:33" ht="18.600000000000001" customHeight="1" x14ac:dyDescent="0.2">
      <c r="A487" s="70" t="str">
        <f>IF(AND(Ausstellungen!C487&lt;"a",Ausstellungen!D487&lt;"a",Ausstellungen!F487&lt;"a",Ausstellungen!G487&lt;" "),"",SUBSTITUTE(SUBSTITUTE(SUBSTITUTE(SUBSTITUTE(IF(AND(ISERROR(SEARCH(",",Ausstellungen!G487,1)),ISERROR(SEARCH(".",Ausstellungen!G487,1))),CONCATENATE(Ausstellungen!D487,Ausstellungen!E487,Ausstellungen!F487,Ausstellungen!G487),IF(ISERROR(SEARCH(",",Ausstellungen!G487,1)),CONCATENATE(Ausstellungen!D487,Ausstellungen!E487,Ausstellungen!F487,MID(Ausstellungen!G487,SEARCH(".",Ausstellungen!G487,1)-1,1)),CONCATENATE(Ausstellungen!D487,Ausstellungen!E487,Ausstellungen!F487,MID(Ausstellungen!G487,SEARCH(",",Ausstellungen!G487,1)-1,1)))),"vv",ROW()),"v",ROW()),"Sg",""),"V",""))</f>
        <v xml:space="preserve">   </v>
      </c>
      <c r="B487" s="70" t="str">
        <f>IF(OR(Ausstellungen!C487&lt;"a",Ausstellungen!D487&lt;"a",Ausstellungen!F487&lt;"a"),"",IF(AND(Ausstellungen!D487=Tabelle2!$C$19,Ausstellungen!F487=Tabelle2!$E$19),Ausstellungen!C487&amp;Ausstellungen!D487&amp;"yy",IF(AND(Ausstellungen!D487=Tabelle2!$C$19,Ausstellungen!F487&lt;&gt;Tabelle2!$E$19),Ausstellungen!C487&amp;Ausstellungen!D487&amp;"zz",Ausstellungen!C487&amp;Ausstellungen!D487)))</f>
        <v/>
      </c>
      <c r="C487" s="70" t="str">
        <f>IF(Ausstellungen!H487&lt;"a","",IF(Ausstellungen!F487=Tabelle2!$E$4,Ausstellungen!D487&amp;Ausstellungen!E487&amp;Ausstellungen!F487&amp;Ausstellungen!H487,IF(Ausstellungen!F487=Tabelle2!$E$3,Ausstellungen!D487&amp;Ausstellungen!F487&amp;Ausstellungen!H487,Ausstellungen!D487&amp;Ausstellungen!E487&amp;Ausstellungen!H487)))</f>
        <v/>
      </c>
      <c r="D487" s="70" t="str">
        <f>IF(AND(Ausstellungen!C487&gt;"a",Ausstellungen!D487&gt;"a",Ausstellungen!F487&gt;"a",Ausstellungen!I487&gt;"a"),Ausstellungen!D487&amp;Ausstellungen!E487&amp;MID(Ausstellungen!I487,1,2),"")</f>
        <v/>
      </c>
      <c r="E487" s="70" t="str">
        <f>IF(AND(Ausstellungen!C487&gt;"a",Ausstellungen!D487&gt;"a",Ausstellungen!F487&gt;"a",Ausstellungen!I487&gt;"a"),Ausstellungen!D487&amp;MID(Ausstellungen!I487,1,3),"")</f>
        <v/>
      </c>
      <c r="F487" s="70" t="str">
        <f>IF(Ausstellungen!T487&lt;&gt;"leer",CONCATENATE(Ausstellungen!T487,"P"),"")</f>
        <v/>
      </c>
      <c r="G487" s="71">
        <f ca="1">IF(Ausstellungen!G487&gt;" ",VLOOKUP(Ausstellungen!G487,INDIRECT(F487),2,0),0)</f>
        <v>0</v>
      </c>
      <c r="H487" s="71">
        <f>IF(ISERROR(VLOOKUP(Ausstellungen!H487,Tabelle2!$AG$3:$AH$29,2,0)),0,VLOOKUP(Ausstellungen!H487,Tabelle2!$AG$3:$AH$29,2,0))</f>
        <v>0</v>
      </c>
      <c r="I487" s="71">
        <f>IF(ISERROR(VLOOKUP(Ausstellungen!I487,Tabelle2!$X$3:$Y$8,2,0)),0,VLOOKUP(Ausstellungen!I487,Tabelle2!$X$3:$Y$8,2,0))</f>
        <v>0</v>
      </c>
      <c r="J487" s="71">
        <f t="shared" ca="1" si="77"/>
        <v>0</v>
      </c>
      <c r="N487" s="69" t="str">
        <f>IF(AND(Ausstellungen!$C487&gt;"a",ISERROR(VLOOKUP(Ausstellungen!$C487,Tabelle3!$A$6:$B$300,2,0))),"??",IF(ISERROR(VLOOKUP(Ausstellungen!$C487,Tabelle3!$A$6:$B$300,2,0)),"",VLOOKUP(Ausstellungen!$C487,Tabelle3!$A$6:$B$300,2,0)))</f>
        <v/>
      </c>
      <c r="O487" s="125">
        <f ca="1">IF(AND(Ausstellungen!G487&gt;"a",ISERROR(MATCH(Ausstellungen!G487,INDIRECT(Ausstellungen!T487),0))),0,1)</f>
        <v>1</v>
      </c>
      <c r="P487" s="71" t="str">
        <f>IF(Ausstellungen!$C487="","",IF(ISERROR(MATCH(Ausstellungen!$I487,Tabelle2!$X$4:$X$8,0)),"",MATCH(Ausstellungen!$I487,Tabelle2!$X$4:$X$8,0)))</f>
        <v/>
      </c>
      <c r="Q487" s="71" t="str">
        <f>IF(Ausstellungen!$C487="","",IF(OR(P487="",ISERROR(INDEX(Tabelle2!$X$14:$Y$18,P487,2))),"",INDEX(Tabelle2!$X$14:$Y$18,P487,2)))</f>
        <v/>
      </c>
      <c r="R487" s="71" t="str">
        <f t="shared" si="78"/>
        <v/>
      </c>
      <c r="S487" s="84" t="str">
        <f>IF(Ausstellungen!H487&lt;"a","",IF(AND(Ausstellungen!H487&gt;"a",ISERROR(MATCH(Ausstellungen!D487&amp;Ausstellungen!G487,Tabelle2!$T$2:$T$17,0))),1,IF(AND(Ausstellungen!H487&gt;"a",INDEX(Tabelle2!$V$2:$V$17,MATCH(Ausstellungen!D487&amp;Ausstellungen!G487,Tabelle2!$T$2:$T$17,0))&lt;&gt;Ausstellungen!H487),1,"")))</f>
        <v/>
      </c>
      <c r="T487" s="71" t="str">
        <f>IF(AND(Ausstellungen!I487&gt;"a",ISERROR(MATCH(Ausstellungen!G487,Tabelle2!$Z$2:$Z$7,0))),1,"")</f>
        <v/>
      </c>
      <c r="U487" s="71" t="str">
        <f>IF(AND(A487&gt;"a",Ausstellungen!G487&gt;" "),COUNTIF(A$5:A$500,A487),"")</f>
        <v/>
      </c>
      <c r="V487" s="71" t="str">
        <f t="shared" si="79"/>
        <v/>
      </c>
      <c r="W487" s="71" t="str">
        <f t="shared" si="80"/>
        <v/>
      </c>
      <c r="X487" s="71" t="str">
        <f>IF(AND(Ausstellungen!D487&lt;&gt;Tabelle2!$C$19,Ausstellungen!F487=Tabelle2!$E$19),1,"")</f>
        <v/>
      </c>
      <c r="Y487" s="71" t="str">
        <f ca="1">IF(AND(Ausstellungen!G487&gt;"a",ISERROR(MATCH(Ausstellungen!G487,INDIRECT(Ausstellungen!T487),0))),0,"")</f>
        <v/>
      </c>
      <c r="Z487" s="71" t="str">
        <f>IF(ISERROR(SEARCH(",",Ausstellungen!G487,1)),Ausstellungen!G487,SUBSTITUTE(MID(Ausstellungen!G487,1,SEARCH(",",Ausstellungen!G487,1)-1),"vv","z"))</f>
        <v xml:space="preserve"> </v>
      </c>
      <c r="AA487" s="71">
        <f t="shared" ca="1" si="81"/>
        <v>0</v>
      </c>
      <c r="AB487" s="71">
        <f t="shared" ca="1" si="82"/>
        <v>0</v>
      </c>
      <c r="AC487" s="71">
        <f t="shared" ca="1" si="83"/>
        <v>0</v>
      </c>
      <c r="AD487" s="71">
        <f t="shared" ca="1" si="84"/>
        <v>0</v>
      </c>
      <c r="AE487" s="71">
        <f t="shared" ca="1" si="85"/>
        <v>0</v>
      </c>
      <c r="AF487" s="71">
        <f t="shared" ca="1" si="86"/>
        <v>0</v>
      </c>
      <c r="AG487" s="71">
        <f t="shared" ca="1" si="87"/>
        <v>0</v>
      </c>
    </row>
    <row r="488" spans="1:33" ht="18.600000000000001" customHeight="1" x14ac:dyDescent="0.2">
      <c r="A488" s="70" t="str">
        <f>IF(AND(Ausstellungen!C488&lt;"a",Ausstellungen!D488&lt;"a",Ausstellungen!F488&lt;"a",Ausstellungen!G488&lt;" "),"",SUBSTITUTE(SUBSTITUTE(SUBSTITUTE(SUBSTITUTE(IF(AND(ISERROR(SEARCH(",",Ausstellungen!G488,1)),ISERROR(SEARCH(".",Ausstellungen!G488,1))),CONCATENATE(Ausstellungen!D488,Ausstellungen!E488,Ausstellungen!F488,Ausstellungen!G488),IF(ISERROR(SEARCH(",",Ausstellungen!G488,1)),CONCATENATE(Ausstellungen!D488,Ausstellungen!E488,Ausstellungen!F488,MID(Ausstellungen!G488,SEARCH(".",Ausstellungen!G488,1)-1,1)),CONCATENATE(Ausstellungen!D488,Ausstellungen!E488,Ausstellungen!F488,MID(Ausstellungen!G488,SEARCH(",",Ausstellungen!G488,1)-1,1)))),"vv",ROW()),"v",ROW()),"Sg",""),"V",""))</f>
        <v xml:space="preserve">   </v>
      </c>
      <c r="B488" s="70" t="str">
        <f>IF(OR(Ausstellungen!C488&lt;"a",Ausstellungen!D488&lt;"a",Ausstellungen!F488&lt;"a"),"",IF(AND(Ausstellungen!D488=Tabelle2!$C$19,Ausstellungen!F488=Tabelle2!$E$19),Ausstellungen!C488&amp;Ausstellungen!D488&amp;"yy",IF(AND(Ausstellungen!D488=Tabelle2!$C$19,Ausstellungen!F488&lt;&gt;Tabelle2!$E$19),Ausstellungen!C488&amp;Ausstellungen!D488&amp;"zz",Ausstellungen!C488&amp;Ausstellungen!D488)))</f>
        <v/>
      </c>
      <c r="C488" s="70" t="str">
        <f>IF(Ausstellungen!H488&lt;"a","",IF(Ausstellungen!F488=Tabelle2!$E$4,Ausstellungen!D488&amp;Ausstellungen!E488&amp;Ausstellungen!F488&amp;Ausstellungen!H488,IF(Ausstellungen!F488=Tabelle2!$E$3,Ausstellungen!D488&amp;Ausstellungen!F488&amp;Ausstellungen!H488,Ausstellungen!D488&amp;Ausstellungen!E488&amp;Ausstellungen!H488)))</f>
        <v/>
      </c>
      <c r="D488" s="70" t="str">
        <f>IF(AND(Ausstellungen!C488&gt;"a",Ausstellungen!D488&gt;"a",Ausstellungen!F488&gt;"a",Ausstellungen!I488&gt;"a"),Ausstellungen!D488&amp;Ausstellungen!E488&amp;MID(Ausstellungen!I488,1,2),"")</f>
        <v/>
      </c>
      <c r="E488" s="70" t="str">
        <f>IF(AND(Ausstellungen!C488&gt;"a",Ausstellungen!D488&gt;"a",Ausstellungen!F488&gt;"a",Ausstellungen!I488&gt;"a"),Ausstellungen!D488&amp;MID(Ausstellungen!I488,1,3),"")</f>
        <v/>
      </c>
      <c r="F488" s="70" t="str">
        <f>IF(Ausstellungen!T488&lt;&gt;"leer",CONCATENATE(Ausstellungen!T488,"P"),"")</f>
        <v/>
      </c>
      <c r="G488" s="71">
        <f ca="1">IF(Ausstellungen!G488&gt;" ",VLOOKUP(Ausstellungen!G488,INDIRECT(F488),2,0),0)</f>
        <v>0</v>
      </c>
      <c r="H488" s="71">
        <f>IF(ISERROR(VLOOKUP(Ausstellungen!H488,Tabelle2!$AG$3:$AH$29,2,0)),0,VLOOKUP(Ausstellungen!H488,Tabelle2!$AG$3:$AH$29,2,0))</f>
        <v>0</v>
      </c>
      <c r="I488" s="71">
        <f>IF(ISERROR(VLOOKUP(Ausstellungen!I488,Tabelle2!$X$3:$Y$8,2,0)),0,VLOOKUP(Ausstellungen!I488,Tabelle2!$X$3:$Y$8,2,0))</f>
        <v>0</v>
      </c>
      <c r="J488" s="71">
        <f t="shared" ca="1" si="77"/>
        <v>0</v>
      </c>
      <c r="N488" s="69" t="str">
        <f>IF(AND(Ausstellungen!$C488&gt;"a",ISERROR(VLOOKUP(Ausstellungen!$C488,Tabelle3!$A$6:$B$300,2,0))),"??",IF(ISERROR(VLOOKUP(Ausstellungen!$C488,Tabelle3!$A$6:$B$300,2,0)),"",VLOOKUP(Ausstellungen!$C488,Tabelle3!$A$6:$B$300,2,0)))</f>
        <v/>
      </c>
      <c r="O488" s="125">
        <f ca="1">IF(AND(Ausstellungen!G488&gt;"a",ISERROR(MATCH(Ausstellungen!G488,INDIRECT(Ausstellungen!T488),0))),0,1)</f>
        <v>1</v>
      </c>
      <c r="P488" s="71" t="str">
        <f>IF(Ausstellungen!$C488="","",IF(ISERROR(MATCH(Ausstellungen!$I488,Tabelle2!$X$4:$X$8,0)),"",MATCH(Ausstellungen!$I488,Tabelle2!$X$4:$X$8,0)))</f>
        <v/>
      </c>
      <c r="Q488" s="71" t="str">
        <f>IF(Ausstellungen!$C488="","",IF(OR(P488="",ISERROR(INDEX(Tabelle2!$X$14:$Y$18,P488,2))),"",INDEX(Tabelle2!$X$14:$Y$18,P488,2)))</f>
        <v/>
      </c>
      <c r="R488" s="71" t="str">
        <f t="shared" si="78"/>
        <v/>
      </c>
      <c r="S488" s="84" t="str">
        <f>IF(Ausstellungen!H488&lt;"a","",IF(AND(Ausstellungen!H488&gt;"a",ISERROR(MATCH(Ausstellungen!D488&amp;Ausstellungen!G488,Tabelle2!$T$2:$T$17,0))),1,IF(AND(Ausstellungen!H488&gt;"a",INDEX(Tabelle2!$V$2:$V$17,MATCH(Ausstellungen!D488&amp;Ausstellungen!G488,Tabelle2!$T$2:$T$17,0))&lt;&gt;Ausstellungen!H488),1,"")))</f>
        <v/>
      </c>
      <c r="T488" s="71" t="str">
        <f>IF(AND(Ausstellungen!I488&gt;"a",ISERROR(MATCH(Ausstellungen!G488,Tabelle2!$Z$2:$Z$7,0))),1,"")</f>
        <v/>
      </c>
      <c r="U488" s="71" t="str">
        <f>IF(AND(A488&gt;"a",Ausstellungen!G488&gt;" "),COUNTIF(A$5:A$500,A488),"")</f>
        <v/>
      </c>
      <c r="V488" s="71" t="str">
        <f t="shared" si="79"/>
        <v/>
      </c>
      <c r="W488" s="71" t="str">
        <f t="shared" si="80"/>
        <v/>
      </c>
      <c r="X488" s="71" t="str">
        <f>IF(AND(Ausstellungen!D488&lt;&gt;Tabelle2!$C$19,Ausstellungen!F488=Tabelle2!$E$19),1,"")</f>
        <v/>
      </c>
      <c r="Y488" s="71" t="str">
        <f ca="1">IF(AND(Ausstellungen!G488&gt;"a",ISERROR(MATCH(Ausstellungen!G488,INDIRECT(Ausstellungen!T488),0))),0,"")</f>
        <v/>
      </c>
      <c r="Z488" s="71" t="str">
        <f>IF(ISERROR(SEARCH(",",Ausstellungen!G488,1)),Ausstellungen!G488,SUBSTITUTE(MID(Ausstellungen!G488,1,SEARCH(",",Ausstellungen!G488,1)-1),"vv","z"))</f>
        <v xml:space="preserve"> </v>
      </c>
      <c r="AA488" s="71">
        <f t="shared" ca="1" si="81"/>
        <v>0</v>
      </c>
      <c r="AB488" s="71">
        <f t="shared" ca="1" si="82"/>
        <v>0</v>
      </c>
      <c r="AC488" s="71">
        <f t="shared" ca="1" si="83"/>
        <v>0</v>
      </c>
      <c r="AD488" s="71">
        <f t="shared" ca="1" si="84"/>
        <v>0</v>
      </c>
      <c r="AE488" s="71">
        <f t="shared" ca="1" si="85"/>
        <v>0</v>
      </c>
      <c r="AF488" s="71">
        <f t="shared" ca="1" si="86"/>
        <v>0</v>
      </c>
      <c r="AG488" s="71">
        <f t="shared" ca="1" si="87"/>
        <v>0</v>
      </c>
    </row>
    <row r="489" spans="1:33" ht="18.600000000000001" customHeight="1" x14ac:dyDescent="0.2">
      <c r="A489" s="70" t="str">
        <f>IF(AND(Ausstellungen!C489&lt;"a",Ausstellungen!D489&lt;"a",Ausstellungen!F489&lt;"a",Ausstellungen!G489&lt;" "),"",SUBSTITUTE(SUBSTITUTE(SUBSTITUTE(SUBSTITUTE(IF(AND(ISERROR(SEARCH(",",Ausstellungen!G489,1)),ISERROR(SEARCH(".",Ausstellungen!G489,1))),CONCATENATE(Ausstellungen!D489,Ausstellungen!E489,Ausstellungen!F489,Ausstellungen!G489),IF(ISERROR(SEARCH(",",Ausstellungen!G489,1)),CONCATENATE(Ausstellungen!D489,Ausstellungen!E489,Ausstellungen!F489,MID(Ausstellungen!G489,SEARCH(".",Ausstellungen!G489,1)-1,1)),CONCATENATE(Ausstellungen!D489,Ausstellungen!E489,Ausstellungen!F489,MID(Ausstellungen!G489,SEARCH(",",Ausstellungen!G489,1)-1,1)))),"vv",ROW()),"v",ROW()),"Sg",""),"V",""))</f>
        <v xml:space="preserve">   </v>
      </c>
      <c r="B489" s="70" t="str">
        <f>IF(OR(Ausstellungen!C489&lt;"a",Ausstellungen!D489&lt;"a",Ausstellungen!F489&lt;"a"),"",IF(AND(Ausstellungen!D489=Tabelle2!$C$19,Ausstellungen!F489=Tabelle2!$E$19),Ausstellungen!C489&amp;Ausstellungen!D489&amp;"yy",IF(AND(Ausstellungen!D489=Tabelle2!$C$19,Ausstellungen!F489&lt;&gt;Tabelle2!$E$19),Ausstellungen!C489&amp;Ausstellungen!D489&amp;"zz",Ausstellungen!C489&amp;Ausstellungen!D489)))</f>
        <v/>
      </c>
      <c r="C489" s="70" t="str">
        <f>IF(Ausstellungen!H489&lt;"a","",IF(Ausstellungen!F489=Tabelle2!$E$4,Ausstellungen!D489&amp;Ausstellungen!E489&amp;Ausstellungen!F489&amp;Ausstellungen!H489,IF(Ausstellungen!F489=Tabelle2!$E$3,Ausstellungen!D489&amp;Ausstellungen!F489&amp;Ausstellungen!H489,Ausstellungen!D489&amp;Ausstellungen!E489&amp;Ausstellungen!H489)))</f>
        <v/>
      </c>
      <c r="D489" s="70" t="str">
        <f>IF(AND(Ausstellungen!C489&gt;"a",Ausstellungen!D489&gt;"a",Ausstellungen!F489&gt;"a",Ausstellungen!I489&gt;"a"),Ausstellungen!D489&amp;Ausstellungen!E489&amp;MID(Ausstellungen!I489,1,2),"")</f>
        <v/>
      </c>
      <c r="E489" s="70" t="str">
        <f>IF(AND(Ausstellungen!C489&gt;"a",Ausstellungen!D489&gt;"a",Ausstellungen!F489&gt;"a",Ausstellungen!I489&gt;"a"),Ausstellungen!D489&amp;MID(Ausstellungen!I489,1,3),"")</f>
        <v/>
      </c>
      <c r="F489" s="70" t="str">
        <f>IF(Ausstellungen!T489&lt;&gt;"leer",CONCATENATE(Ausstellungen!T489,"P"),"")</f>
        <v/>
      </c>
      <c r="G489" s="71">
        <f ca="1">IF(Ausstellungen!G489&gt;" ",VLOOKUP(Ausstellungen!G489,INDIRECT(F489),2,0),0)</f>
        <v>0</v>
      </c>
      <c r="H489" s="71">
        <f>IF(ISERROR(VLOOKUP(Ausstellungen!H489,Tabelle2!$AG$3:$AH$29,2,0)),0,VLOOKUP(Ausstellungen!H489,Tabelle2!$AG$3:$AH$29,2,0))</f>
        <v>0</v>
      </c>
      <c r="I489" s="71">
        <f>IF(ISERROR(VLOOKUP(Ausstellungen!I489,Tabelle2!$X$3:$Y$8,2,0)),0,VLOOKUP(Ausstellungen!I489,Tabelle2!$X$3:$Y$8,2,0))</f>
        <v>0</v>
      </c>
      <c r="J489" s="71">
        <f t="shared" ca="1" si="77"/>
        <v>0</v>
      </c>
      <c r="N489" s="69" t="str">
        <f>IF(AND(Ausstellungen!$C489&gt;"a",ISERROR(VLOOKUP(Ausstellungen!$C489,Tabelle3!$A$6:$B$300,2,0))),"??",IF(ISERROR(VLOOKUP(Ausstellungen!$C489,Tabelle3!$A$6:$B$300,2,0)),"",VLOOKUP(Ausstellungen!$C489,Tabelle3!$A$6:$B$300,2,0)))</f>
        <v/>
      </c>
      <c r="O489" s="125">
        <f ca="1">IF(AND(Ausstellungen!G489&gt;"a",ISERROR(MATCH(Ausstellungen!G489,INDIRECT(Ausstellungen!T489),0))),0,1)</f>
        <v>1</v>
      </c>
      <c r="P489" s="71" t="str">
        <f>IF(Ausstellungen!$C489="","",IF(ISERROR(MATCH(Ausstellungen!$I489,Tabelle2!$X$4:$X$8,0)),"",MATCH(Ausstellungen!$I489,Tabelle2!$X$4:$X$8,0)))</f>
        <v/>
      </c>
      <c r="Q489" s="71" t="str">
        <f>IF(Ausstellungen!$C489="","",IF(OR(P489="",ISERROR(INDEX(Tabelle2!$X$14:$Y$18,P489,2))),"",INDEX(Tabelle2!$X$14:$Y$18,P489,2)))</f>
        <v/>
      </c>
      <c r="R489" s="71" t="str">
        <f t="shared" si="78"/>
        <v/>
      </c>
      <c r="S489" s="84" t="str">
        <f>IF(Ausstellungen!H489&lt;"a","",IF(AND(Ausstellungen!H489&gt;"a",ISERROR(MATCH(Ausstellungen!D489&amp;Ausstellungen!G489,Tabelle2!$T$2:$T$17,0))),1,IF(AND(Ausstellungen!H489&gt;"a",INDEX(Tabelle2!$V$2:$V$17,MATCH(Ausstellungen!D489&amp;Ausstellungen!G489,Tabelle2!$T$2:$T$17,0))&lt;&gt;Ausstellungen!H489),1,"")))</f>
        <v/>
      </c>
      <c r="T489" s="71" t="str">
        <f>IF(AND(Ausstellungen!I489&gt;"a",ISERROR(MATCH(Ausstellungen!G489,Tabelle2!$Z$2:$Z$7,0))),1,"")</f>
        <v/>
      </c>
      <c r="U489" s="71" t="str">
        <f>IF(AND(A489&gt;"a",Ausstellungen!G489&gt;" "),COUNTIF(A$5:A$500,A489),"")</f>
        <v/>
      </c>
      <c r="V489" s="71" t="str">
        <f t="shared" si="79"/>
        <v/>
      </c>
      <c r="W489" s="71" t="str">
        <f t="shared" si="80"/>
        <v/>
      </c>
      <c r="X489" s="71" t="str">
        <f>IF(AND(Ausstellungen!D489&lt;&gt;Tabelle2!$C$19,Ausstellungen!F489=Tabelle2!$E$19),1,"")</f>
        <v/>
      </c>
      <c r="Y489" s="71" t="str">
        <f ca="1">IF(AND(Ausstellungen!G489&gt;"a",ISERROR(MATCH(Ausstellungen!G489,INDIRECT(Ausstellungen!T489),0))),0,"")</f>
        <v/>
      </c>
      <c r="Z489" s="71" t="str">
        <f>IF(ISERROR(SEARCH(",",Ausstellungen!G489,1)),Ausstellungen!G489,SUBSTITUTE(MID(Ausstellungen!G489,1,SEARCH(",",Ausstellungen!G489,1)-1),"vv","z"))</f>
        <v xml:space="preserve"> </v>
      </c>
      <c r="AA489" s="71">
        <f t="shared" ca="1" si="81"/>
        <v>0</v>
      </c>
      <c r="AB489" s="71">
        <f t="shared" ca="1" si="82"/>
        <v>0</v>
      </c>
      <c r="AC489" s="71">
        <f t="shared" ca="1" si="83"/>
        <v>0</v>
      </c>
      <c r="AD489" s="71">
        <f t="shared" ca="1" si="84"/>
        <v>0</v>
      </c>
      <c r="AE489" s="71">
        <f t="shared" ca="1" si="85"/>
        <v>0</v>
      </c>
      <c r="AF489" s="71">
        <f t="shared" ca="1" si="86"/>
        <v>0</v>
      </c>
      <c r="AG489" s="71">
        <f t="shared" ca="1" si="87"/>
        <v>0</v>
      </c>
    </row>
    <row r="490" spans="1:33" ht="18.600000000000001" customHeight="1" x14ac:dyDescent="0.2">
      <c r="A490" s="70" t="str">
        <f>IF(AND(Ausstellungen!C490&lt;"a",Ausstellungen!D490&lt;"a",Ausstellungen!F490&lt;"a",Ausstellungen!G490&lt;" "),"",SUBSTITUTE(SUBSTITUTE(SUBSTITUTE(SUBSTITUTE(IF(AND(ISERROR(SEARCH(",",Ausstellungen!G490,1)),ISERROR(SEARCH(".",Ausstellungen!G490,1))),CONCATENATE(Ausstellungen!D490,Ausstellungen!E490,Ausstellungen!F490,Ausstellungen!G490),IF(ISERROR(SEARCH(",",Ausstellungen!G490,1)),CONCATENATE(Ausstellungen!D490,Ausstellungen!E490,Ausstellungen!F490,MID(Ausstellungen!G490,SEARCH(".",Ausstellungen!G490,1)-1,1)),CONCATENATE(Ausstellungen!D490,Ausstellungen!E490,Ausstellungen!F490,MID(Ausstellungen!G490,SEARCH(",",Ausstellungen!G490,1)-1,1)))),"vv",ROW()),"v",ROW()),"Sg",""),"V",""))</f>
        <v xml:space="preserve">   </v>
      </c>
      <c r="B490" s="70" t="str">
        <f>IF(OR(Ausstellungen!C490&lt;"a",Ausstellungen!D490&lt;"a",Ausstellungen!F490&lt;"a"),"",IF(AND(Ausstellungen!D490=Tabelle2!$C$19,Ausstellungen!F490=Tabelle2!$E$19),Ausstellungen!C490&amp;Ausstellungen!D490&amp;"yy",IF(AND(Ausstellungen!D490=Tabelle2!$C$19,Ausstellungen!F490&lt;&gt;Tabelle2!$E$19),Ausstellungen!C490&amp;Ausstellungen!D490&amp;"zz",Ausstellungen!C490&amp;Ausstellungen!D490)))</f>
        <v/>
      </c>
      <c r="C490" s="70" t="str">
        <f>IF(Ausstellungen!H490&lt;"a","",IF(Ausstellungen!F490=Tabelle2!$E$4,Ausstellungen!D490&amp;Ausstellungen!E490&amp;Ausstellungen!F490&amp;Ausstellungen!H490,IF(Ausstellungen!F490=Tabelle2!$E$3,Ausstellungen!D490&amp;Ausstellungen!F490&amp;Ausstellungen!H490,Ausstellungen!D490&amp;Ausstellungen!E490&amp;Ausstellungen!H490)))</f>
        <v/>
      </c>
      <c r="D490" s="70" t="str">
        <f>IF(AND(Ausstellungen!C490&gt;"a",Ausstellungen!D490&gt;"a",Ausstellungen!F490&gt;"a",Ausstellungen!I490&gt;"a"),Ausstellungen!D490&amp;Ausstellungen!E490&amp;MID(Ausstellungen!I490,1,2),"")</f>
        <v/>
      </c>
      <c r="E490" s="70" t="str">
        <f>IF(AND(Ausstellungen!C490&gt;"a",Ausstellungen!D490&gt;"a",Ausstellungen!F490&gt;"a",Ausstellungen!I490&gt;"a"),Ausstellungen!D490&amp;MID(Ausstellungen!I490,1,3),"")</f>
        <v/>
      </c>
      <c r="F490" s="70" t="str">
        <f>IF(Ausstellungen!T490&lt;&gt;"leer",CONCATENATE(Ausstellungen!T490,"P"),"")</f>
        <v/>
      </c>
      <c r="G490" s="71">
        <f ca="1">IF(Ausstellungen!G490&gt;" ",VLOOKUP(Ausstellungen!G490,INDIRECT(F490),2,0),0)</f>
        <v>0</v>
      </c>
      <c r="H490" s="71">
        <f>IF(ISERROR(VLOOKUP(Ausstellungen!H490,Tabelle2!$AG$3:$AH$29,2,0)),0,VLOOKUP(Ausstellungen!H490,Tabelle2!$AG$3:$AH$29,2,0))</f>
        <v>0</v>
      </c>
      <c r="I490" s="71">
        <f>IF(ISERROR(VLOOKUP(Ausstellungen!I490,Tabelle2!$X$3:$Y$8,2,0)),0,VLOOKUP(Ausstellungen!I490,Tabelle2!$X$3:$Y$8,2,0))</f>
        <v>0</v>
      </c>
      <c r="J490" s="71">
        <f t="shared" ca="1" si="77"/>
        <v>0</v>
      </c>
      <c r="N490" s="69" t="str">
        <f>IF(AND(Ausstellungen!$C490&gt;"a",ISERROR(VLOOKUP(Ausstellungen!$C490,Tabelle3!$A$6:$B$300,2,0))),"??",IF(ISERROR(VLOOKUP(Ausstellungen!$C490,Tabelle3!$A$6:$B$300,2,0)),"",VLOOKUP(Ausstellungen!$C490,Tabelle3!$A$6:$B$300,2,0)))</f>
        <v/>
      </c>
      <c r="O490" s="125">
        <f ca="1">IF(AND(Ausstellungen!G490&gt;"a",ISERROR(MATCH(Ausstellungen!G490,INDIRECT(Ausstellungen!T490),0))),0,1)</f>
        <v>1</v>
      </c>
      <c r="P490" s="71" t="str">
        <f>IF(Ausstellungen!$C490="","",IF(ISERROR(MATCH(Ausstellungen!$I490,Tabelle2!$X$4:$X$8,0)),"",MATCH(Ausstellungen!$I490,Tabelle2!$X$4:$X$8,0)))</f>
        <v/>
      </c>
      <c r="Q490" s="71" t="str">
        <f>IF(Ausstellungen!$C490="","",IF(OR(P490="",ISERROR(INDEX(Tabelle2!$X$14:$Y$18,P490,2))),"",INDEX(Tabelle2!$X$14:$Y$18,P490,2)))</f>
        <v/>
      </c>
      <c r="R490" s="71" t="str">
        <f t="shared" si="78"/>
        <v/>
      </c>
      <c r="S490" s="84" t="str">
        <f>IF(Ausstellungen!H490&lt;"a","",IF(AND(Ausstellungen!H490&gt;"a",ISERROR(MATCH(Ausstellungen!D490&amp;Ausstellungen!G490,Tabelle2!$T$2:$T$17,0))),1,IF(AND(Ausstellungen!H490&gt;"a",INDEX(Tabelle2!$V$2:$V$17,MATCH(Ausstellungen!D490&amp;Ausstellungen!G490,Tabelle2!$T$2:$T$17,0))&lt;&gt;Ausstellungen!H490),1,"")))</f>
        <v/>
      </c>
      <c r="T490" s="71" t="str">
        <f>IF(AND(Ausstellungen!I490&gt;"a",ISERROR(MATCH(Ausstellungen!G490,Tabelle2!$Z$2:$Z$7,0))),1,"")</f>
        <v/>
      </c>
      <c r="U490" s="71" t="str">
        <f>IF(AND(A490&gt;"a",Ausstellungen!G490&gt;" "),COUNTIF(A$5:A$500,A490),"")</f>
        <v/>
      </c>
      <c r="V490" s="71" t="str">
        <f t="shared" si="79"/>
        <v/>
      </c>
      <c r="W490" s="71" t="str">
        <f t="shared" si="80"/>
        <v/>
      </c>
      <c r="X490" s="71" t="str">
        <f>IF(AND(Ausstellungen!D490&lt;&gt;Tabelle2!$C$19,Ausstellungen!F490=Tabelle2!$E$19),1,"")</f>
        <v/>
      </c>
      <c r="Y490" s="71" t="str">
        <f ca="1">IF(AND(Ausstellungen!G490&gt;"a",ISERROR(MATCH(Ausstellungen!G490,INDIRECT(Ausstellungen!T490),0))),0,"")</f>
        <v/>
      </c>
      <c r="Z490" s="71" t="str">
        <f>IF(ISERROR(SEARCH(",",Ausstellungen!G490,1)),Ausstellungen!G490,SUBSTITUTE(MID(Ausstellungen!G490,1,SEARCH(",",Ausstellungen!G490,1)-1),"vv","z"))</f>
        <v xml:space="preserve"> </v>
      </c>
      <c r="AA490" s="71">
        <f t="shared" ca="1" si="81"/>
        <v>0</v>
      </c>
      <c r="AB490" s="71">
        <f t="shared" ca="1" si="82"/>
        <v>0</v>
      </c>
      <c r="AC490" s="71">
        <f t="shared" ca="1" si="83"/>
        <v>0</v>
      </c>
      <c r="AD490" s="71">
        <f t="shared" ca="1" si="84"/>
        <v>0</v>
      </c>
      <c r="AE490" s="71">
        <f t="shared" ca="1" si="85"/>
        <v>0</v>
      </c>
      <c r="AF490" s="71">
        <f t="shared" ca="1" si="86"/>
        <v>0</v>
      </c>
      <c r="AG490" s="71">
        <f t="shared" ca="1" si="87"/>
        <v>0</v>
      </c>
    </row>
    <row r="491" spans="1:33" ht="18.600000000000001" customHeight="1" x14ac:dyDescent="0.2">
      <c r="A491" s="70" t="str">
        <f>IF(AND(Ausstellungen!C491&lt;"a",Ausstellungen!D491&lt;"a",Ausstellungen!F491&lt;"a",Ausstellungen!G491&lt;" "),"",SUBSTITUTE(SUBSTITUTE(SUBSTITUTE(SUBSTITUTE(IF(AND(ISERROR(SEARCH(",",Ausstellungen!G491,1)),ISERROR(SEARCH(".",Ausstellungen!G491,1))),CONCATENATE(Ausstellungen!D491,Ausstellungen!E491,Ausstellungen!F491,Ausstellungen!G491),IF(ISERROR(SEARCH(",",Ausstellungen!G491,1)),CONCATENATE(Ausstellungen!D491,Ausstellungen!E491,Ausstellungen!F491,MID(Ausstellungen!G491,SEARCH(".",Ausstellungen!G491,1)-1,1)),CONCATENATE(Ausstellungen!D491,Ausstellungen!E491,Ausstellungen!F491,MID(Ausstellungen!G491,SEARCH(",",Ausstellungen!G491,1)-1,1)))),"vv",ROW()),"v",ROW()),"Sg",""),"V",""))</f>
        <v xml:space="preserve">   </v>
      </c>
      <c r="B491" s="70" t="str">
        <f>IF(OR(Ausstellungen!C491&lt;"a",Ausstellungen!D491&lt;"a",Ausstellungen!F491&lt;"a"),"",IF(AND(Ausstellungen!D491=Tabelle2!$C$19,Ausstellungen!F491=Tabelle2!$E$19),Ausstellungen!C491&amp;Ausstellungen!D491&amp;"yy",IF(AND(Ausstellungen!D491=Tabelle2!$C$19,Ausstellungen!F491&lt;&gt;Tabelle2!$E$19),Ausstellungen!C491&amp;Ausstellungen!D491&amp;"zz",Ausstellungen!C491&amp;Ausstellungen!D491)))</f>
        <v/>
      </c>
      <c r="C491" s="70" t="str">
        <f>IF(Ausstellungen!H491&lt;"a","",IF(Ausstellungen!F491=Tabelle2!$E$4,Ausstellungen!D491&amp;Ausstellungen!E491&amp;Ausstellungen!F491&amp;Ausstellungen!H491,IF(Ausstellungen!F491=Tabelle2!$E$3,Ausstellungen!D491&amp;Ausstellungen!F491&amp;Ausstellungen!H491,Ausstellungen!D491&amp;Ausstellungen!E491&amp;Ausstellungen!H491)))</f>
        <v/>
      </c>
      <c r="D491" s="70" t="str">
        <f>IF(AND(Ausstellungen!C491&gt;"a",Ausstellungen!D491&gt;"a",Ausstellungen!F491&gt;"a",Ausstellungen!I491&gt;"a"),Ausstellungen!D491&amp;Ausstellungen!E491&amp;MID(Ausstellungen!I491,1,2),"")</f>
        <v/>
      </c>
      <c r="E491" s="70" t="str">
        <f>IF(AND(Ausstellungen!C491&gt;"a",Ausstellungen!D491&gt;"a",Ausstellungen!F491&gt;"a",Ausstellungen!I491&gt;"a"),Ausstellungen!D491&amp;MID(Ausstellungen!I491,1,3),"")</f>
        <v/>
      </c>
      <c r="F491" s="70" t="str">
        <f>IF(Ausstellungen!T491&lt;&gt;"leer",CONCATENATE(Ausstellungen!T491,"P"),"")</f>
        <v/>
      </c>
      <c r="G491" s="71">
        <f ca="1">IF(Ausstellungen!G491&gt;" ",VLOOKUP(Ausstellungen!G491,INDIRECT(F491),2,0),0)</f>
        <v>0</v>
      </c>
      <c r="H491" s="71">
        <f>IF(ISERROR(VLOOKUP(Ausstellungen!H491,Tabelle2!$AG$3:$AH$29,2,0)),0,VLOOKUP(Ausstellungen!H491,Tabelle2!$AG$3:$AH$29,2,0))</f>
        <v>0</v>
      </c>
      <c r="I491" s="71">
        <f>IF(ISERROR(VLOOKUP(Ausstellungen!I491,Tabelle2!$X$3:$Y$8,2,0)),0,VLOOKUP(Ausstellungen!I491,Tabelle2!$X$3:$Y$8,2,0))</f>
        <v>0</v>
      </c>
      <c r="J491" s="71">
        <f t="shared" ca="1" si="77"/>
        <v>0</v>
      </c>
      <c r="N491" s="69" t="str">
        <f>IF(AND(Ausstellungen!$C491&gt;"a",ISERROR(VLOOKUP(Ausstellungen!$C491,Tabelle3!$A$6:$B$300,2,0))),"??",IF(ISERROR(VLOOKUP(Ausstellungen!$C491,Tabelle3!$A$6:$B$300,2,0)),"",VLOOKUP(Ausstellungen!$C491,Tabelle3!$A$6:$B$300,2,0)))</f>
        <v/>
      </c>
      <c r="O491" s="125">
        <f ca="1">IF(AND(Ausstellungen!G491&gt;"a",ISERROR(MATCH(Ausstellungen!G491,INDIRECT(Ausstellungen!T491),0))),0,1)</f>
        <v>1</v>
      </c>
      <c r="P491" s="71" t="str">
        <f>IF(Ausstellungen!$C491="","",IF(ISERROR(MATCH(Ausstellungen!$I491,Tabelle2!$X$4:$X$8,0)),"",MATCH(Ausstellungen!$I491,Tabelle2!$X$4:$X$8,0)))</f>
        <v/>
      </c>
      <c r="Q491" s="71" t="str">
        <f>IF(Ausstellungen!$C491="","",IF(OR(P491="",ISERROR(INDEX(Tabelle2!$X$14:$Y$18,P491,2))),"",INDEX(Tabelle2!$X$14:$Y$18,P491,2)))</f>
        <v/>
      </c>
      <c r="R491" s="71" t="str">
        <f t="shared" si="78"/>
        <v/>
      </c>
      <c r="S491" s="84" t="str">
        <f>IF(Ausstellungen!H491&lt;"a","",IF(AND(Ausstellungen!H491&gt;"a",ISERROR(MATCH(Ausstellungen!D491&amp;Ausstellungen!G491,Tabelle2!$T$2:$T$17,0))),1,IF(AND(Ausstellungen!H491&gt;"a",INDEX(Tabelle2!$V$2:$V$17,MATCH(Ausstellungen!D491&amp;Ausstellungen!G491,Tabelle2!$T$2:$T$17,0))&lt;&gt;Ausstellungen!H491),1,"")))</f>
        <v/>
      </c>
      <c r="T491" s="71" t="str">
        <f>IF(AND(Ausstellungen!I491&gt;"a",ISERROR(MATCH(Ausstellungen!G491,Tabelle2!$Z$2:$Z$7,0))),1,"")</f>
        <v/>
      </c>
      <c r="U491" s="71" t="str">
        <f>IF(AND(A491&gt;"a",Ausstellungen!G491&gt;" "),COUNTIF(A$5:A$500,A491),"")</f>
        <v/>
      </c>
      <c r="V491" s="71" t="str">
        <f t="shared" si="79"/>
        <v/>
      </c>
      <c r="W491" s="71" t="str">
        <f t="shared" si="80"/>
        <v/>
      </c>
      <c r="X491" s="71" t="str">
        <f>IF(AND(Ausstellungen!D491&lt;&gt;Tabelle2!$C$19,Ausstellungen!F491=Tabelle2!$E$19),1,"")</f>
        <v/>
      </c>
      <c r="Y491" s="71" t="str">
        <f ca="1">IF(AND(Ausstellungen!G491&gt;"a",ISERROR(MATCH(Ausstellungen!G491,INDIRECT(Ausstellungen!T491),0))),0,"")</f>
        <v/>
      </c>
      <c r="Z491" s="71" t="str">
        <f>IF(ISERROR(SEARCH(",",Ausstellungen!G491,1)),Ausstellungen!G491,SUBSTITUTE(MID(Ausstellungen!G491,1,SEARCH(",",Ausstellungen!G491,1)-1),"vv","z"))</f>
        <v xml:space="preserve"> </v>
      </c>
      <c r="AA491" s="71">
        <f t="shared" ca="1" si="81"/>
        <v>0</v>
      </c>
      <c r="AB491" s="71">
        <f t="shared" ca="1" si="82"/>
        <v>0</v>
      </c>
      <c r="AC491" s="71">
        <f t="shared" ca="1" si="83"/>
        <v>0</v>
      </c>
      <c r="AD491" s="71">
        <f t="shared" ca="1" si="84"/>
        <v>0</v>
      </c>
      <c r="AE491" s="71">
        <f t="shared" ca="1" si="85"/>
        <v>0</v>
      </c>
      <c r="AF491" s="71">
        <f t="shared" ca="1" si="86"/>
        <v>0</v>
      </c>
      <c r="AG491" s="71">
        <f t="shared" ca="1" si="87"/>
        <v>0</v>
      </c>
    </row>
    <row r="492" spans="1:33" ht="18.600000000000001" customHeight="1" x14ac:dyDescent="0.2">
      <c r="A492" s="70" t="str">
        <f>IF(AND(Ausstellungen!C492&lt;"a",Ausstellungen!D492&lt;"a",Ausstellungen!F492&lt;"a",Ausstellungen!G492&lt;" "),"",SUBSTITUTE(SUBSTITUTE(SUBSTITUTE(SUBSTITUTE(IF(AND(ISERROR(SEARCH(",",Ausstellungen!G492,1)),ISERROR(SEARCH(".",Ausstellungen!G492,1))),CONCATENATE(Ausstellungen!D492,Ausstellungen!E492,Ausstellungen!F492,Ausstellungen!G492),IF(ISERROR(SEARCH(",",Ausstellungen!G492,1)),CONCATENATE(Ausstellungen!D492,Ausstellungen!E492,Ausstellungen!F492,MID(Ausstellungen!G492,SEARCH(".",Ausstellungen!G492,1)-1,1)),CONCATENATE(Ausstellungen!D492,Ausstellungen!E492,Ausstellungen!F492,MID(Ausstellungen!G492,SEARCH(",",Ausstellungen!G492,1)-1,1)))),"vv",ROW()),"v",ROW()),"Sg",""),"V",""))</f>
        <v xml:space="preserve">   </v>
      </c>
      <c r="B492" s="70" t="str">
        <f>IF(OR(Ausstellungen!C492&lt;"a",Ausstellungen!D492&lt;"a",Ausstellungen!F492&lt;"a"),"",IF(AND(Ausstellungen!D492=Tabelle2!$C$19,Ausstellungen!F492=Tabelle2!$E$19),Ausstellungen!C492&amp;Ausstellungen!D492&amp;"yy",IF(AND(Ausstellungen!D492=Tabelle2!$C$19,Ausstellungen!F492&lt;&gt;Tabelle2!$E$19),Ausstellungen!C492&amp;Ausstellungen!D492&amp;"zz",Ausstellungen!C492&amp;Ausstellungen!D492)))</f>
        <v/>
      </c>
      <c r="C492" s="70" t="str">
        <f>IF(Ausstellungen!H492&lt;"a","",IF(Ausstellungen!F492=Tabelle2!$E$4,Ausstellungen!D492&amp;Ausstellungen!E492&amp;Ausstellungen!F492&amp;Ausstellungen!H492,IF(Ausstellungen!F492=Tabelle2!$E$3,Ausstellungen!D492&amp;Ausstellungen!F492&amp;Ausstellungen!H492,Ausstellungen!D492&amp;Ausstellungen!E492&amp;Ausstellungen!H492)))</f>
        <v/>
      </c>
      <c r="D492" s="70" t="str">
        <f>IF(AND(Ausstellungen!C492&gt;"a",Ausstellungen!D492&gt;"a",Ausstellungen!F492&gt;"a",Ausstellungen!I492&gt;"a"),Ausstellungen!D492&amp;Ausstellungen!E492&amp;MID(Ausstellungen!I492,1,2),"")</f>
        <v/>
      </c>
      <c r="E492" s="70" t="str">
        <f>IF(AND(Ausstellungen!C492&gt;"a",Ausstellungen!D492&gt;"a",Ausstellungen!F492&gt;"a",Ausstellungen!I492&gt;"a"),Ausstellungen!D492&amp;MID(Ausstellungen!I492,1,3),"")</f>
        <v/>
      </c>
      <c r="F492" s="70" t="str">
        <f>IF(Ausstellungen!T492&lt;&gt;"leer",CONCATENATE(Ausstellungen!T492,"P"),"")</f>
        <v/>
      </c>
      <c r="G492" s="71">
        <f ca="1">IF(Ausstellungen!G492&gt;" ",VLOOKUP(Ausstellungen!G492,INDIRECT(F492),2,0),0)</f>
        <v>0</v>
      </c>
      <c r="H492" s="71">
        <f>IF(ISERROR(VLOOKUP(Ausstellungen!H492,Tabelle2!$AG$3:$AH$29,2,0)),0,VLOOKUP(Ausstellungen!H492,Tabelle2!$AG$3:$AH$29,2,0))</f>
        <v>0</v>
      </c>
      <c r="I492" s="71">
        <f>IF(ISERROR(VLOOKUP(Ausstellungen!I492,Tabelle2!$X$3:$Y$8,2,0)),0,VLOOKUP(Ausstellungen!I492,Tabelle2!$X$3:$Y$8,2,0))</f>
        <v>0</v>
      </c>
      <c r="J492" s="71">
        <f t="shared" ca="1" si="77"/>
        <v>0</v>
      </c>
      <c r="N492" s="69" t="str">
        <f>IF(AND(Ausstellungen!$C492&gt;"a",ISERROR(VLOOKUP(Ausstellungen!$C492,Tabelle3!$A$6:$B$300,2,0))),"??",IF(ISERROR(VLOOKUP(Ausstellungen!$C492,Tabelle3!$A$6:$B$300,2,0)),"",VLOOKUP(Ausstellungen!$C492,Tabelle3!$A$6:$B$300,2,0)))</f>
        <v/>
      </c>
      <c r="O492" s="125">
        <f ca="1">IF(AND(Ausstellungen!G492&gt;"a",ISERROR(MATCH(Ausstellungen!G492,INDIRECT(Ausstellungen!T492),0))),0,1)</f>
        <v>1</v>
      </c>
      <c r="P492" s="71" t="str">
        <f>IF(Ausstellungen!$C492="","",IF(ISERROR(MATCH(Ausstellungen!$I492,Tabelle2!$X$4:$X$8,0)),"",MATCH(Ausstellungen!$I492,Tabelle2!$X$4:$X$8,0)))</f>
        <v/>
      </c>
      <c r="Q492" s="71" t="str">
        <f>IF(Ausstellungen!$C492="","",IF(OR(P492="",ISERROR(INDEX(Tabelle2!$X$14:$Y$18,P492,2))),"",INDEX(Tabelle2!$X$14:$Y$18,P492,2)))</f>
        <v/>
      </c>
      <c r="R492" s="71" t="str">
        <f t="shared" si="78"/>
        <v/>
      </c>
      <c r="S492" s="84" t="str">
        <f>IF(Ausstellungen!H492&lt;"a","",IF(AND(Ausstellungen!H492&gt;"a",ISERROR(MATCH(Ausstellungen!D492&amp;Ausstellungen!G492,Tabelle2!$T$2:$T$17,0))),1,IF(AND(Ausstellungen!H492&gt;"a",INDEX(Tabelle2!$V$2:$V$17,MATCH(Ausstellungen!D492&amp;Ausstellungen!G492,Tabelle2!$T$2:$T$17,0))&lt;&gt;Ausstellungen!H492),1,"")))</f>
        <v/>
      </c>
      <c r="T492" s="71" t="str">
        <f>IF(AND(Ausstellungen!I492&gt;"a",ISERROR(MATCH(Ausstellungen!G492,Tabelle2!$Z$2:$Z$7,0))),1,"")</f>
        <v/>
      </c>
      <c r="U492" s="71" t="str">
        <f>IF(AND(A492&gt;"a",Ausstellungen!G492&gt;" "),COUNTIF(A$5:A$500,A492),"")</f>
        <v/>
      </c>
      <c r="V492" s="71" t="str">
        <f t="shared" si="79"/>
        <v/>
      </c>
      <c r="W492" s="71" t="str">
        <f t="shared" si="80"/>
        <v/>
      </c>
      <c r="X492" s="71" t="str">
        <f>IF(AND(Ausstellungen!D492&lt;&gt;Tabelle2!$C$19,Ausstellungen!F492=Tabelle2!$E$19),1,"")</f>
        <v/>
      </c>
      <c r="Y492" s="71" t="str">
        <f ca="1">IF(AND(Ausstellungen!G492&gt;"a",ISERROR(MATCH(Ausstellungen!G492,INDIRECT(Ausstellungen!T492),0))),0,"")</f>
        <v/>
      </c>
      <c r="Z492" s="71" t="str">
        <f>IF(ISERROR(SEARCH(",",Ausstellungen!G492,1)),Ausstellungen!G492,SUBSTITUTE(MID(Ausstellungen!G492,1,SEARCH(",",Ausstellungen!G492,1)-1),"vv","z"))</f>
        <v xml:space="preserve"> </v>
      </c>
      <c r="AA492" s="71">
        <f t="shared" ca="1" si="81"/>
        <v>0</v>
      </c>
      <c r="AB492" s="71">
        <f t="shared" ca="1" si="82"/>
        <v>0</v>
      </c>
      <c r="AC492" s="71">
        <f t="shared" ca="1" si="83"/>
        <v>0</v>
      </c>
      <c r="AD492" s="71">
        <f t="shared" ca="1" si="84"/>
        <v>0</v>
      </c>
      <c r="AE492" s="71">
        <f t="shared" ca="1" si="85"/>
        <v>0</v>
      </c>
      <c r="AF492" s="71">
        <f t="shared" ca="1" si="86"/>
        <v>0</v>
      </c>
      <c r="AG492" s="71">
        <f t="shared" ca="1" si="87"/>
        <v>0</v>
      </c>
    </row>
    <row r="493" spans="1:33" ht="18.600000000000001" customHeight="1" x14ac:dyDescent="0.2">
      <c r="A493" s="70" t="str">
        <f>IF(AND(Ausstellungen!C493&lt;"a",Ausstellungen!D493&lt;"a",Ausstellungen!F493&lt;"a",Ausstellungen!G493&lt;" "),"",SUBSTITUTE(SUBSTITUTE(SUBSTITUTE(SUBSTITUTE(IF(AND(ISERROR(SEARCH(",",Ausstellungen!G493,1)),ISERROR(SEARCH(".",Ausstellungen!G493,1))),CONCATENATE(Ausstellungen!D493,Ausstellungen!E493,Ausstellungen!F493,Ausstellungen!G493),IF(ISERROR(SEARCH(",",Ausstellungen!G493,1)),CONCATENATE(Ausstellungen!D493,Ausstellungen!E493,Ausstellungen!F493,MID(Ausstellungen!G493,SEARCH(".",Ausstellungen!G493,1)-1,1)),CONCATENATE(Ausstellungen!D493,Ausstellungen!E493,Ausstellungen!F493,MID(Ausstellungen!G493,SEARCH(",",Ausstellungen!G493,1)-1,1)))),"vv",ROW()),"v",ROW()),"Sg",""),"V",""))</f>
        <v xml:space="preserve">   </v>
      </c>
      <c r="B493" s="70" t="str">
        <f>IF(OR(Ausstellungen!C493&lt;"a",Ausstellungen!D493&lt;"a",Ausstellungen!F493&lt;"a"),"",IF(AND(Ausstellungen!D493=Tabelle2!$C$19,Ausstellungen!F493=Tabelle2!$E$19),Ausstellungen!C493&amp;Ausstellungen!D493&amp;"yy",IF(AND(Ausstellungen!D493=Tabelle2!$C$19,Ausstellungen!F493&lt;&gt;Tabelle2!$E$19),Ausstellungen!C493&amp;Ausstellungen!D493&amp;"zz",Ausstellungen!C493&amp;Ausstellungen!D493)))</f>
        <v/>
      </c>
      <c r="C493" s="70" t="str">
        <f>IF(Ausstellungen!H493&lt;"a","",IF(Ausstellungen!F493=Tabelle2!$E$4,Ausstellungen!D493&amp;Ausstellungen!E493&amp;Ausstellungen!F493&amp;Ausstellungen!H493,IF(Ausstellungen!F493=Tabelle2!$E$3,Ausstellungen!D493&amp;Ausstellungen!F493&amp;Ausstellungen!H493,Ausstellungen!D493&amp;Ausstellungen!E493&amp;Ausstellungen!H493)))</f>
        <v/>
      </c>
      <c r="D493" s="70" t="str">
        <f>IF(AND(Ausstellungen!C493&gt;"a",Ausstellungen!D493&gt;"a",Ausstellungen!F493&gt;"a",Ausstellungen!I493&gt;"a"),Ausstellungen!D493&amp;Ausstellungen!E493&amp;MID(Ausstellungen!I493,1,2),"")</f>
        <v/>
      </c>
      <c r="E493" s="70" t="str">
        <f>IF(AND(Ausstellungen!C493&gt;"a",Ausstellungen!D493&gt;"a",Ausstellungen!F493&gt;"a",Ausstellungen!I493&gt;"a"),Ausstellungen!D493&amp;MID(Ausstellungen!I493,1,3),"")</f>
        <v/>
      </c>
      <c r="F493" s="70" t="str">
        <f>IF(Ausstellungen!T493&lt;&gt;"leer",CONCATENATE(Ausstellungen!T493,"P"),"")</f>
        <v/>
      </c>
      <c r="G493" s="71">
        <f ca="1">IF(Ausstellungen!G493&gt;" ",VLOOKUP(Ausstellungen!G493,INDIRECT(F493),2,0),0)</f>
        <v>0</v>
      </c>
      <c r="H493" s="71">
        <f>IF(ISERROR(VLOOKUP(Ausstellungen!H493,Tabelle2!$AG$3:$AH$29,2,0)),0,VLOOKUP(Ausstellungen!H493,Tabelle2!$AG$3:$AH$29,2,0))</f>
        <v>0</v>
      </c>
      <c r="I493" s="71">
        <f>IF(ISERROR(VLOOKUP(Ausstellungen!I493,Tabelle2!$X$3:$Y$8,2,0)),0,VLOOKUP(Ausstellungen!I493,Tabelle2!$X$3:$Y$8,2,0))</f>
        <v>0</v>
      </c>
      <c r="J493" s="71">
        <f t="shared" ca="1" si="77"/>
        <v>0</v>
      </c>
      <c r="N493" s="69" t="str">
        <f>IF(AND(Ausstellungen!$C493&gt;"a",ISERROR(VLOOKUP(Ausstellungen!$C493,Tabelle3!$A$6:$B$300,2,0))),"??",IF(ISERROR(VLOOKUP(Ausstellungen!$C493,Tabelle3!$A$6:$B$300,2,0)),"",VLOOKUP(Ausstellungen!$C493,Tabelle3!$A$6:$B$300,2,0)))</f>
        <v/>
      </c>
      <c r="O493" s="125">
        <f ca="1">IF(AND(Ausstellungen!G493&gt;"a",ISERROR(MATCH(Ausstellungen!G493,INDIRECT(Ausstellungen!T493),0))),0,1)</f>
        <v>1</v>
      </c>
      <c r="P493" s="71" t="str">
        <f>IF(Ausstellungen!$C493="","",IF(ISERROR(MATCH(Ausstellungen!$I493,Tabelle2!$X$4:$X$8,0)),"",MATCH(Ausstellungen!$I493,Tabelle2!$X$4:$X$8,0)))</f>
        <v/>
      </c>
      <c r="Q493" s="71" t="str">
        <f>IF(Ausstellungen!$C493="","",IF(OR(P493="",ISERROR(INDEX(Tabelle2!$X$14:$Y$18,P493,2))),"",INDEX(Tabelle2!$X$14:$Y$18,P493,2)))</f>
        <v/>
      </c>
      <c r="R493" s="71" t="str">
        <f t="shared" si="78"/>
        <v/>
      </c>
      <c r="S493" s="84" t="str">
        <f>IF(Ausstellungen!H493&lt;"a","",IF(AND(Ausstellungen!H493&gt;"a",ISERROR(MATCH(Ausstellungen!D493&amp;Ausstellungen!G493,Tabelle2!$T$2:$T$17,0))),1,IF(AND(Ausstellungen!H493&gt;"a",INDEX(Tabelle2!$V$2:$V$17,MATCH(Ausstellungen!D493&amp;Ausstellungen!G493,Tabelle2!$T$2:$T$17,0))&lt;&gt;Ausstellungen!H493),1,"")))</f>
        <v/>
      </c>
      <c r="T493" s="71" t="str">
        <f>IF(AND(Ausstellungen!I493&gt;"a",ISERROR(MATCH(Ausstellungen!G493,Tabelle2!$Z$2:$Z$7,0))),1,"")</f>
        <v/>
      </c>
      <c r="U493" s="71" t="str">
        <f>IF(AND(A493&gt;"a",Ausstellungen!G493&gt;" "),COUNTIF(A$5:A$500,A493),"")</f>
        <v/>
      </c>
      <c r="V493" s="71" t="str">
        <f t="shared" si="79"/>
        <v/>
      </c>
      <c r="W493" s="71" t="str">
        <f t="shared" si="80"/>
        <v/>
      </c>
      <c r="X493" s="71" t="str">
        <f>IF(AND(Ausstellungen!D493&lt;&gt;Tabelle2!$C$19,Ausstellungen!F493=Tabelle2!$E$19),1,"")</f>
        <v/>
      </c>
      <c r="Y493" s="71" t="str">
        <f ca="1">IF(AND(Ausstellungen!G493&gt;"a",ISERROR(MATCH(Ausstellungen!G493,INDIRECT(Ausstellungen!T493),0))),0,"")</f>
        <v/>
      </c>
      <c r="Z493" s="71" t="str">
        <f>IF(ISERROR(SEARCH(",",Ausstellungen!G493,1)),Ausstellungen!G493,SUBSTITUTE(MID(Ausstellungen!G493,1,SEARCH(",",Ausstellungen!G493,1)-1),"vv","z"))</f>
        <v xml:space="preserve"> </v>
      </c>
      <c r="AA493" s="71">
        <f t="shared" ca="1" si="81"/>
        <v>0</v>
      </c>
      <c r="AB493" s="71">
        <f t="shared" ca="1" si="82"/>
        <v>0</v>
      </c>
      <c r="AC493" s="71">
        <f t="shared" ca="1" si="83"/>
        <v>0</v>
      </c>
      <c r="AD493" s="71">
        <f t="shared" ca="1" si="84"/>
        <v>0</v>
      </c>
      <c r="AE493" s="71">
        <f t="shared" ca="1" si="85"/>
        <v>0</v>
      </c>
      <c r="AF493" s="71">
        <f t="shared" ca="1" si="86"/>
        <v>0</v>
      </c>
      <c r="AG493" s="71">
        <f t="shared" ca="1" si="87"/>
        <v>0</v>
      </c>
    </row>
    <row r="494" spans="1:33" ht="18.600000000000001" customHeight="1" x14ac:dyDescent="0.2">
      <c r="A494" s="70" t="str">
        <f>IF(AND(Ausstellungen!C494&lt;"a",Ausstellungen!D494&lt;"a",Ausstellungen!F494&lt;"a",Ausstellungen!G494&lt;" "),"",SUBSTITUTE(SUBSTITUTE(SUBSTITUTE(SUBSTITUTE(IF(AND(ISERROR(SEARCH(",",Ausstellungen!G494,1)),ISERROR(SEARCH(".",Ausstellungen!G494,1))),CONCATENATE(Ausstellungen!D494,Ausstellungen!E494,Ausstellungen!F494,Ausstellungen!G494),IF(ISERROR(SEARCH(",",Ausstellungen!G494,1)),CONCATENATE(Ausstellungen!D494,Ausstellungen!E494,Ausstellungen!F494,MID(Ausstellungen!G494,SEARCH(".",Ausstellungen!G494,1)-1,1)),CONCATENATE(Ausstellungen!D494,Ausstellungen!E494,Ausstellungen!F494,MID(Ausstellungen!G494,SEARCH(",",Ausstellungen!G494,1)-1,1)))),"vv",ROW()),"v",ROW()),"Sg",""),"V",""))</f>
        <v xml:space="preserve">   </v>
      </c>
      <c r="B494" s="70" t="str">
        <f>IF(OR(Ausstellungen!C494&lt;"a",Ausstellungen!D494&lt;"a",Ausstellungen!F494&lt;"a"),"",IF(AND(Ausstellungen!D494=Tabelle2!$C$19,Ausstellungen!F494=Tabelle2!$E$19),Ausstellungen!C494&amp;Ausstellungen!D494&amp;"yy",IF(AND(Ausstellungen!D494=Tabelle2!$C$19,Ausstellungen!F494&lt;&gt;Tabelle2!$E$19),Ausstellungen!C494&amp;Ausstellungen!D494&amp;"zz",Ausstellungen!C494&amp;Ausstellungen!D494)))</f>
        <v/>
      </c>
      <c r="C494" s="70" t="str">
        <f>IF(Ausstellungen!H494&lt;"a","",IF(Ausstellungen!F494=Tabelle2!$E$4,Ausstellungen!D494&amp;Ausstellungen!E494&amp;Ausstellungen!F494&amp;Ausstellungen!H494,IF(Ausstellungen!F494=Tabelle2!$E$3,Ausstellungen!D494&amp;Ausstellungen!F494&amp;Ausstellungen!H494,Ausstellungen!D494&amp;Ausstellungen!E494&amp;Ausstellungen!H494)))</f>
        <v/>
      </c>
      <c r="D494" s="70" t="str">
        <f>IF(AND(Ausstellungen!C494&gt;"a",Ausstellungen!D494&gt;"a",Ausstellungen!F494&gt;"a",Ausstellungen!I494&gt;"a"),Ausstellungen!D494&amp;Ausstellungen!E494&amp;MID(Ausstellungen!I494,1,2),"")</f>
        <v/>
      </c>
      <c r="E494" s="70" t="str">
        <f>IF(AND(Ausstellungen!C494&gt;"a",Ausstellungen!D494&gt;"a",Ausstellungen!F494&gt;"a",Ausstellungen!I494&gt;"a"),Ausstellungen!D494&amp;MID(Ausstellungen!I494,1,3),"")</f>
        <v/>
      </c>
      <c r="F494" s="70" t="str">
        <f>IF(Ausstellungen!T494&lt;&gt;"leer",CONCATENATE(Ausstellungen!T494,"P"),"")</f>
        <v/>
      </c>
      <c r="G494" s="71">
        <f ca="1">IF(Ausstellungen!G494&gt;" ",VLOOKUP(Ausstellungen!G494,INDIRECT(F494),2,0),0)</f>
        <v>0</v>
      </c>
      <c r="H494" s="71">
        <f>IF(ISERROR(VLOOKUP(Ausstellungen!H494,Tabelle2!$AG$3:$AH$29,2,0)),0,VLOOKUP(Ausstellungen!H494,Tabelle2!$AG$3:$AH$29,2,0))</f>
        <v>0</v>
      </c>
      <c r="I494" s="71">
        <f>IF(ISERROR(VLOOKUP(Ausstellungen!I494,Tabelle2!$X$3:$Y$8,2,0)),0,VLOOKUP(Ausstellungen!I494,Tabelle2!$X$3:$Y$8,2,0))</f>
        <v>0</v>
      </c>
      <c r="J494" s="71">
        <f t="shared" ca="1" si="77"/>
        <v>0</v>
      </c>
      <c r="N494" s="69" t="str">
        <f>IF(AND(Ausstellungen!$C494&gt;"a",ISERROR(VLOOKUP(Ausstellungen!$C494,Tabelle3!$A$6:$B$300,2,0))),"??",IF(ISERROR(VLOOKUP(Ausstellungen!$C494,Tabelle3!$A$6:$B$300,2,0)),"",VLOOKUP(Ausstellungen!$C494,Tabelle3!$A$6:$B$300,2,0)))</f>
        <v/>
      </c>
      <c r="O494" s="125">
        <f ca="1">IF(AND(Ausstellungen!G494&gt;"a",ISERROR(MATCH(Ausstellungen!G494,INDIRECT(Ausstellungen!T494),0))),0,1)</f>
        <v>1</v>
      </c>
      <c r="P494" s="71" t="str">
        <f>IF(Ausstellungen!$C494="","",IF(ISERROR(MATCH(Ausstellungen!$I494,Tabelle2!$X$4:$X$8,0)),"",MATCH(Ausstellungen!$I494,Tabelle2!$X$4:$X$8,0)))</f>
        <v/>
      </c>
      <c r="Q494" s="71" t="str">
        <f>IF(Ausstellungen!$C494="","",IF(OR(P494="",ISERROR(INDEX(Tabelle2!$X$14:$Y$18,P494,2))),"",INDEX(Tabelle2!$X$14:$Y$18,P494,2)))</f>
        <v/>
      </c>
      <c r="R494" s="71" t="str">
        <f t="shared" si="78"/>
        <v/>
      </c>
      <c r="S494" s="84" t="str">
        <f>IF(Ausstellungen!H494&lt;"a","",IF(AND(Ausstellungen!H494&gt;"a",ISERROR(MATCH(Ausstellungen!D494&amp;Ausstellungen!G494,Tabelle2!$T$2:$T$17,0))),1,IF(AND(Ausstellungen!H494&gt;"a",INDEX(Tabelle2!$V$2:$V$17,MATCH(Ausstellungen!D494&amp;Ausstellungen!G494,Tabelle2!$T$2:$T$17,0))&lt;&gt;Ausstellungen!H494),1,"")))</f>
        <v/>
      </c>
      <c r="T494" s="71" t="str">
        <f>IF(AND(Ausstellungen!I494&gt;"a",ISERROR(MATCH(Ausstellungen!G494,Tabelle2!$Z$2:$Z$7,0))),1,"")</f>
        <v/>
      </c>
      <c r="U494" s="71" t="str">
        <f>IF(AND(A494&gt;"a",Ausstellungen!G494&gt;" "),COUNTIF(A$5:A$500,A494),"")</f>
        <v/>
      </c>
      <c r="V494" s="71" t="str">
        <f t="shared" si="79"/>
        <v/>
      </c>
      <c r="W494" s="71" t="str">
        <f t="shared" si="80"/>
        <v/>
      </c>
      <c r="X494" s="71" t="str">
        <f>IF(AND(Ausstellungen!D494&lt;&gt;Tabelle2!$C$19,Ausstellungen!F494=Tabelle2!$E$19),1,"")</f>
        <v/>
      </c>
      <c r="Y494" s="71" t="str">
        <f ca="1">IF(AND(Ausstellungen!G494&gt;"a",ISERROR(MATCH(Ausstellungen!G494,INDIRECT(Ausstellungen!T494),0))),0,"")</f>
        <v/>
      </c>
      <c r="Z494" s="71" t="str">
        <f>IF(ISERROR(SEARCH(",",Ausstellungen!G494,1)),Ausstellungen!G494,SUBSTITUTE(MID(Ausstellungen!G494,1,SEARCH(",",Ausstellungen!G494,1)-1),"vv","z"))</f>
        <v xml:space="preserve"> </v>
      </c>
      <c r="AA494" s="71">
        <f t="shared" ca="1" si="81"/>
        <v>0</v>
      </c>
      <c r="AB494" s="71">
        <f t="shared" ca="1" si="82"/>
        <v>0</v>
      </c>
      <c r="AC494" s="71">
        <f t="shared" ca="1" si="83"/>
        <v>0</v>
      </c>
      <c r="AD494" s="71">
        <f t="shared" ca="1" si="84"/>
        <v>0</v>
      </c>
      <c r="AE494" s="71">
        <f t="shared" ca="1" si="85"/>
        <v>0</v>
      </c>
      <c r="AF494" s="71">
        <f t="shared" ca="1" si="86"/>
        <v>0</v>
      </c>
      <c r="AG494" s="71">
        <f t="shared" ca="1" si="87"/>
        <v>0</v>
      </c>
    </row>
    <row r="495" spans="1:33" ht="18.600000000000001" customHeight="1" x14ac:dyDescent="0.2">
      <c r="A495" s="70" t="str">
        <f>IF(AND(Ausstellungen!C495&lt;"a",Ausstellungen!D495&lt;"a",Ausstellungen!F495&lt;"a",Ausstellungen!G495&lt;" "),"",SUBSTITUTE(SUBSTITUTE(SUBSTITUTE(SUBSTITUTE(IF(AND(ISERROR(SEARCH(",",Ausstellungen!G495,1)),ISERROR(SEARCH(".",Ausstellungen!G495,1))),CONCATENATE(Ausstellungen!D495,Ausstellungen!E495,Ausstellungen!F495,Ausstellungen!G495),IF(ISERROR(SEARCH(",",Ausstellungen!G495,1)),CONCATENATE(Ausstellungen!D495,Ausstellungen!E495,Ausstellungen!F495,MID(Ausstellungen!G495,SEARCH(".",Ausstellungen!G495,1)-1,1)),CONCATENATE(Ausstellungen!D495,Ausstellungen!E495,Ausstellungen!F495,MID(Ausstellungen!G495,SEARCH(",",Ausstellungen!G495,1)-1,1)))),"vv",ROW()),"v",ROW()),"Sg",""),"V",""))</f>
        <v xml:space="preserve">   </v>
      </c>
      <c r="B495" s="70" t="str">
        <f>IF(OR(Ausstellungen!C495&lt;"a",Ausstellungen!D495&lt;"a",Ausstellungen!F495&lt;"a"),"",IF(AND(Ausstellungen!D495=Tabelle2!$C$19,Ausstellungen!F495=Tabelle2!$E$19),Ausstellungen!C495&amp;Ausstellungen!D495&amp;"yy",IF(AND(Ausstellungen!D495=Tabelle2!$C$19,Ausstellungen!F495&lt;&gt;Tabelle2!$E$19),Ausstellungen!C495&amp;Ausstellungen!D495&amp;"zz",Ausstellungen!C495&amp;Ausstellungen!D495)))</f>
        <v/>
      </c>
      <c r="C495" s="70" t="str">
        <f>IF(Ausstellungen!H495&lt;"a","",IF(Ausstellungen!F495=Tabelle2!$E$4,Ausstellungen!D495&amp;Ausstellungen!E495&amp;Ausstellungen!F495&amp;Ausstellungen!H495,IF(Ausstellungen!F495=Tabelle2!$E$3,Ausstellungen!D495&amp;Ausstellungen!F495&amp;Ausstellungen!H495,Ausstellungen!D495&amp;Ausstellungen!E495&amp;Ausstellungen!H495)))</f>
        <v/>
      </c>
      <c r="D495" s="70" t="str">
        <f>IF(AND(Ausstellungen!C495&gt;"a",Ausstellungen!D495&gt;"a",Ausstellungen!F495&gt;"a",Ausstellungen!I495&gt;"a"),Ausstellungen!D495&amp;Ausstellungen!E495&amp;MID(Ausstellungen!I495,1,2),"")</f>
        <v/>
      </c>
      <c r="E495" s="70" t="str">
        <f>IF(AND(Ausstellungen!C495&gt;"a",Ausstellungen!D495&gt;"a",Ausstellungen!F495&gt;"a",Ausstellungen!I495&gt;"a"),Ausstellungen!D495&amp;MID(Ausstellungen!I495,1,3),"")</f>
        <v/>
      </c>
      <c r="F495" s="70" t="str">
        <f>IF(Ausstellungen!T495&lt;&gt;"leer",CONCATENATE(Ausstellungen!T495,"P"),"")</f>
        <v/>
      </c>
      <c r="G495" s="71">
        <f ca="1">IF(Ausstellungen!G495&gt;" ",VLOOKUP(Ausstellungen!G495,INDIRECT(F495),2,0),0)</f>
        <v>0</v>
      </c>
      <c r="H495" s="71">
        <f>IF(ISERROR(VLOOKUP(Ausstellungen!H495,Tabelle2!$AG$3:$AH$29,2,0)),0,VLOOKUP(Ausstellungen!H495,Tabelle2!$AG$3:$AH$29,2,0))</f>
        <v>0</v>
      </c>
      <c r="I495" s="71">
        <f>IF(ISERROR(VLOOKUP(Ausstellungen!I495,Tabelle2!$X$3:$Y$8,2,0)),0,VLOOKUP(Ausstellungen!I495,Tabelle2!$X$3:$Y$8,2,0))</f>
        <v>0</v>
      </c>
      <c r="J495" s="71">
        <f t="shared" ca="1" si="77"/>
        <v>0</v>
      </c>
      <c r="N495" s="69" t="str">
        <f>IF(AND(Ausstellungen!$C495&gt;"a",ISERROR(VLOOKUP(Ausstellungen!$C495,Tabelle3!$A$6:$B$300,2,0))),"??",IF(ISERROR(VLOOKUP(Ausstellungen!$C495,Tabelle3!$A$6:$B$300,2,0)),"",VLOOKUP(Ausstellungen!$C495,Tabelle3!$A$6:$B$300,2,0)))</f>
        <v/>
      </c>
      <c r="O495" s="125">
        <f ca="1">IF(AND(Ausstellungen!G495&gt;"a",ISERROR(MATCH(Ausstellungen!G495,INDIRECT(Ausstellungen!T495),0))),0,1)</f>
        <v>1</v>
      </c>
      <c r="P495" s="71" t="str">
        <f>IF(Ausstellungen!$C495="","",IF(ISERROR(MATCH(Ausstellungen!$I495,Tabelle2!$X$4:$X$8,0)),"",MATCH(Ausstellungen!$I495,Tabelle2!$X$4:$X$8,0)))</f>
        <v/>
      </c>
      <c r="Q495" s="71" t="str">
        <f>IF(Ausstellungen!$C495="","",IF(OR(P495="",ISERROR(INDEX(Tabelle2!$X$14:$Y$18,P495,2))),"",INDEX(Tabelle2!$X$14:$Y$18,P495,2)))</f>
        <v/>
      </c>
      <c r="R495" s="71" t="str">
        <f t="shared" si="78"/>
        <v/>
      </c>
      <c r="S495" s="84" t="str">
        <f>IF(Ausstellungen!H495&lt;"a","",IF(AND(Ausstellungen!H495&gt;"a",ISERROR(MATCH(Ausstellungen!D495&amp;Ausstellungen!G495,Tabelle2!$T$2:$T$17,0))),1,IF(AND(Ausstellungen!H495&gt;"a",INDEX(Tabelle2!$V$2:$V$17,MATCH(Ausstellungen!D495&amp;Ausstellungen!G495,Tabelle2!$T$2:$T$17,0))&lt;&gt;Ausstellungen!H495),1,"")))</f>
        <v/>
      </c>
      <c r="T495" s="71" t="str">
        <f>IF(AND(Ausstellungen!I495&gt;"a",ISERROR(MATCH(Ausstellungen!G495,Tabelle2!$Z$2:$Z$7,0))),1,"")</f>
        <v/>
      </c>
      <c r="U495" s="71" t="str">
        <f>IF(AND(A495&gt;"a",Ausstellungen!G495&gt;" "),COUNTIF(A$5:A$500,A495),"")</f>
        <v/>
      </c>
      <c r="V495" s="71" t="str">
        <f t="shared" si="79"/>
        <v/>
      </c>
      <c r="W495" s="71" t="str">
        <f t="shared" si="80"/>
        <v/>
      </c>
      <c r="X495" s="71" t="str">
        <f>IF(AND(Ausstellungen!D495&lt;&gt;Tabelle2!$C$19,Ausstellungen!F495=Tabelle2!$E$19),1,"")</f>
        <v/>
      </c>
      <c r="Y495" s="71" t="str">
        <f ca="1">IF(AND(Ausstellungen!G495&gt;"a",ISERROR(MATCH(Ausstellungen!G495,INDIRECT(Ausstellungen!T495),0))),0,"")</f>
        <v/>
      </c>
      <c r="Z495" s="71" t="str">
        <f>IF(ISERROR(SEARCH(",",Ausstellungen!G495,1)),Ausstellungen!G495,SUBSTITUTE(MID(Ausstellungen!G495,1,SEARCH(",",Ausstellungen!G495,1)-1),"vv","z"))</f>
        <v xml:space="preserve"> </v>
      </c>
      <c r="AA495" s="71">
        <f t="shared" ca="1" si="81"/>
        <v>0</v>
      </c>
      <c r="AB495" s="71">
        <f t="shared" ca="1" si="82"/>
        <v>0</v>
      </c>
      <c r="AC495" s="71">
        <f t="shared" ca="1" si="83"/>
        <v>0</v>
      </c>
      <c r="AD495" s="71">
        <f t="shared" ca="1" si="84"/>
        <v>0</v>
      </c>
      <c r="AE495" s="71">
        <f t="shared" ca="1" si="85"/>
        <v>0</v>
      </c>
      <c r="AF495" s="71">
        <f t="shared" ca="1" si="86"/>
        <v>0</v>
      </c>
      <c r="AG495" s="71">
        <f t="shared" ca="1" si="87"/>
        <v>0</v>
      </c>
    </row>
    <row r="496" spans="1:33" ht="18.600000000000001" customHeight="1" x14ac:dyDescent="0.2">
      <c r="A496" s="70" t="str">
        <f>IF(AND(Ausstellungen!C496&lt;"a",Ausstellungen!D496&lt;"a",Ausstellungen!F496&lt;"a",Ausstellungen!G496&lt;" "),"",SUBSTITUTE(SUBSTITUTE(SUBSTITUTE(SUBSTITUTE(IF(AND(ISERROR(SEARCH(",",Ausstellungen!G496,1)),ISERROR(SEARCH(".",Ausstellungen!G496,1))),CONCATENATE(Ausstellungen!D496,Ausstellungen!E496,Ausstellungen!F496,Ausstellungen!G496),IF(ISERROR(SEARCH(",",Ausstellungen!G496,1)),CONCATENATE(Ausstellungen!D496,Ausstellungen!E496,Ausstellungen!F496,MID(Ausstellungen!G496,SEARCH(".",Ausstellungen!G496,1)-1,1)),CONCATENATE(Ausstellungen!D496,Ausstellungen!E496,Ausstellungen!F496,MID(Ausstellungen!G496,SEARCH(",",Ausstellungen!G496,1)-1,1)))),"vv",ROW()),"v",ROW()),"Sg",""),"V",""))</f>
        <v xml:space="preserve">   </v>
      </c>
      <c r="B496" s="70" t="str">
        <f>IF(OR(Ausstellungen!C496&lt;"a",Ausstellungen!D496&lt;"a",Ausstellungen!F496&lt;"a"),"",IF(AND(Ausstellungen!D496=Tabelle2!$C$19,Ausstellungen!F496=Tabelle2!$E$19),Ausstellungen!C496&amp;Ausstellungen!D496&amp;"yy",IF(AND(Ausstellungen!D496=Tabelle2!$C$19,Ausstellungen!F496&lt;&gt;Tabelle2!$E$19),Ausstellungen!C496&amp;Ausstellungen!D496&amp;"zz",Ausstellungen!C496&amp;Ausstellungen!D496)))</f>
        <v/>
      </c>
      <c r="C496" s="70" t="str">
        <f>IF(Ausstellungen!H496&lt;"a","",IF(Ausstellungen!F496=Tabelle2!$E$4,Ausstellungen!D496&amp;Ausstellungen!E496&amp;Ausstellungen!F496&amp;Ausstellungen!H496,IF(Ausstellungen!F496=Tabelle2!$E$3,Ausstellungen!D496&amp;Ausstellungen!F496&amp;Ausstellungen!H496,Ausstellungen!D496&amp;Ausstellungen!E496&amp;Ausstellungen!H496)))</f>
        <v/>
      </c>
      <c r="D496" s="70" t="str">
        <f>IF(AND(Ausstellungen!C496&gt;"a",Ausstellungen!D496&gt;"a",Ausstellungen!F496&gt;"a",Ausstellungen!I496&gt;"a"),Ausstellungen!D496&amp;Ausstellungen!E496&amp;MID(Ausstellungen!I496,1,2),"")</f>
        <v/>
      </c>
      <c r="E496" s="70" t="str">
        <f>IF(AND(Ausstellungen!C496&gt;"a",Ausstellungen!D496&gt;"a",Ausstellungen!F496&gt;"a",Ausstellungen!I496&gt;"a"),Ausstellungen!D496&amp;MID(Ausstellungen!I496,1,3),"")</f>
        <v/>
      </c>
      <c r="F496" s="70" t="str">
        <f>IF(Ausstellungen!T496&lt;&gt;"leer",CONCATENATE(Ausstellungen!T496,"P"),"")</f>
        <v/>
      </c>
      <c r="G496" s="71">
        <f ca="1">IF(Ausstellungen!G496&gt;" ",VLOOKUP(Ausstellungen!G496,INDIRECT(F496),2,0),0)</f>
        <v>0</v>
      </c>
      <c r="H496" s="71">
        <f>IF(ISERROR(VLOOKUP(Ausstellungen!H496,Tabelle2!$AG$3:$AH$29,2,0)),0,VLOOKUP(Ausstellungen!H496,Tabelle2!$AG$3:$AH$29,2,0))</f>
        <v>0</v>
      </c>
      <c r="I496" s="71">
        <f>IF(ISERROR(VLOOKUP(Ausstellungen!I496,Tabelle2!$X$3:$Y$8,2,0)),0,VLOOKUP(Ausstellungen!I496,Tabelle2!$X$3:$Y$8,2,0))</f>
        <v>0</v>
      </c>
      <c r="J496" s="71">
        <f t="shared" ca="1" si="77"/>
        <v>0</v>
      </c>
      <c r="N496" s="69" t="str">
        <f>IF(AND(Ausstellungen!$C496&gt;"a",ISERROR(VLOOKUP(Ausstellungen!$C496,Tabelle3!$A$6:$B$300,2,0))),"??",IF(ISERROR(VLOOKUP(Ausstellungen!$C496,Tabelle3!$A$6:$B$300,2,0)),"",VLOOKUP(Ausstellungen!$C496,Tabelle3!$A$6:$B$300,2,0)))</f>
        <v/>
      </c>
      <c r="O496" s="125">
        <f ca="1">IF(AND(Ausstellungen!G496&gt;"a",ISERROR(MATCH(Ausstellungen!G496,INDIRECT(Ausstellungen!T496),0))),0,1)</f>
        <v>1</v>
      </c>
      <c r="P496" s="71" t="str">
        <f>IF(Ausstellungen!$C496="","",IF(ISERROR(MATCH(Ausstellungen!$I496,Tabelle2!$X$4:$X$8,0)),"",MATCH(Ausstellungen!$I496,Tabelle2!$X$4:$X$8,0)))</f>
        <v/>
      </c>
      <c r="Q496" s="71" t="str">
        <f>IF(Ausstellungen!$C496="","",IF(OR(P496="",ISERROR(INDEX(Tabelle2!$X$14:$Y$18,P496,2))),"",INDEX(Tabelle2!$X$14:$Y$18,P496,2)))</f>
        <v/>
      </c>
      <c r="R496" s="71" t="str">
        <f t="shared" si="78"/>
        <v/>
      </c>
      <c r="S496" s="84" t="str">
        <f>IF(Ausstellungen!H496&lt;"a","",IF(AND(Ausstellungen!H496&gt;"a",ISERROR(MATCH(Ausstellungen!D496&amp;Ausstellungen!G496,Tabelle2!$T$2:$T$17,0))),1,IF(AND(Ausstellungen!H496&gt;"a",INDEX(Tabelle2!$V$2:$V$17,MATCH(Ausstellungen!D496&amp;Ausstellungen!G496,Tabelle2!$T$2:$T$17,0))&lt;&gt;Ausstellungen!H496),1,"")))</f>
        <v/>
      </c>
      <c r="T496" s="71" t="str">
        <f>IF(AND(Ausstellungen!I496&gt;"a",ISERROR(MATCH(Ausstellungen!G496,Tabelle2!$Z$2:$Z$7,0))),1,"")</f>
        <v/>
      </c>
      <c r="U496" s="71" t="str">
        <f>IF(AND(A496&gt;"a",Ausstellungen!G496&gt;" "),COUNTIF(A$5:A$500,A496),"")</f>
        <v/>
      </c>
      <c r="V496" s="71" t="str">
        <f t="shared" si="79"/>
        <v/>
      </c>
      <c r="W496" s="71" t="str">
        <f t="shared" si="80"/>
        <v/>
      </c>
      <c r="X496" s="71" t="str">
        <f>IF(AND(Ausstellungen!D496&lt;&gt;Tabelle2!$C$19,Ausstellungen!F496=Tabelle2!$E$19),1,"")</f>
        <v/>
      </c>
      <c r="Y496" s="71" t="str">
        <f ca="1">IF(AND(Ausstellungen!G496&gt;"a",ISERROR(MATCH(Ausstellungen!G496,INDIRECT(Ausstellungen!T496),0))),0,"")</f>
        <v/>
      </c>
      <c r="Z496" s="71" t="str">
        <f>IF(ISERROR(SEARCH(",",Ausstellungen!G496,1)),Ausstellungen!G496,SUBSTITUTE(MID(Ausstellungen!G496,1,SEARCH(",",Ausstellungen!G496,1)-1),"vv","z"))</f>
        <v xml:space="preserve"> </v>
      </c>
      <c r="AA496" s="71">
        <f t="shared" ca="1" si="81"/>
        <v>0</v>
      </c>
      <c r="AB496" s="71">
        <f t="shared" ca="1" si="82"/>
        <v>0</v>
      </c>
      <c r="AC496" s="71">
        <f t="shared" ca="1" si="83"/>
        <v>0</v>
      </c>
      <c r="AD496" s="71">
        <f t="shared" ca="1" si="84"/>
        <v>0</v>
      </c>
      <c r="AE496" s="71">
        <f t="shared" ca="1" si="85"/>
        <v>0</v>
      </c>
      <c r="AF496" s="71">
        <f t="shared" ca="1" si="86"/>
        <v>0</v>
      </c>
      <c r="AG496" s="71">
        <f t="shared" ca="1" si="87"/>
        <v>0</v>
      </c>
    </row>
    <row r="497" spans="1:64" ht="18.600000000000001" customHeight="1" x14ac:dyDescent="0.2">
      <c r="A497" s="70" t="str">
        <f>IF(AND(Ausstellungen!C497&lt;"a",Ausstellungen!D497&lt;"a",Ausstellungen!F497&lt;"a",Ausstellungen!G497&lt;" "),"",SUBSTITUTE(SUBSTITUTE(SUBSTITUTE(SUBSTITUTE(IF(AND(ISERROR(SEARCH(",",Ausstellungen!G497,1)),ISERROR(SEARCH(".",Ausstellungen!G497,1))),CONCATENATE(Ausstellungen!D497,Ausstellungen!E497,Ausstellungen!F497,Ausstellungen!G497),IF(ISERROR(SEARCH(",",Ausstellungen!G497,1)),CONCATENATE(Ausstellungen!D497,Ausstellungen!E497,Ausstellungen!F497,MID(Ausstellungen!G497,SEARCH(".",Ausstellungen!G497,1)-1,1)),CONCATENATE(Ausstellungen!D497,Ausstellungen!E497,Ausstellungen!F497,MID(Ausstellungen!G497,SEARCH(",",Ausstellungen!G497,1)-1,1)))),"vv",ROW()),"v",ROW()),"Sg",""),"V",""))</f>
        <v xml:space="preserve">   </v>
      </c>
      <c r="B497" s="70" t="str">
        <f>IF(OR(Ausstellungen!C497&lt;"a",Ausstellungen!D497&lt;"a",Ausstellungen!F497&lt;"a"),"",IF(AND(Ausstellungen!D497=Tabelle2!$C$19,Ausstellungen!F497=Tabelle2!$E$19),Ausstellungen!C497&amp;Ausstellungen!D497&amp;"yy",IF(AND(Ausstellungen!D497=Tabelle2!$C$19,Ausstellungen!F497&lt;&gt;Tabelle2!$E$19),Ausstellungen!C497&amp;Ausstellungen!D497&amp;"zz",Ausstellungen!C497&amp;Ausstellungen!D497)))</f>
        <v/>
      </c>
      <c r="C497" s="70" t="str">
        <f>IF(Ausstellungen!H497&lt;"a","",IF(Ausstellungen!F497=Tabelle2!$E$4,Ausstellungen!D497&amp;Ausstellungen!E497&amp;Ausstellungen!F497&amp;Ausstellungen!H497,IF(Ausstellungen!F497=Tabelle2!$E$3,Ausstellungen!D497&amp;Ausstellungen!F497&amp;Ausstellungen!H497,Ausstellungen!D497&amp;Ausstellungen!E497&amp;Ausstellungen!H497)))</f>
        <v/>
      </c>
      <c r="D497" s="70" t="str">
        <f>IF(AND(Ausstellungen!C497&gt;"a",Ausstellungen!D497&gt;"a",Ausstellungen!F497&gt;"a",Ausstellungen!I497&gt;"a"),Ausstellungen!D497&amp;Ausstellungen!E497&amp;MID(Ausstellungen!I497,1,2),"")</f>
        <v/>
      </c>
      <c r="E497" s="70" t="str">
        <f>IF(AND(Ausstellungen!C497&gt;"a",Ausstellungen!D497&gt;"a",Ausstellungen!F497&gt;"a",Ausstellungen!I497&gt;"a"),Ausstellungen!D497&amp;MID(Ausstellungen!I497,1,3),"")</f>
        <v/>
      </c>
      <c r="F497" s="70" t="str">
        <f>IF(Ausstellungen!T497&lt;&gt;"leer",CONCATENATE(Ausstellungen!T497,"P"),"")</f>
        <v/>
      </c>
      <c r="G497" s="71">
        <f ca="1">IF(Ausstellungen!G497&gt;" ",VLOOKUP(Ausstellungen!G497,INDIRECT(F497),2,0),0)</f>
        <v>0</v>
      </c>
      <c r="H497" s="71">
        <f>IF(ISERROR(VLOOKUP(Ausstellungen!H497,Tabelle2!$AG$3:$AH$29,2,0)),0,VLOOKUP(Ausstellungen!H497,Tabelle2!$AG$3:$AH$29,2,0))</f>
        <v>0</v>
      </c>
      <c r="I497" s="71">
        <f>IF(ISERROR(VLOOKUP(Ausstellungen!I497,Tabelle2!$X$3:$Y$8,2,0)),0,VLOOKUP(Ausstellungen!I497,Tabelle2!$X$3:$Y$8,2,0))</f>
        <v>0</v>
      </c>
      <c r="J497" s="71">
        <f t="shared" ca="1" si="77"/>
        <v>0</v>
      </c>
      <c r="N497" s="69" t="str">
        <f>IF(AND(Ausstellungen!$C497&gt;"a",ISERROR(VLOOKUP(Ausstellungen!$C497,Tabelle3!$A$6:$B$300,2,0))),"??",IF(ISERROR(VLOOKUP(Ausstellungen!$C497,Tabelle3!$A$6:$B$300,2,0)),"",VLOOKUP(Ausstellungen!$C497,Tabelle3!$A$6:$B$300,2,0)))</f>
        <v/>
      </c>
      <c r="O497" s="125">
        <f ca="1">IF(AND(Ausstellungen!G497&gt;"a",ISERROR(MATCH(Ausstellungen!G497,INDIRECT(Ausstellungen!T497),0))),0,1)</f>
        <v>1</v>
      </c>
      <c r="P497" s="71" t="str">
        <f>IF(Ausstellungen!$C497="","",IF(ISERROR(MATCH(Ausstellungen!$I497,Tabelle2!$X$4:$X$8,0)),"",MATCH(Ausstellungen!$I497,Tabelle2!$X$4:$X$8,0)))</f>
        <v/>
      </c>
      <c r="Q497" s="71" t="str">
        <f>IF(Ausstellungen!$C497="","",IF(OR(P497="",ISERROR(INDEX(Tabelle2!$X$14:$Y$18,P497,2))),"",INDEX(Tabelle2!$X$14:$Y$18,P497,2)))</f>
        <v/>
      </c>
      <c r="R497" s="71" t="str">
        <f t="shared" si="78"/>
        <v/>
      </c>
      <c r="S497" s="84" t="str">
        <f>IF(Ausstellungen!H497&lt;"a","",IF(AND(Ausstellungen!H497&gt;"a",ISERROR(MATCH(Ausstellungen!D497&amp;Ausstellungen!G497,Tabelle2!$T$2:$T$17,0))),1,IF(AND(Ausstellungen!H497&gt;"a",INDEX(Tabelle2!$V$2:$V$17,MATCH(Ausstellungen!D497&amp;Ausstellungen!G497,Tabelle2!$T$2:$T$17,0))&lt;&gt;Ausstellungen!H497),1,"")))</f>
        <v/>
      </c>
      <c r="T497" s="71" t="str">
        <f>IF(AND(Ausstellungen!I497&gt;"a",ISERROR(MATCH(Ausstellungen!G497,Tabelle2!$Z$2:$Z$7,0))),1,"")</f>
        <v/>
      </c>
      <c r="U497" s="71" t="str">
        <f>IF(AND(A497&gt;"a",Ausstellungen!G497&gt;" "),COUNTIF(A$5:A$500,A497),"")</f>
        <v/>
      </c>
      <c r="V497" s="71" t="str">
        <f t="shared" si="79"/>
        <v/>
      </c>
      <c r="W497" s="71" t="str">
        <f t="shared" si="80"/>
        <v/>
      </c>
      <c r="X497" s="71" t="str">
        <f>IF(AND(Ausstellungen!D497&lt;&gt;Tabelle2!$C$19,Ausstellungen!F497=Tabelle2!$E$19),1,"")</f>
        <v/>
      </c>
      <c r="Y497" s="71" t="str">
        <f ca="1">IF(AND(Ausstellungen!G497&gt;"a",ISERROR(MATCH(Ausstellungen!G497,INDIRECT(Ausstellungen!T497),0))),0,"")</f>
        <v/>
      </c>
      <c r="Z497" s="71" t="str">
        <f>IF(ISERROR(SEARCH(",",Ausstellungen!G497,1)),Ausstellungen!G497,SUBSTITUTE(MID(Ausstellungen!G497,1,SEARCH(",",Ausstellungen!G497,1)-1),"vv","z"))</f>
        <v xml:space="preserve"> </v>
      </c>
      <c r="AA497" s="71">
        <f t="shared" ca="1" si="81"/>
        <v>0</v>
      </c>
      <c r="AB497" s="71">
        <f t="shared" ca="1" si="82"/>
        <v>0</v>
      </c>
      <c r="AC497" s="71">
        <f t="shared" ca="1" si="83"/>
        <v>0</v>
      </c>
      <c r="AD497" s="71">
        <f t="shared" ca="1" si="84"/>
        <v>0</v>
      </c>
      <c r="AE497" s="71">
        <f t="shared" ca="1" si="85"/>
        <v>0</v>
      </c>
      <c r="AF497" s="71">
        <f t="shared" ca="1" si="86"/>
        <v>0</v>
      </c>
      <c r="AG497" s="71">
        <f t="shared" ca="1" si="87"/>
        <v>0</v>
      </c>
    </row>
    <row r="498" spans="1:64" ht="18.600000000000001" customHeight="1" x14ac:dyDescent="0.2">
      <c r="A498" s="70" t="str">
        <f>IF(AND(Ausstellungen!C498&lt;"a",Ausstellungen!D498&lt;"a",Ausstellungen!F498&lt;"a",Ausstellungen!G498&lt;" "),"",SUBSTITUTE(SUBSTITUTE(SUBSTITUTE(SUBSTITUTE(IF(AND(ISERROR(SEARCH(",",Ausstellungen!G498,1)),ISERROR(SEARCH(".",Ausstellungen!G498,1))),CONCATENATE(Ausstellungen!D498,Ausstellungen!E498,Ausstellungen!F498,Ausstellungen!G498),IF(ISERROR(SEARCH(",",Ausstellungen!G498,1)),CONCATENATE(Ausstellungen!D498,Ausstellungen!E498,Ausstellungen!F498,MID(Ausstellungen!G498,SEARCH(".",Ausstellungen!G498,1)-1,1)),CONCATENATE(Ausstellungen!D498,Ausstellungen!E498,Ausstellungen!F498,MID(Ausstellungen!G498,SEARCH(",",Ausstellungen!G498,1)-1,1)))),"vv",ROW()),"v",ROW()),"Sg",""),"V",""))</f>
        <v xml:space="preserve">   </v>
      </c>
      <c r="B498" s="70" t="str">
        <f>IF(OR(Ausstellungen!C498&lt;"a",Ausstellungen!D498&lt;"a",Ausstellungen!F498&lt;"a"),"",IF(AND(Ausstellungen!D498=Tabelle2!$C$19,Ausstellungen!F498=Tabelle2!$E$19),Ausstellungen!C498&amp;Ausstellungen!D498&amp;"yy",IF(AND(Ausstellungen!D498=Tabelle2!$C$19,Ausstellungen!F498&lt;&gt;Tabelle2!$E$19),Ausstellungen!C498&amp;Ausstellungen!D498&amp;"zz",Ausstellungen!C498&amp;Ausstellungen!D498)))</f>
        <v/>
      </c>
      <c r="C498" s="70" t="str">
        <f>IF(Ausstellungen!H498&lt;"a","",IF(Ausstellungen!F498=Tabelle2!$E$4,Ausstellungen!D498&amp;Ausstellungen!E498&amp;Ausstellungen!F498&amp;Ausstellungen!H498,IF(Ausstellungen!F498=Tabelle2!$E$3,Ausstellungen!D498&amp;Ausstellungen!F498&amp;Ausstellungen!H498,Ausstellungen!D498&amp;Ausstellungen!E498&amp;Ausstellungen!H498)))</f>
        <v/>
      </c>
      <c r="D498" s="70" t="str">
        <f>IF(AND(Ausstellungen!C498&gt;"a",Ausstellungen!D498&gt;"a",Ausstellungen!F498&gt;"a",Ausstellungen!I498&gt;"a"),Ausstellungen!D498&amp;Ausstellungen!E498&amp;MID(Ausstellungen!I498,1,2),"")</f>
        <v/>
      </c>
      <c r="E498" s="70" t="str">
        <f>IF(AND(Ausstellungen!C498&gt;"a",Ausstellungen!D498&gt;"a",Ausstellungen!F498&gt;"a",Ausstellungen!I498&gt;"a"),Ausstellungen!D498&amp;MID(Ausstellungen!I498,1,3),"")</f>
        <v/>
      </c>
      <c r="F498" s="70" t="str">
        <f>IF(Ausstellungen!T498&lt;&gt;"leer",CONCATENATE(Ausstellungen!T498,"P"),"")</f>
        <v/>
      </c>
      <c r="G498" s="71">
        <f ca="1">IF(Ausstellungen!G498&gt;" ",VLOOKUP(Ausstellungen!G498,INDIRECT(F498),2,0),0)</f>
        <v>0</v>
      </c>
      <c r="H498" s="71">
        <f>IF(ISERROR(VLOOKUP(Ausstellungen!H498,Tabelle2!$AG$3:$AH$29,2,0)),0,VLOOKUP(Ausstellungen!H498,Tabelle2!$AG$3:$AH$29,2,0))</f>
        <v>0</v>
      </c>
      <c r="I498" s="71">
        <f>IF(ISERROR(VLOOKUP(Ausstellungen!I498,Tabelle2!$X$3:$Y$8,2,0)),0,VLOOKUP(Ausstellungen!I498,Tabelle2!$X$3:$Y$8,2,0))</f>
        <v>0</v>
      </c>
      <c r="J498" s="71">
        <f t="shared" ca="1" si="77"/>
        <v>0</v>
      </c>
      <c r="N498" s="69" t="str">
        <f>IF(AND(Ausstellungen!$C498&gt;"a",ISERROR(VLOOKUP(Ausstellungen!$C498,Tabelle3!$A$6:$B$300,2,0))),"??",IF(ISERROR(VLOOKUP(Ausstellungen!$C498,Tabelle3!$A$6:$B$300,2,0)),"",VLOOKUP(Ausstellungen!$C498,Tabelle3!$A$6:$B$300,2,0)))</f>
        <v/>
      </c>
      <c r="O498" s="125">
        <f ca="1">IF(AND(Ausstellungen!G498&gt;"a",ISERROR(MATCH(Ausstellungen!G498,INDIRECT(Ausstellungen!T498),0))),0,1)</f>
        <v>1</v>
      </c>
      <c r="P498" s="71" t="str">
        <f>IF(Ausstellungen!$C498="","",IF(ISERROR(MATCH(Ausstellungen!$I498,Tabelle2!$X$4:$X$8,0)),"",MATCH(Ausstellungen!$I498,Tabelle2!$X$4:$X$8,0)))</f>
        <v/>
      </c>
      <c r="Q498" s="71" t="str">
        <f>IF(Ausstellungen!$C498="","",IF(OR(P498="",ISERROR(INDEX(Tabelle2!$X$14:$Y$18,P498,2))),"",INDEX(Tabelle2!$X$14:$Y$18,P498,2)))</f>
        <v/>
      </c>
      <c r="R498" s="71" t="str">
        <f t="shared" si="78"/>
        <v/>
      </c>
      <c r="S498" s="84" t="str">
        <f>IF(Ausstellungen!H498&lt;"a","",IF(AND(Ausstellungen!H498&gt;"a",ISERROR(MATCH(Ausstellungen!D498&amp;Ausstellungen!G498,Tabelle2!$T$2:$T$17,0))),1,IF(AND(Ausstellungen!H498&gt;"a",INDEX(Tabelle2!$V$2:$V$17,MATCH(Ausstellungen!D498&amp;Ausstellungen!G498,Tabelle2!$T$2:$T$17,0))&lt;&gt;Ausstellungen!H498),1,"")))</f>
        <v/>
      </c>
      <c r="T498" s="71" t="str">
        <f>IF(AND(Ausstellungen!I498&gt;"a",ISERROR(MATCH(Ausstellungen!G498,Tabelle2!$Z$2:$Z$7,0))),1,"")</f>
        <v/>
      </c>
      <c r="U498" s="71" t="str">
        <f>IF(AND(A498&gt;"a",Ausstellungen!G498&gt;" "),COUNTIF(A$5:A$500,A498),"")</f>
        <v/>
      </c>
      <c r="V498" s="71" t="str">
        <f t="shared" si="79"/>
        <v/>
      </c>
      <c r="W498" s="71" t="str">
        <f t="shared" si="80"/>
        <v/>
      </c>
      <c r="X498" s="71" t="str">
        <f>IF(AND(Ausstellungen!D498&lt;&gt;Tabelle2!$C$19,Ausstellungen!F498=Tabelle2!$E$19),1,"")</f>
        <v/>
      </c>
      <c r="Y498" s="71" t="str">
        <f ca="1">IF(AND(Ausstellungen!G498&gt;"a",ISERROR(MATCH(Ausstellungen!G498,INDIRECT(Ausstellungen!T498),0))),0,"")</f>
        <v/>
      </c>
      <c r="Z498" s="71" t="str">
        <f>IF(ISERROR(SEARCH(",",Ausstellungen!G498,1)),Ausstellungen!G498,SUBSTITUTE(MID(Ausstellungen!G498,1,SEARCH(",",Ausstellungen!G498,1)-1),"vv","z"))</f>
        <v xml:space="preserve"> </v>
      </c>
      <c r="AA498" s="71">
        <f t="shared" ca="1" si="81"/>
        <v>0</v>
      </c>
      <c r="AB498" s="71">
        <f t="shared" ca="1" si="82"/>
        <v>0</v>
      </c>
      <c r="AC498" s="71">
        <f t="shared" ca="1" si="83"/>
        <v>0</v>
      </c>
      <c r="AD498" s="71">
        <f t="shared" ca="1" si="84"/>
        <v>0</v>
      </c>
      <c r="AE498" s="71">
        <f t="shared" ca="1" si="85"/>
        <v>0</v>
      </c>
      <c r="AF498" s="71">
        <f t="shared" ca="1" si="86"/>
        <v>0</v>
      </c>
      <c r="AG498" s="71">
        <f t="shared" ca="1" si="87"/>
        <v>0</v>
      </c>
    </row>
    <row r="499" spans="1:64" ht="18.600000000000001" customHeight="1" x14ac:dyDescent="0.2">
      <c r="A499" s="70" t="str">
        <f>IF(AND(Ausstellungen!C499&lt;"a",Ausstellungen!D499&lt;"a",Ausstellungen!F499&lt;"a",Ausstellungen!G499&lt;" "),"",SUBSTITUTE(SUBSTITUTE(SUBSTITUTE(SUBSTITUTE(IF(AND(ISERROR(SEARCH(",",Ausstellungen!G499,1)),ISERROR(SEARCH(".",Ausstellungen!G499,1))),CONCATENATE(Ausstellungen!D499,Ausstellungen!E499,Ausstellungen!F499,Ausstellungen!G499),IF(ISERROR(SEARCH(",",Ausstellungen!G499,1)),CONCATENATE(Ausstellungen!D499,Ausstellungen!E499,Ausstellungen!F499,MID(Ausstellungen!G499,SEARCH(".",Ausstellungen!G499,1)-1,1)),CONCATENATE(Ausstellungen!D499,Ausstellungen!E499,Ausstellungen!F499,MID(Ausstellungen!G499,SEARCH(",",Ausstellungen!G499,1)-1,1)))),"vv",ROW()),"v",ROW()),"Sg",""),"V",""))</f>
        <v xml:space="preserve">   </v>
      </c>
      <c r="B499" s="70" t="str">
        <f>IF(OR(Ausstellungen!C499&lt;"a",Ausstellungen!D499&lt;"a",Ausstellungen!F499&lt;"a"),"",IF(AND(Ausstellungen!D499=Tabelle2!$C$19,Ausstellungen!F499=Tabelle2!$E$19),Ausstellungen!C499&amp;Ausstellungen!D499&amp;"yy",IF(AND(Ausstellungen!D499=Tabelle2!$C$19,Ausstellungen!F499&lt;&gt;Tabelle2!$E$19),Ausstellungen!C499&amp;Ausstellungen!D499&amp;"zz",Ausstellungen!C499&amp;Ausstellungen!D499)))</f>
        <v/>
      </c>
      <c r="C499" s="70" t="str">
        <f>IF(Ausstellungen!H499&lt;"a","",IF(Ausstellungen!F499=Tabelle2!$E$4,Ausstellungen!D499&amp;Ausstellungen!E499&amp;Ausstellungen!F499&amp;Ausstellungen!H499,IF(Ausstellungen!F499=Tabelle2!$E$3,Ausstellungen!D499&amp;Ausstellungen!F499&amp;Ausstellungen!H499,Ausstellungen!D499&amp;Ausstellungen!E499&amp;Ausstellungen!H499)))</f>
        <v/>
      </c>
      <c r="D499" s="70" t="str">
        <f>IF(AND(Ausstellungen!C499&gt;"a",Ausstellungen!D499&gt;"a",Ausstellungen!F499&gt;"a",Ausstellungen!I499&gt;"a"),Ausstellungen!D499&amp;Ausstellungen!E499&amp;MID(Ausstellungen!I499,1,2),"")</f>
        <v/>
      </c>
      <c r="E499" s="70" t="str">
        <f>IF(AND(Ausstellungen!C499&gt;"a",Ausstellungen!D499&gt;"a",Ausstellungen!F499&gt;"a",Ausstellungen!I499&gt;"a"),Ausstellungen!D499&amp;MID(Ausstellungen!I499,1,3),"")</f>
        <v/>
      </c>
      <c r="F499" s="70" t="str">
        <f>IF(Ausstellungen!T499&lt;&gt;"leer",CONCATENATE(Ausstellungen!T499,"P"),"")</f>
        <v/>
      </c>
      <c r="G499" s="71">
        <f ca="1">IF(Ausstellungen!G499&gt;" ",VLOOKUP(Ausstellungen!G499,INDIRECT(F499),2,0),0)</f>
        <v>0</v>
      </c>
      <c r="H499" s="71">
        <f>IF(ISERROR(VLOOKUP(Ausstellungen!H499,Tabelle2!$AG$3:$AH$29,2,0)),0,VLOOKUP(Ausstellungen!H499,Tabelle2!$AG$3:$AH$29,2,0))</f>
        <v>0</v>
      </c>
      <c r="I499" s="71">
        <f>IF(ISERROR(VLOOKUP(Ausstellungen!I499,Tabelle2!$X$3:$Y$8,2,0)),0,VLOOKUP(Ausstellungen!I499,Tabelle2!$X$3:$Y$8,2,0))</f>
        <v>0</v>
      </c>
      <c r="J499" s="71">
        <f t="shared" ca="1" si="77"/>
        <v>0</v>
      </c>
      <c r="N499" s="69" t="str">
        <f>IF(AND(Ausstellungen!$C499&gt;"a",ISERROR(VLOOKUP(Ausstellungen!$C499,Tabelle3!$A$6:$B$300,2,0))),"??",IF(ISERROR(VLOOKUP(Ausstellungen!$C499,Tabelle3!$A$6:$B$300,2,0)),"",VLOOKUP(Ausstellungen!$C499,Tabelle3!$A$6:$B$300,2,0)))</f>
        <v/>
      </c>
      <c r="O499" s="125">
        <f ca="1">IF(AND(Ausstellungen!G499&gt;"a",ISERROR(MATCH(Ausstellungen!G499,INDIRECT(Ausstellungen!T499),0))),0,1)</f>
        <v>1</v>
      </c>
      <c r="P499" s="71" t="str">
        <f>IF(Ausstellungen!$C499="","",IF(ISERROR(MATCH(Ausstellungen!$I499,Tabelle2!$X$4:$X$8,0)),"",MATCH(Ausstellungen!$I499,Tabelle2!$X$4:$X$8,0)))</f>
        <v/>
      </c>
      <c r="Q499" s="71" t="str">
        <f>IF(Ausstellungen!$C499="","",IF(OR(P499="",ISERROR(INDEX(Tabelle2!$X$14:$Y$18,P499,2))),"",INDEX(Tabelle2!$X$14:$Y$18,P499,2)))</f>
        <v/>
      </c>
      <c r="R499" s="71" t="str">
        <f t="shared" si="78"/>
        <v/>
      </c>
      <c r="S499" s="84" t="str">
        <f>IF(Ausstellungen!H499&lt;"a","",IF(AND(Ausstellungen!H499&gt;"a",ISERROR(MATCH(Ausstellungen!D499&amp;Ausstellungen!G499,Tabelle2!$T$2:$T$17,0))),1,IF(AND(Ausstellungen!H499&gt;"a",INDEX(Tabelle2!$V$2:$V$17,MATCH(Ausstellungen!D499&amp;Ausstellungen!G499,Tabelle2!$T$2:$T$17,0))&lt;&gt;Ausstellungen!H499),1,"")))</f>
        <v/>
      </c>
      <c r="T499" s="71" t="str">
        <f>IF(AND(Ausstellungen!I499&gt;"a",ISERROR(MATCH(Ausstellungen!G499,Tabelle2!$Z$2:$Z$7,0))),1,"")</f>
        <v/>
      </c>
      <c r="U499" s="71" t="str">
        <f>IF(AND(A499&gt;"a",Ausstellungen!G499&gt;" "),COUNTIF(A$5:A$500,A499),"")</f>
        <v/>
      </c>
      <c r="V499" s="71" t="str">
        <f t="shared" si="79"/>
        <v/>
      </c>
      <c r="W499" s="71" t="str">
        <f t="shared" si="80"/>
        <v/>
      </c>
      <c r="X499" s="71" t="str">
        <f>IF(AND(Ausstellungen!D499&lt;&gt;Tabelle2!$C$19,Ausstellungen!F499=Tabelle2!$E$19),1,"")</f>
        <v/>
      </c>
      <c r="Y499" s="71" t="str">
        <f ca="1">IF(AND(Ausstellungen!G499&gt;"a",ISERROR(MATCH(Ausstellungen!G499,INDIRECT(Ausstellungen!T499),0))),0,"")</f>
        <v/>
      </c>
      <c r="Z499" s="71" t="str">
        <f>IF(ISERROR(SEARCH(",",Ausstellungen!G499,1)),Ausstellungen!G499,SUBSTITUTE(MID(Ausstellungen!G499,1,SEARCH(",",Ausstellungen!G499,1)-1),"vv","z"))</f>
        <v xml:space="preserve"> </v>
      </c>
      <c r="AA499" s="71">
        <f t="shared" ca="1" si="81"/>
        <v>0</v>
      </c>
      <c r="AB499" s="71">
        <f t="shared" ca="1" si="82"/>
        <v>0</v>
      </c>
      <c r="AC499" s="71">
        <f t="shared" ca="1" si="83"/>
        <v>0</v>
      </c>
      <c r="AD499" s="71">
        <f t="shared" ca="1" si="84"/>
        <v>0</v>
      </c>
      <c r="AE499" s="71">
        <f t="shared" ca="1" si="85"/>
        <v>0</v>
      </c>
      <c r="AF499" s="71">
        <f t="shared" ca="1" si="86"/>
        <v>0</v>
      </c>
      <c r="AG499" s="71">
        <f t="shared" ca="1" si="87"/>
        <v>0</v>
      </c>
    </row>
    <row r="500" spans="1:64" ht="18.600000000000001" customHeight="1" x14ac:dyDescent="0.2">
      <c r="A500" s="70" t="str">
        <f>IF(AND(Ausstellungen!C500&lt;"a",Ausstellungen!D500&lt;"a",Ausstellungen!F500&lt;"a",Ausstellungen!G500&lt;" "),"",SUBSTITUTE(SUBSTITUTE(SUBSTITUTE(SUBSTITUTE(IF(AND(ISERROR(SEARCH(",",Ausstellungen!G500,1)),ISERROR(SEARCH(".",Ausstellungen!G500,1))),CONCATENATE(Ausstellungen!D500,Ausstellungen!E500,Ausstellungen!F500,Ausstellungen!G500),IF(ISERROR(SEARCH(",",Ausstellungen!G500,1)),CONCATENATE(Ausstellungen!D500,Ausstellungen!E500,Ausstellungen!F500,MID(Ausstellungen!G500,SEARCH(".",Ausstellungen!G500,1)-1,1)),CONCATENATE(Ausstellungen!D500,Ausstellungen!E500,Ausstellungen!F500,MID(Ausstellungen!G500,SEARCH(",",Ausstellungen!G500,1)-1,1)))),"vv",ROW()),"v",ROW()),"Sg",""),"V",""))</f>
        <v xml:space="preserve">   </v>
      </c>
      <c r="B500" s="70" t="str">
        <f>IF(OR(Ausstellungen!C500&lt;"a",Ausstellungen!D500&lt;"a",Ausstellungen!F500&lt;"a"),"",IF(AND(Ausstellungen!D500=Tabelle2!$C$19,Ausstellungen!F500=Tabelle2!$E$19),Ausstellungen!C500&amp;Ausstellungen!D500&amp;"yy",IF(AND(Ausstellungen!D500=Tabelle2!$C$19,Ausstellungen!F500&lt;&gt;Tabelle2!$E$19),Ausstellungen!C500&amp;Ausstellungen!D500&amp;"zz",Ausstellungen!C500&amp;Ausstellungen!D500)))</f>
        <v/>
      </c>
      <c r="C500" s="70" t="str">
        <f>IF(Ausstellungen!H500&lt;"a","",IF(Ausstellungen!F500=Tabelle2!$E$4,Ausstellungen!D500&amp;Ausstellungen!E500&amp;Ausstellungen!F500&amp;Ausstellungen!H500,IF(Ausstellungen!F500=Tabelle2!$E$3,Ausstellungen!D500&amp;Ausstellungen!F500&amp;Ausstellungen!H500,Ausstellungen!D500&amp;Ausstellungen!E500&amp;Ausstellungen!H500)))</f>
        <v/>
      </c>
      <c r="D500" s="70" t="str">
        <f>IF(AND(Ausstellungen!C500&gt;"a",Ausstellungen!D500&gt;"a",Ausstellungen!F500&gt;"a",Ausstellungen!I500&gt;"a"),Ausstellungen!D500&amp;Ausstellungen!E500&amp;MID(Ausstellungen!I500,1,2),"")</f>
        <v/>
      </c>
      <c r="E500" s="70" t="str">
        <f>IF(AND(Ausstellungen!C500&gt;"a",Ausstellungen!D500&gt;"a",Ausstellungen!F500&gt;"a",Ausstellungen!I500&gt;"a"),Ausstellungen!D500&amp;MID(Ausstellungen!I500,1,3),"")</f>
        <v/>
      </c>
      <c r="F500" s="70" t="str">
        <f>IF(Ausstellungen!T500&lt;&gt;"leer",CONCATENATE(Ausstellungen!T500,"P"),"")</f>
        <v/>
      </c>
      <c r="G500" s="71">
        <f ca="1">IF(Ausstellungen!G500&gt;" ",VLOOKUP(Ausstellungen!G500,INDIRECT(F500),2,0),0)</f>
        <v>0</v>
      </c>
      <c r="H500" s="71">
        <f>IF(ISERROR(VLOOKUP(Ausstellungen!H500,Tabelle2!$AG$3:$AH$29,2,0)),0,VLOOKUP(Ausstellungen!H500,Tabelle2!$AG$3:$AH$29,2,0))</f>
        <v>0</v>
      </c>
      <c r="I500" s="71">
        <f>IF(ISERROR(VLOOKUP(Ausstellungen!I500,Tabelle2!$X$3:$Y$8,2,0)),0,VLOOKUP(Ausstellungen!I500,Tabelle2!$X$3:$Y$8,2,0))</f>
        <v>0</v>
      </c>
      <c r="J500" s="71">
        <f t="shared" ca="1" si="77"/>
        <v>0</v>
      </c>
      <c r="N500" s="69" t="str">
        <f>IF(AND(Ausstellungen!$C500&gt;"a",ISERROR(VLOOKUP(Ausstellungen!$C500,Tabelle3!$A$6:$B$300,2,0))),"??",IF(ISERROR(VLOOKUP(Ausstellungen!$C500,Tabelle3!$A$6:$B$300,2,0)),"",VLOOKUP(Ausstellungen!$C500,Tabelle3!$A$6:$B$300,2,0)))</f>
        <v/>
      </c>
      <c r="O500" s="125">
        <f ca="1">IF(AND(Ausstellungen!G500&gt;"a",ISERROR(MATCH(Ausstellungen!G500,INDIRECT(Ausstellungen!T500),0))),0,1)</f>
        <v>1</v>
      </c>
      <c r="P500" s="71" t="str">
        <f>IF(Ausstellungen!$C500="","",IF(ISERROR(MATCH(Ausstellungen!$I500,Tabelle2!$X$4:$X$8,0)),"",MATCH(Ausstellungen!$I500,Tabelle2!$X$4:$X$8,0)))</f>
        <v/>
      </c>
      <c r="Q500" s="71" t="str">
        <f>IF(Ausstellungen!$C500="","",IF(OR(P500="",ISERROR(INDEX(Tabelle2!$X$14:$Y$18,P500,2))),"",INDEX(Tabelle2!$X$14:$Y$18,P500,2)))</f>
        <v/>
      </c>
      <c r="R500" s="71" t="str">
        <f t="shared" si="78"/>
        <v/>
      </c>
      <c r="S500" s="84" t="str">
        <f>IF(Ausstellungen!H500&lt;"a","",IF(AND(Ausstellungen!H500&gt;"a",ISERROR(MATCH(Ausstellungen!D500&amp;Ausstellungen!G500,Tabelle2!$T$2:$T$17,0))),1,IF(AND(Ausstellungen!H500&gt;"a",INDEX(Tabelle2!$V$2:$V$17,MATCH(Ausstellungen!D500&amp;Ausstellungen!G500,Tabelle2!$T$2:$T$17,0))&lt;&gt;Ausstellungen!H500),1,"")))</f>
        <v/>
      </c>
      <c r="T500" s="71" t="str">
        <f>IF(AND(Ausstellungen!I500&gt;"a",ISERROR(MATCH(Ausstellungen!G500,Tabelle2!$Z$2:$Z$7,0))),1,"")</f>
        <v/>
      </c>
      <c r="U500" s="71" t="str">
        <f>IF(AND(A500&gt;"a",Ausstellungen!G500&gt;" "),COUNTIF(A$5:A$500,A500),"")</f>
        <v/>
      </c>
      <c r="V500" s="71" t="str">
        <f t="shared" si="79"/>
        <v/>
      </c>
      <c r="W500" s="71" t="str">
        <f t="shared" si="80"/>
        <v/>
      </c>
      <c r="X500" s="71" t="str">
        <f>IF(AND(Ausstellungen!D500&lt;&gt;Tabelle2!$C$19,Ausstellungen!F500=Tabelle2!$E$19),1,"")</f>
        <v/>
      </c>
      <c r="Y500" s="71" t="str">
        <f ca="1">IF(AND(Ausstellungen!G500&gt;"a",ISERROR(MATCH(Ausstellungen!G500,INDIRECT(Ausstellungen!T500),0))),0,"")</f>
        <v/>
      </c>
      <c r="Z500" s="71" t="str">
        <f>IF(ISERROR(SEARCH(",",Ausstellungen!G500,1)),Ausstellungen!G500,SUBSTITUTE(MID(Ausstellungen!G500,1,SEARCH(",",Ausstellungen!G500,1)-1),"vv","z"))</f>
        <v xml:space="preserve"> </v>
      </c>
      <c r="AA500" s="71">
        <f t="shared" ca="1" si="81"/>
        <v>0</v>
      </c>
      <c r="AB500" s="71">
        <f t="shared" ca="1" si="82"/>
        <v>0</v>
      </c>
      <c r="AC500" s="71">
        <f t="shared" ca="1" si="83"/>
        <v>0</v>
      </c>
      <c r="AD500" s="71">
        <f t="shared" ca="1" si="84"/>
        <v>0</v>
      </c>
      <c r="AE500" s="71">
        <f t="shared" ca="1" si="85"/>
        <v>0</v>
      </c>
      <c r="AF500" s="71">
        <f t="shared" ca="1" si="86"/>
        <v>0</v>
      </c>
      <c r="AG500" s="71">
        <f t="shared" ca="1" si="87"/>
        <v>0</v>
      </c>
    </row>
    <row r="501" spans="1:64" ht="18.600000000000001" customHeight="1" x14ac:dyDescent="0.2">
      <c r="A501" s="126"/>
      <c r="B501" s="127"/>
      <c r="C501" s="127"/>
      <c r="D501" s="127"/>
      <c r="E501" s="127"/>
      <c r="F501" s="127"/>
      <c r="G501" s="128"/>
      <c r="H501" s="128"/>
      <c r="I501" s="128"/>
      <c r="J501" s="128"/>
      <c r="K501" s="127"/>
      <c r="L501" s="127"/>
      <c r="M501" s="127"/>
      <c r="N501" s="129"/>
      <c r="O501" s="128"/>
      <c r="P501" s="128"/>
      <c r="Q501" s="128"/>
      <c r="R501" s="128"/>
      <c r="S501" s="68"/>
      <c r="T501" s="128"/>
      <c r="U501" s="128"/>
      <c r="V501" s="128"/>
      <c r="W501" s="128"/>
      <c r="X501" s="128"/>
      <c r="Y501" s="128"/>
      <c r="Z501" s="128"/>
      <c r="AA501" s="128"/>
      <c r="AB501" s="128"/>
      <c r="AC501" s="128"/>
      <c r="AD501" s="128"/>
      <c r="AE501" s="128"/>
      <c r="AF501" s="128"/>
      <c r="AG501" s="128"/>
      <c r="AH501" s="127"/>
      <c r="AI501" s="127"/>
      <c r="AJ501" s="127"/>
      <c r="AK501" s="127"/>
      <c r="AL501" s="127"/>
      <c r="AM501" s="127"/>
      <c r="AN501" s="127"/>
      <c r="AO501" s="127"/>
      <c r="AP501" s="127"/>
      <c r="AQ501" s="127"/>
      <c r="AR501" s="127"/>
      <c r="AS501" s="127"/>
      <c r="AT501" s="127"/>
      <c r="AU501" s="127"/>
      <c r="AV501" s="127"/>
      <c r="AW501" s="127"/>
      <c r="AX501" s="127"/>
      <c r="AY501" s="127"/>
      <c r="AZ501" s="127"/>
      <c r="BA501" s="127"/>
      <c r="BB501" s="127"/>
      <c r="BC501" s="127"/>
      <c r="BD501" s="127"/>
      <c r="BE501" s="127"/>
      <c r="BF501" s="127"/>
      <c r="BG501" s="127"/>
      <c r="BH501" s="127"/>
      <c r="BI501" s="127"/>
      <c r="BJ501" s="127"/>
      <c r="BK501" s="127"/>
      <c r="BL501" s="127"/>
    </row>
  </sheetData>
  <sheetProtection algorithmName="SHA-512" hashValue="ZB29EURyLF0Q6W4q2/y8WYs6xmYc5pvj6X7R0ZQzJNxl6WrC60ASS9cVErmA8HmvPT3dmCurCXUElpIx801noA==" saltValue="Tn8GiU22udW7pYTKfwV9ug==" spinCount="100000" sheet="1" objects="1" scenarios="1" selectLockedCells="1" selectUnlockedCells="1"/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I56"/>
  <sheetViews>
    <sheetView zoomScaleNormal="100" workbookViewId="0">
      <selection activeCell="A4" sqref="A4"/>
    </sheetView>
  </sheetViews>
  <sheetFormatPr baseColWidth="10" defaultColWidth="10.5" defaultRowHeight="14.25" x14ac:dyDescent="0.2"/>
  <cols>
    <col min="1" max="1" width="11.125" style="152" customWidth="1"/>
    <col min="2" max="2" width="3.5" customWidth="1"/>
    <col min="3" max="3" width="19.25" customWidth="1"/>
    <col min="4" max="4" width="5.25" style="152" customWidth="1"/>
    <col min="5" max="5" width="16.25" customWidth="1"/>
    <col min="6" max="6" width="5.875" customWidth="1"/>
    <col min="7" max="7" width="6.25" customWidth="1"/>
    <col min="8" max="8" width="17" customWidth="1"/>
    <col min="9" max="11" width="25.375" customWidth="1"/>
    <col min="12" max="12" width="23" customWidth="1"/>
    <col min="13" max="13" width="9" customWidth="1"/>
    <col min="14" max="14" width="6.875" customWidth="1"/>
    <col min="15" max="15" width="19.875" customWidth="1"/>
    <col min="16" max="16" width="7" style="152" customWidth="1"/>
    <col min="17" max="17" width="21.125" customWidth="1"/>
    <col min="18" max="18" width="2.375" customWidth="1"/>
    <col min="20" max="20" width="33.75" customWidth="1"/>
    <col min="21" max="21" width="21.75" customWidth="1"/>
    <col min="22" max="22" width="22.5" customWidth="1"/>
    <col min="23" max="23" width="2.375" style="173" customWidth="1"/>
    <col min="24" max="24" width="15" customWidth="1"/>
    <col min="25" max="25" width="8.625" customWidth="1"/>
    <col min="26" max="26" width="19.25" customWidth="1"/>
    <col min="27" max="27" width="8.125" customWidth="1"/>
    <col min="28" max="28" width="4" customWidth="1"/>
    <col min="29" max="29" width="25.375" customWidth="1"/>
    <col min="30" max="30" width="7" style="152" customWidth="1"/>
    <col min="31" max="31" width="10.125" style="152" customWidth="1"/>
    <col min="33" max="33" width="19.875" customWidth="1"/>
    <col min="34" max="34" width="8.625" customWidth="1"/>
    <col min="37" max="37" width="16.25" customWidth="1"/>
    <col min="38" max="38" width="25.375" customWidth="1"/>
    <col min="40" max="40" width="14" customWidth="1"/>
    <col min="41" max="41" width="12.5" customWidth="1"/>
    <col min="42" max="42" width="14.375" customWidth="1"/>
    <col min="43" max="43" width="12.75" customWidth="1"/>
    <col min="44" max="44" width="13.75" customWidth="1"/>
    <col min="45" max="45" width="14.75" customWidth="1"/>
    <col min="46" max="46" width="12.25" customWidth="1"/>
    <col min="49" max="49" width="25.375" customWidth="1"/>
    <col min="50" max="51" width="6.875" customWidth="1"/>
    <col min="52" max="52" width="11" customWidth="1"/>
    <col min="53" max="53" width="10.75" customWidth="1"/>
    <col min="54" max="54" width="15" customWidth="1"/>
    <col min="57" max="57" width="25.375" customWidth="1"/>
    <col min="58" max="58" width="15.5" customWidth="1"/>
    <col min="59" max="59" width="14.125" customWidth="1"/>
    <col min="60" max="60" width="15.875" customWidth="1"/>
    <col min="61" max="61" width="14.375" customWidth="1"/>
    <col min="62" max="62" width="15.25" customWidth="1"/>
    <col min="63" max="63" width="16.25" customWidth="1"/>
    <col min="64" max="64" width="13.875" customWidth="1"/>
    <col min="66" max="66" width="7.5" customWidth="1"/>
    <col min="67" max="67" width="7" customWidth="1"/>
    <col min="68" max="68" width="17" customWidth="1"/>
    <col min="69" max="69" width="7" customWidth="1"/>
    <col min="70" max="70" width="25.375" customWidth="1"/>
    <col min="71" max="71" width="7" customWidth="1"/>
    <col min="72" max="72" width="25.375" customWidth="1"/>
    <col min="73" max="73" width="7" customWidth="1"/>
    <col min="74" max="74" width="25.375" customWidth="1"/>
    <col min="75" max="75" width="7" customWidth="1"/>
    <col min="76" max="76" width="19.25" customWidth="1"/>
    <col min="77" max="77" width="7" customWidth="1"/>
    <col min="78" max="78" width="9" customWidth="1"/>
    <col min="79" max="79" width="7" customWidth="1"/>
    <col min="81" max="81" width="25.375" customWidth="1"/>
    <col min="82" max="82" width="7" customWidth="1"/>
    <col min="83" max="83" width="10.125" customWidth="1"/>
    <col min="86" max="86" width="27.5" customWidth="1"/>
    <col min="87" max="87" width="6.625" customWidth="1"/>
  </cols>
  <sheetData>
    <row r="1" spans="1:87" ht="18.600000000000001" customHeight="1" x14ac:dyDescent="0.2">
      <c r="A1" s="144" t="s">
        <v>12</v>
      </c>
      <c r="B1" s="145" t="s">
        <v>12</v>
      </c>
      <c r="C1" s="145" t="str">
        <f>"Shows - "&amp;D2</f>
        <v>Shows - 2021</v>
      </c>
      <c r="D1" s="144" t="s">
        <v>150</v>
      </c>
      <c r="E1" s="146" t="s">
        <v>106</v>
      </c>
      <c r="F1" s="146" t="s">
        <v>151</v>
      </c>
      <c r="G1" s="145"/>
      <c r="H1" s="145"/>
      <c r="I1" s="145"/>
      <c r="J1" s="145"/>
      <c r="K1" s="145"/>
      <c r="L1" s="145"/>
      <c r="M1" s="145"/>
      <c r="N1" s="145"/>
      <c r="O1" s="145" t="s">
        <v>102</v>
      </c>
      <c r="P1" s="144" t="s">
        <v>152</v>
      </c>
      <c r="Q1" s="145"/>
      <c r="R1" s="145"/>
      <c r="S1" s="145"/>
      <c r="T1" s="145"/>
      <c r="U1" s="145"/>
      <c r="V1" s="145"/>
      <c r="W1" s="147"/>
      <c r="X1" s="147"/>
      <c r="Y1" s="147"/>
      <c r="Z1" s="148"/>
      <c r="AA1" s="148"/>
      <c r="AB1" s="148"/>
      <c r="AC1" s="148" t="s">
        <v>153</v>
      </c>
      <c r="AD1" s="149" t="s">
        <v>152</v>
      </c>
      <c r="AE1" s="149" t="s">
        <v>154</v>
      </c>
      <c r="AF1" s="145"/>
      <c r="AG1" s="148" t="s">
        <v>102</v>
      </c>
      <c r="AH1" s="148" t="s">
        <v>152</v>
      </c>
      <c r="AI1" s="145"/>
      <c r="AJ1" s="145"/>
      <c r="AK1" s="148" t="s">
        <v>106</v>
      </c>
      <c r="AL1" s="148" t="s">
        <v>153</v>
      </c>
      <c r="AM1" s="145"/>
      <c r="AN1" s="150" t="s">
        <v>10</v>
      </c>
      <c r="AO1" s="150" t="s">
        <v>13</v>
      </c>
      <c r="AP1" s="150" t="s">
        <v>23</v>
      </c>
      <c r="AQ1" s="150" t="s">
        <v>112</v>
      </c>
      <c r="AR1" s="150" t="s">
        <v>115</v>
      </c>
      <c r="AS1" s="150" t="s">
        <v>155</v>
      </c>
      <c r="AT1" s="150" t="s">
        <v>26</v>
      </c>
      <c r="AU1" s="145"/>
      <c r="AV1" s="145"/>
      <c r="AW1" s="148" t="s">
        <v>156</v>
      </c>
      <c r="AX1" s="148" t="s">
        <v>118</v>
      </c>
      <c r="AY1" s="148" t="s">
        <v>22</v>
      </c>
      <c r="AZ1" s="148" t="s">
        <v>157</v>
      </c>
      <c r="BA1" s="148" t="s">
        <v>158</v>
      </c>
      <c r="BB1" s="148" t="s">
        <v>159</v>
      </c>
      <c r="BC1" s="145"/>
      <c r="BD1" s="145"/>
      <c r="BE1" s="148" t="s">
        <v>160</v>
      </c>
      <c r="BF1" s="148" t="s">
        <v>10</v>
      </c>
      <c r="BG1" s="148" t="s">
        <v>13</v>
      </c>
      <c r="BH1" s="148" t="s">
        <v>23</v>
      </c>
      <c r="BI1" s="148" t="s">
        <v>112</v>
      </c>
      <c r="BJ1" s="148" t="s">
        <v>115</v>
      </c>
      <c r="BK1" s="148" t="s">
        <v>155</v>
      </c>
      <c r="BL1" s="148" t="s">
        <v>26</v>
      </c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C1" s="148" t="s">
        <v>153</v>
      </c>
      <c r="CD1" s="149" t="s">
        <v>152</v>
      </c>
      <c r="CE1" s="149" t="s">
        <v>154</v>
      </c>
      <c r="CH1" s="148" t="s">
        <v>161</v>
      </c>
      <c r="CI1" s="149" t="s">
        <v>162</v>
      </c>
    </row>
    <row r="2" spans="1:87" ht="18.600000000000001" customHeight="1" x14ac:dyDescent="0.2">
      <c r="A2" s="151" t="s">
        <v>163</v>
      </c>
      <c r="C2" s="151" t="s">
        <v>105</v>
      </c>
      <c r="D2" s="151">
        <v>2021</v>
      </c>
      <c r="E2" s="152" t="str">
        <f>" "</f>
        <v xml:space="preserve"> </v>
      </c>
      <c r="F2" s="152" t="str">
        <f>" "</f>
        <v xml:space="preserve"> </v>
      </c>
      <c r="G2" s="197" t="s">
        <v>164</v>
      </c>
      <c r="H2" s="197"/>
      <c r="I2" s="197"/>
      <c r="J2" s="197"/>
      <c r="K2" s="197"/>
      <c r="L2" s="197"/>
      <c r="M2" s="197"/>
      <c r="N2" s="146" t="s">
        <v>165</v>
      </c>
      <c r="O2" s="146" t="s">
        <v>166</v>
      </c>
      <c r="Q2" t="s">
        <v>167</v>
      </c>
      <c r="R2" s="152"/>
      <c r="T2" s="153" t="s">
        <v>168</v>
      </c>
      <c r="U2" s="153" t="s">
        <v>30</v>
      </c>
      <c r="V2" s="153" t="s">
        <v>30</v>
      </c>
      <c r="W2" s="154">
        <v>1</v>
      </c>
      <c r="X2" s="146" t="s">
        <v>169</v>
      </c>
      <c r="Y2" s="148" t="s">
        <v>152</v>
      </c>
      <c r="Z2" s="153" t="s">
        <v>170</v>
      </c>
      <c r="AA2" s="153" t="s">
        <v>169</v>
      </c>
      <c r="AB2" s="153">
        <v>1</v>
      </c>
      <c r="AC2" s="155" t="str">
        <f>" "</f>
        <v xml:space="preserve"> </v>
      </c>
      <c r="AD2" s="156"/>
      <c r="AE2" s="156"/>
      <c r="AG2" s="155" t="str">
        <f>" "</f>
        <v xml:space="preserve"> </v>
      </c>
      <c r="AH2" s="153"/>
      <c r="AK2" s="155" t="str">
        <f>" "</f>
        <v xml:space="preserve"> </v>
      </c>
      <c r="AL2" s="153"/>
      <c r="AN2" s="154"/>
      <c r="AO2" s="154"/>
      <c r="AP2" s="154"/>
      <c r="AQ2" s="154"/>
      <c r="AR2" s="154"/>
      <c r="AS2" s="154"/>
      <c r="AT2" s="154"/>
      <c r="AW2" s="153"/>
      <c r="AX2" s="153"/>
      <c r="AY2" s="153"/>
      <c r="AZ2" s="153"/>
      <c r="BA2" s="153"/>
      <c r="BB2" s="153"/>
      <c r="BE2" s="153"/>
      <c r="BF2" s="153"/>
      <c r="BG2" s="153"/>
      <c r="BH2" s="153"/>
      <c r="BI2" s="153"/>
      <c r="BJ2" s="153"/>
      <c r="BK2" s="153"/>
      <c r="BL2" s="153"/>
      <c r="BN2" s="197" t="s">
        <v>164</v>
      </c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57"/>
      <c r="CC2" s="153"/>
      <c r="CD2" s="156"/>
      <c r="CE2" s="156"/>
      <c r="CH2" s="153" t="s">
        <v>171</v>
      </c>
      <c r="CI2" s="153" t="s">
        <v>162</v>
      </c>
    </row>
    <row r="3" spans="1:87" ht="18.600000000000001" customHeight="1" x14ac:dyDescent="0.2">
      <c r="A3" s="152" t="str">
        <f>" "</f>
        <v xml:space="preserve"> </v>
      </c>
      <c r="B3" s="152" t="str">
        <f>" "</f>
        <v xml:space="preserve"> </v>
      </c>
      <c r="C3" s="152" t="str">
        <f>" "</f>
        <v xml:space="preserve"> </v>
      </c>
      <c r="E3" t="s">
        <v>10</v>
      </c>
      <c r="G3" s="158"/>
      <c r="H3" s="158"/>
      <c r="I3" s="158"/>
      <c r="J3" s="158"/>
      <c r="K3" s="158"/>
      <c r="L3" s="158"/>
      <c r="M3" s="158"/>
      <c r="N3" t="s">
        <v>12</v>
      </c>
      <c r="O3" s="158" t="str">
        <f>" "</f>
        <v xml:space="preserve"> </v>
      </c>
      <c r="Q3" s="158" t="str">
        <f>" "</f>
        <v xml:space="preserve"> </v>
      </c>
      <c r="R3" s="152"/>
      <c r="T3" s="153" t="s">
        <v>172</v>
      </c>
      <c r="U3" s="153" t="s">
        <v>30</v>
      </c>
      <c r="V3" s="153" t="s">
        <v>30</v>
      </c>
      <c r="W3" s="154">
        <v>1</v>
      </c>
      <c r="X3" s="155" t="s">
        <v>12</v>
      </c>
      <c r="Y3" s="153">
        <v>0</v>
      </c>
      <c r="Z3" s="153" t="s">
        <v>111</v>
      </c>
      <c r="AA3" s="153" t="s">
        <v>169</v>
      </c>
      <c r="AB3" s="153">
        <v>1</v>
      </c>
      <c r="AC3" s="153" t="s">
        <v>173</v>
      </c>
      <c r="AD3" s="156">
        <v>4</v>
      </c>
      <c r="AE3" s="156">
        <v>6</v>
      </c>
      <c r="AG3" s="153" t="s">
        <v>116</v>
      </c>
      <c r="AH3" s="153">
        <v>4</v>
      </c>
      <c r="AK3" s="153" t="s">
        <v>10</v>
      </c>
      <c r="AL3" s="153" t="s">
        <v>173</v>
      </c>
      <c r="AN3" s="154">
        <v>0</v>
      </c>
      <c r="AO3" s="154">
        <v>1</v>
      </c>
      <c r="AP3" s="154">
        <v>1</v>
      </c>
      <c r="AQ3" s="154">
        <v>1</v>
      </c>
      <c r="AR3" s="154">
        <v>1</v>
      </c>
      <c r="AS3" s="154">
        <v>1</v>
      </c>
      <c r="AT3" s="154">
        <v>0</v>
      </c>
      <c r="AW3" s="153" t="s">
        <v>173</v>
      </c>
      <c r="AX3" s="153">
        <v>0</v>
      </c>
      <c r="AY3" s="153">
        <v>0</v>
      </c>
      <c r="AZ3" s="153">
        <v>0</v>
      </c>
      <c r="BA3" s="153">
        <v>0</v>
      </c>
      <c r="BB3" s="153">
        <v>0</v>
      </c>
      <c r="BE3" s="153" t="s">
        <v>173</v>
      </c>
      <c r="BF3" s="153">
        <v>0</v>
      </c>
      <c r="BG3" s="153">
        <v>1</v>
      </c>
      <c r="BH3" s="153">
        <v>1</v>
      </c>
      <c r="BI3" s="153">
        <v>1</v>
      </c>
      <c r="BJ3" s="153">
        <v>1</v>
      </c>
      <c r="BK3" s="153">
        <v>1</v>
      </c>
      <c r="BL3" s="153">
        <v>0</v>
      </c>
      <c r="BN3" s="158" t="str">
        <f>" "</f>
        <v xml:space="preserve"> </v>
      </c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C3" s="153" t="s">
        <v>173</v>
      </c>
      <c r="CD3" s="156">
        <v>4</v>
      </c>
      <c r="CE3" s="156">
        <v>6</v>
      </c>
      <c r="CH3" s="159" t="s">
        <v>174</v>
      </c>
      <c r="CI3" s="159" t="s">
        <v>162</v>
      </c>
    </row>
    <row r="4" spans="1:87" ht="18.600000000000001" customHeight="1" x14ac:dyDescent="0.2">
      <c r="A4" s="152" t="s">
        <v>299</v>
      </c>
      <c r="B4" t="s">
        <v>12</v>
      </c>
      <c r="C4" t="s">
        <v>8</v>
      </c>
      <c r="E4" t="s">
        <v>13</v>
      </c>
      <c r="G4" s="160" t="s">
        <v>175</v>
      </c>
      <c r="H4" s="160" t="s">
        <v>176</v>
      </c>
      <c r="I4" s="160" t="s">
        <v>177</v>
      </c>
      <c r="J4" s="160" t="s">
        <v>178</v>
      </c>
      <c r="K4" s="160" t="s">
        <v>179</v>
      </c>
      <c r="L4" s="160" t="s">
        <v>180</v>
      </c>
      <c r="M4" s="160" t="s">
        <v>181</v>
      </c>
      <c r="O4" t="s">
        <v>116</v>
      </c>
      <c r="P4" s="152">
        <v>4</v>
      </c>
      <c r="Q4" t="s">
        <v>116</v>
      </c>
      <c r="R4" s="152">
        <v>4</v>
      </c>
      <c r="T4" s="153" t="s">
        <v>182</v>
      </c>
      <c r="U4" s="153" t="s">
        <v>113</v>
      </c>
      <c r="V4" s="153" t="s">
        <v>113</v>
      </c>
      <c r="W4" s="154">
        <v>1</v>
      </c>
      <c r="X4" s="155" t="s">
        <v>22</v>
      </c>
      <c r="Y4" s="153">
        <v>2</v>
      </c>
      <c r="Z4" s="153" t="s">
        <v>21</v>
      </c>
      <c r="AA4" s="153" t="s">
        <v>169</v>
      </c>
      <c r="AB4" s="153">
        <v>1</v>
      </c>
      <c r="AC4" s="153" t="s">
        <v>34</v>
      </c>
      <c r="AD4" s="156">
        <v>3</v>
      </c>
      <c r="AE4" s="156">
        <v>5</v>
      </c>
      <c r="AG4" s="155" t="str">
        <f>" "</f>
        <v xml:space="preserve"> </v>
      </c>
      <c r="AH4" s="153"/>
      <c r="AK4" s="153" t="s">
        <v>13</v>
      </c>
      <c r="AL4" s="153" t="s">
        <v>34</v>
      </c>
      <c r="AN4" s="154">
        <v>0</v>
      </c>
      <c r="AO4" s="154">
        <v>1</v>
      </c>
      <c r="AP4" s="154">
        <v>1</v>
      </c>
      <c r="AQ4" s="154">
        <v>1</v>
      </c>
      <c r="AR4" s="154">
        <v>1</v>
      </c>
      <c r="AS4" s="154">
        <v>1</v>
      </c>
      <c r="AT4" s="154">
        <v>0</v>
      </c>
      <c r="AW4" s="153" t="s">
        <v>34</v>
      </c>
      <c r="AX4" s="153">
        <v>0</v>
      </c>
      <c r="AY4" s="153">
        <v>0</v>
      </c>
      <c r="AZ4" s="153">
        <v>0</v>
      </c>
      <c r="BA4" s="153">
        <v>0</v>
      </c>
      <c r="BB4" s="153">
        <v>0</v>
      </c>
      <c r="BE4" s="153" t="s">
        <v>34</v>
      </c>
      <c r="BF4" s="153">
        <v>0</v>
      </c>
      <c r="BG4" s="153">
        <v>1</v>
      </c>
      <c r="BH4" s="153">
        <v>1</v>
      </c>
      <c r="BI4" s="153">
        <v>1</v>
      </c>
      <c r="BJ4" s="153">
        <v>1</v>
      </c>
      <c r="BK4" s="153">
        <v>1</v>
      </c>
      <c r="BL4" s="153">
        <v>0</v>
      </c>
      <c r="BN4" s="160" t="s">
        <v>183</v>
      </c>
      <c r="BO4" s="161" t="s">
        <v>152</v>
      </c>
      <c r="BP4" s="160" t="s">
        <v>184</v>
      </c>
      <c r="BQ4" s="161" t="s">
        <v>152</v>
      </c>
      <c r="BR4" s="160" t="s">
        <v>185</v>
      </c>
      <c r="BS4" s="161" t="s">
        <v>152</v>
      </c>
      <c r="BT4" s="160" t="s">
        <v>186</v>
      </c>
      <c r="BU4" s="161" t="s">
        <v>152</v>
      </c>
      <c r="BV4" s="160" t="s">
        <v>187</v>
      </c>
      <c r="BW4" s="161" t="s">
        <v>152</v>
      </c>
      <c r="BX4" s="160" t="s">
        <v>188</v>
      </c>
      <c r="BY4" s="161" t="s">
        <v>152</v>
      </c>
      <c r="BZ4" s="160"/>
      <c r="CA4" s="161"/>
      <c r="CC4" s="153" t="s">
        <v>34</v>
      </c>
      <c r="CD4" s="156">
        <v>3</v>
      </c>
      <c r="CE4" s="156">
        <v>5</v>
      </c>
      <c r="CH4" s="162" t="s">
        <v>189</v>
      </c>
      <c r="CI4" s="162" t="s">
        <v>162</v>
      </c>
    </row>
    <row r="5" spans="1:87" ht="18.600000000000001" customHeight="1" x14ac:dyDescent="0.2">
      <c r="A5" s="152" t="s">
        <v>190</v>
      </c>
      <c r="C5" t="s">
        <v>107</v>
      </c>
      <c r="E5" t="s">
        <v>23</v>
      </c>
      <c r="G5" s="158" t="str">
        <f t="shared" ref="G5:M5" si="0">" "</f>
        <v xml:space="preserve"> </v>
      </c>
      <c r="H5" s="158" t="str">
        <f t="shared" si="0"/>
        <v xml:space="preserve"> </v>
      </c>
      <c r="I5" s="158" t="str">
        <f t="shared" si="0"/>
        <v xml:space="preserve"> </v>
      </c>
      <c r="J5" s="158" t="str">
        <f t="shared" si="0"/>
        <v xml:space="preserve"> </v>
      </c>
      <c r="K5" s="158" t="str">
        <f t="shared" si="0"/>
        <v xml:space="preserve"> </v>
      </c>
      <c r="L5" s="158" t="str">
        <f t="shared" si="0"/>
        <v xml:space="preserve"> </v>
      </c>
      <c r="M5" s="158" t="str">
        <f t="shared" si="0"/>
        <v xml:space="preserve"> </v>
      </c>
      <c r="O5" s="146" t="s">
        <v>191</v>
      </c>
      <c r="T5" s="153" t="s">
        <v>192</v>
      </c>
      <c r="U5" s="153" t="s">
        <v>113</v>
      </c>
      <c r="V5" s="153" t="s">
        <v>113</v>
      </c>
      <c r="W5" s="154">
        <v>1</v>
      </c>
      <c r="X5" s="155" t="s">
        <v>118</v>
      </c>
      <c r="Y5" s="153">
        <v>3</v>
      </c>
      <c r="Z5" s="153" t="s">
        <v>14</v>
      </c>
      <c r="AA5" s="153" t="s">
        <v>169</v>
      </c>
      <c r="AB5" s="153">
        <v>1</v>
      </c>
      <c r="AC5" s="153" t="s">
        <v>19</v>
      </c>
      <c r="AD5" s="156">
        <v>2</v>
      </c>
      <c r="AE5" s="156">
        <v>4</v>
      </c>
      <c r="AG5" s="153" t="s">
        <v>191</v>
      </c>
      <c r="AH5" s="153">
        <v>2</v>
      </c>
      <c r="AK5" s="153" t="s">
        <v>23</v>
      </c>
      <c r="AL5" s="153" t="s">
        <v>19</v>
      </c>
      <c r="AN5" s="154">
        <v>0</v>
      </c>
      <c r="AO5" s="154">
        <v>1</v>
      </c>
      <c r="AP5" s="154">
        <v>1</v>
      </c>
      <c r="AQ5" s="154">
        <v>1</v>
      </c>
      <c r="AR5" s="154">
        <v>1</v>
      </c>
      <c r="AS5" s="154">
        <v>1</v>
      </c>
      <c r="AT5" s="154">
        <v>0</v>
      </c>
      <c r="AW5" s="153" t="s">
        <v>19</v>
      </c>
      <c r="AX5" s="153">
        <v>0</v>
      </c>
      <c r="AY5" s="153">
        <v>0</v>
      </c>
      <c r="AZ5" s="153">
        <v>0</v>
      </c>
      <c r="BA5" s="153">
        <v>0</v>
      </c>
      <c r="BB5" s="153">
        <v>0</v>
      </c>
      <c r="BE5" s="153" t="s">
        <v>19</v>
      </c>
      <c r="BF5" s="153">
        <v>0</v>
      </c>
      <c r="BG5" s="153">
        <v>1</v>
      </c>
      <c r="BH5" s="153">
        <v>1</v>
      </c>
      <c r="BI5" s="153">
        <v>1</v>
      </c>
      <c r="BJ5" s="153">
        <v>1</v>
      </c>
      <c r="BK5" s="153">
        <v>1</v>
      </c>
      <c r="BL5" s="153">
        <v>0</v>
      </c>
      <c r="BN5" s="158" t="str">
        <f t="shared" ref="BN5:BY5" si="1">" "</f>
        <v xml:space="preserve"> </v>
      </c>
      <c r="BO5" s="158" t="str">
        <f t="shared" si="1"/>
        <v xml:space="preserve"> </v>
      </c>
      <c r="BP5" s="158" t="str">
        <f t="shared" si="1"/>
        <v xml:space="preserve"> </v>
      </c>
      <c r="BQ5" s="158" t="str">
        <f t="shared" si="1"/>
        <v xml:space="preserve"> </v>
      </c>
      <c r="BR5" s="158" t="str">
        <f t="shared" si="1"/>
        <v xml:space="preserve"> </v>
      </c>
      <c r="BS5" s="158" t="str">
        <f t="shared" si="1"/>
        <v xml:space="preserve"> </v>
      </c>
      <c r="BT5" s="158" t="str">
        <f t="shared" si="1"/>
        <v xml:space="preserve"> </v>
      </c>
      <c r="BU5" s="158" t="str">
        <f t="shared" si="1"/>
        <v xml:space="preserve"> </v>
      </c>
      <c r="BV5" s="158" t="str">
        <f t="shared" si="1"/>
        <v xml:space="preserve"> </v>
      </c>
      <c r="BW5" s="158" t="str">
        <f t="shared" si="1"/>
        <v xml:space="preserve"> </v>
      </c>
      <c r="BX5" s="158" t="str">
        <f t="shared" si="1"/>
        <v xml:space="preserve"> </v>
      </c>
      <c r="BY5" s="158" t="str">
        <f t="shared" si="1"/>
        <v xml:space="preserve"> </v>
      </c>
      <c r="BZ5" s="158"/>
      <c r="CA5" s="158"/>
      <c r="CC5" s="153" t="s">
        <v>19</v>
      </c>
      <c r="CD5" s="156">
        <v>2</v>
      </c>
      <c r="CE5" s="156">
        <v>4</v>
      </c>
      <c r="CH5" s="163" t="s">
        <v>193</v>
      </c>
      <c r="CI5" s="164" t="s">
        <v>162</v>
      </c>
    </row>
    <row r="6" spans="1:87" ht="18.600000000000001" customHeight="1" x14ac:dyDescent="0.2">
      <c r="C6" t="s">
        <v>194</v>
      </c>
      <c r="E6" t="s">
        <v>112</v>
      </c>
      <c r="G6" s="158" t="s">
        <v>11</v>
      </c>
      <c r="H6" s="158" t="s">
        <v>14</v>
      </c>
      <c r="I6" s="158" t="s">
        <v>21</v>
      </c>
      <c r="J6" s="158" t="s">
        <v>21</v>
      </c>
      <c r="K6" s="158" t="s">
        <v>21</v>
      </c>
      <c r="L6" s="158" t="s">
        <v>195</v>
      </c>
      <c r="M6" s="158" t="s">
        <v>196</v>
      </c>
      <c r="O6" s="158" t="str">
        <f>" "</f>
        <v xml:space="preserve"> </v>
      </c>
      <c r="T6" s="153" t="s">
        <v>197</v>
      </c>
      <c r="U6" s="153" t="s">
        <v>198</v>
      </c>
      <c r="V6" s="153" t="s">
        <v>199</v>
      </c>
      <c r="W6" s="154">
        <v>1</v>
      </c>
      <c r="X6" s="155" t="s">
        <v>157</v>
      </c>
      <c r="Y6" s="153">
        <v>7</v>
      </c>
      <c r="Z6" s="153" t="s">
        <v>195</v>
      </c>
      <c r="AA6" s="153" t="s">
        <v>169</v>
      </c>
      <c r="AB6" s="153">
        <v>1</v>
      </c>
      <c r="AC6" s="153" t="s">
        <v>119</v>
      </c>
      <c r="AD6" s="156">
        <v>1</v>
      </c>
      <c r="AE6" s="156">
        <v>3</v>
      </c>
      <c r="AG6" s="153" t="s">
        <v>286</v>
      </c>
      <c r="AH6" s="153">
        <v>2</v>
      </c>
      <c r="AK6" s="153" t="s">
        <v>112</v>
      </c>
      <c r="AL6" s="153" t="s">
        <v>119</v>
      </c>
      <c r="AN6" s="154">
        <v>0</v>
      </c>
      <c r="AO6" s="154">
        <v>1</v>
      </c>
      <c r="AP6" s="154">
        <v>1</v>
      </c>
      <c r="AQ6" s="154">
        <v>1</v>
      </c>
      <c r="AR6" s="154">
        <v>1</v>
      </c>
      <c r="AS6" s="154">
        <v>1</v>
      </c>
      <c r="AT6" s="154">
        <v>0</v>
      </c>
      <c r="AW6" s="153" t="s">
        <v>119</v>
      </c>
      <c r="AX6" s="153">
        <v>0</v>
      </c>
      <c r="AY6" s="153">
        <v>0</v>
      </c>
      <c r="AZ6" s="153">
        <v>0</v>
      </c>
      <c r="BA6" s="153">
        <v>0</v>
      </c>
      <c r="BB6" s="153">
        <v>0</v>
      </c>
      <c r="BE6" s="153" t="s">
        <v>119</v>
      </c>
      <c r="BF6" s="153">
        <v>0</v>
      </c>
      <c r="BG6" s="153">
        <v>1</v>
      </c>
      <c r="BH6" s="153">
        <v>1</v>
      </c>
      <c r="BI6" s="153">
        <v>1</v>
      </c>
      <c r="BJ6" s="153">
        <v>1</v>
      </c>
      <c r="BK6" s="153">
        <v>1</v>
      </c>
      <c r="BL6" s="153">
        <v>0</v>
      </c>
      <c r="BN6" s="158" t="s">
        <v>11</v>
      </c>
      <c r="BO6" s="156">
        <v>4</v>
      </c>
      <c r="BP6" s="158" t="s">
        <v>14</v>
      </c>
      <c r="BQ6" s="156">
        <v>12</v>
      </c>
      <c r="BR6" s="158" t="s">
        <v>21</v>
      </c>
      <c r="BS6" s="156">
        <v>15</v>
      </c>
      <c r="BT6" s="158" t="s">
        <v>21</v>
      </c>
      <c r="BU6" s="156">
        <v>15</v>
      </c>
      <c r="BV6" s="158" t="s">
        <v>21</v>
      </c>
      <c r="BW6" s="156">
        <v>15</v>
      </c>
      <c r="BX6" s="158" t="s">
        <v>195</v>
      </c>
      <c r="BY6" s="156">
        <v>12</v>
      </c>
      <c r="BZ6" s="158"/>
      <c r="CA6" s="158"/>
      <c r="CC6" s="153" t="s">
        <v>119</v>
      </c>
      <c r="CD6" s="156">
        <v>1</v>
      </c>
      <c r="CE6" s="156">
        <v>3</v>
      </c>
      <c r="CH6" s="162" t="s">
        <v>200</v>
      </c>
      <c r="CI6" s="162" t="s">
        <v>162</v>
      </c>
    </row>
    <row r="7" spans="1:87" ht="18.600000000000001" customHeight="1" x14ac:dyDescent="0.2">
      <c r="C7" t="s">
        <v>201</v>
      </c>
      <c r="E7" t="s">
        <v>115</v>
      </c>
      <c r="G7" s="158" t="s">
        <v>202</v>
      </c>
      <c r="H7" s="158" t="s">
        <v>170</v>
      </c>
      <c r="I7" s="158" t="s">
        <v>203</v>
      </c>
      <c r="J7" s="158" t="s">
        <v>203</v>
      </c>
      <c r="K7" s="158" t="s">
        <v>203</v>
      </c>
      <c r="L7" s="158" t="s">
        <v>170</v>
      </c>
      <c r="M7" s="158" t="s">
        <v>27</v>
      </c>
      <c r="O7" t="s">
        <v>191</v>
      </c>
      <c r="P7" s="152">
        <v>2</v>
      </c>
      <c r="T7" s="153" t="s">
        <v>204</v>
      </c>
      <c r="U7" s="153" t="s">
        <v>191</v>
      </c>
      <c r="V7" s="153" t="s">
        <v>191</v>
      </c>
      <c r="W7" s="154">
        <v>1</v>
      </c>
      <c r="X7" s="155" t="s">
        <v>158</v>
      </c>
      <c r="Y7" s="153">
        <v>8</v>
      </c>
      <c r="Z7" s="153" t="s">
        <v>196</v>
      </c>
      <c r="AA7" s="153" t="s">
        <v>169</v>
      </c>
      <c r="AB7" s="153">
        <v>1</v>
      </c>
      <c r="AC7" s="153" t="s">
        <v>202</v>
      </c>
      <c r="AD7" s="156">
        <v>2</v>
      </c>
      <c r="AE7" s="156">
        <v>3</v>
      </c>
      <c r="AG7" s="153" t="s">
        <v>30</v>
      </c>
      <c r="AH7" s="153">
        <v>4</v>
      </c>
      <c r="AK7" s="153" t="s">
        <v>115</v>
      </c>
      <c r="AL7" s="153" t="s">
        <v>202</v>
      </c>
      <c r="AN7" s="154">
        <v>1</v>
      </c>
      <c r="AO7" s="154">
        <v>0</v>
      </c>
      <c r="AP7" s="154">
        <v>0</v>
      </c>
      <c r="AQ7" s="154">
        <v>0</v>
      </c>
      <c r="AR7" s="154">
        <v>0</v>
      </c>
      <c r="AS7" s="154">
        <v>0</v>
      </c>
      <c r="AT7" s="154">
        <v>0</v>
      </c>
      <c r="AW7" s="153" t="s">
        <v>202</v>
      </c>
      <c r="AX7" s="153">
        <v>0</v>
      </c>
      <c r="AY7" s="153">
        <v>0</v>
      </c>
      <c r="AZ7" s="153">
        <v>0</v>
      </c>
      <c r="BA7" s="153">
        <v>0</v>
      </c>
      <c r="BB7" s="153">
        <v>0</v>
      </c>
      <c r="BE7" s="153" t="s">
        <v>202</v>
      </c>
      <c r="BF7" s="153">
        <v>1</v>
      </c>
      <c r="BG7" s="153">
        <v>0</v>
      </c>
      <c r="BH7" s="153">
        <v>0</v>
      </c>
      <c r="BI7" s="153">
        <v>0</v>
      </c>
      <c r="BJ7" s="153">
        <v>0</v>
      </c>
      <c r="BK7" s="153">
        <v>0</v>
      </c>
      <c r="BL7" s="153">
        <v>0</v>
      </c>
      <c r="BN7" s="158" t="s">
        <v>202</v>
      </c>
      <c r="BO7" s="156">
        <v>2</v>
      </c>
      <c r="BP7" s="158" t="s">
        <v>170</v>
      </c>
      <c r="BQ7" s="156">
        <v>10</v>
      </c>
      <c r="BR7" s="158" t="s">
        <v>203</v>
      </c>
      <c r="BS7" s="156">
        <v>14</v>
      </c>
      <c r="BT7" s="158" t="s">
        <v>203</v>
      </c>
      <c r="BU7" s="156">
        <v>14</v>
      </c>
      <c r="BV7" s="158" t="s">
        <v>203</v>
      </c>
      <c r="BW7" s="156">
        <v>14</v>
      </c>
      <c r="BX7" s="158" t="s">
        <v>170</v>
      </c>
      <c r="BY7" s="156">
        <v>10</v>
      </c>
      <c r="BZ7" s="158"/>
      <c r="CA7" s="158"/>
      <c r="CC7" s="153" t="s">
        <v>202</v>
      </c>
      <c r="CD7" s="156">
        <v>2</v>
      </c>
      <c r="CE7" s="156">
        <v>3</v>
      </c>
      <c r="CH7" s="165" t="s">
        <v>205</v>
      </c>
      <c r="CI7" s="165" t="s">
        <v>162</v>
      </c>
    </row>
    <row r="8" spans="1:87" ht="18.600000000000001" customHeight="1" x14ac:dyDescent="0.2">
      <c r="A8" s="151" t="s">
        <v>206</v>
      </c>
      <c r="C8" t="s">
        <v>207</v>
      </c>
      <c r="E8" t="s">
        <v>155</v>
      </c>
      <c r="G8" s="158"/>
      <c r="H8" s="158" t="s">
        <v>110</v>
      </c>
      <c r="I8" s="158" t="s">
        <v>111</v>
      </c>
      <c r="J8" s="158" t="s">
        <v>111</v>
      </c>
      <c r="K8" s="158" t="s">
        <v>111</v>
      </c>
      <c r="L8" s="158" t="s">
        <v>275</v>
      </c>
      <c r="M8" s="158" t="s">
        <v>208</v>
      </c>
      <c r="O8" s="146" t="s">
        <v>30</v>
      </c>
      <c r="T8" s="153" t="s">
        <v>209</v>
      </c>
      <c r="U8" s="153" t="s">
        <v>198</v>
      </c>
      <c r="V8" s="153" t="s">
        <v>199</v>
      </c>
      <c r="W8" s="154">
        <v>1</v>
      </c>
      <c r="X8" s="155" t="s">
        <v>159</v>
      </c>
      <c r="Y8" s="153">
        <v>12</v>
      </c>
      <c r="AC8" s="153" t="s">
        <v>170</v>
      </c>
      <c r="AD8" s="156">
        <v>10</v>
      </c>
      <c r="AE8" s="156">
        <v>14</v>
      </c>
      <c r="AG8" s="153" t="s">
        <v>287</v>
      </c>
      <c r="AH8" s="153">
        <v>2</v>
      </c>
      <c r="AK8" s="153" t="s">
        <v>155</v>
      </c>
      <c r="AL8" s="153" t="s">
        <v>170</v>
      </c>
      <c r="AN8" s="154">
        <v>0</v>
      </c>
      <c r="AO8" s="154">
        <v>1</v>
      </c>
      <c r="AP8" s="154">
        <v>1</v>
      </c>
      <c r="AQ8" s="154">
        <v>1</v>
      </c>
      <c r="AR8" s="154">
        <v>1</v>
      </c>
      <c r="AS8" s="154">
        <v>1</v>
      </c>
      <c r="AT8" s="154">
        <v>0</v>
      </c>
      <c r="AW8" s="153" t="s">
        <v>170</v>
      </c>
      <c r="AX8" s="153">
        <v>1</v>
      </c>
      <c r="AY8" s="153">
        <v>1</v>
      </c>
      <c r="AZ8" s="153">
        <v>1</v>
      </c>
      <c r="BA8" s="153">
        <v>1</v>
      </c>
      <c r="BB8" s="153">
        <v>1</v>
      </c>
      <c r="BE8" s="153" t="s">
        <v>170</v>
      </c>
      <c r="BF8" s="153">
        <v>0</v>
      </c>
      <c r="BG8" s="153">
        <v>1</v>
      </c>
      <c r="BH8" s="153">
        <v>1</v>
      </c>
      <c r="BI8" s="153">
        <v>1</v>
      </c>
      <c r="BJ8" s="153">
        <v>1</v>
      </c>
      <c r="BK8" s="153">
        <v>1</v>
      </c>
      <c r="BL8" s="153">
        <v>0</v>
      </c>
      <c r="BN8" s="158"/>
      <c r="BO8" s="158"/>
      <c r="BP8" s="158" t="s">
        <v>110</v>
      </c>
      <c r="BQ8" s="156">
        <v>8</v>
      </c>
      <c r="BR8" s="158" t="s">
        <v>111</v>
      </c>
      <c r="BS8" s="156">
        <v>12</v>
      </c>
      <c r="BT8" s="158" t="s">
        <v>111</v>
      </c>
      <c r="BU8" s="156">
        <v>12</v>
      </c>
      <c r="BV8" s="158" t="s">
        <v>111</v>
      </c>
      <c r="BW8" s="156">
        <v>12</v>
      </c>
      <c r="BX8" s="158" t="s">
        <v>275</v>
      </c>
      <c r="BY8" s="156">
        <v>9</v>
      </c>
      <c r="BZ8" s="158"/>
      <c r="CA8" s="158"/>
      <c r="CC8" s="153" t="s">
        <v>170</v>
      </c>
      <c r="CD8" s="156">
        <v>10</v>
      </c>
      <c r="CE8" s="156">
        <v>14</v>
      </c>
      <c r="CH8" s="166" t="s">
        <v>210</v>
      </c>
      <c r="CI8" s="166" t="s">
        <v>162</v>
      </c>
    </row>
    <row r="9" spans="1:87" ht="18.600000000000001" customHeight="1" x14ac:dyDescent="0.2">
      <c r="A9" s="152" t="str">
        <f>" "</f>
        <v xml:space="preserve"> </v>
      </c>
      <c r="C9" t="s">
        <v>211</v>
      </c>
      <c r="G9" s="158"/>
      <c r="H9" s="158" t="s">
        <v>17</v>
      </c>
      <c r="I9" s="158" t="s">
        <v>170</v>
      </c>
      <c r="J9" s="158" t="s">
        <v>170</v>
      </c>
      <c r="K9" s="158" t="s">
        <v>170</v>
      </c>
      <c r="L9" s="158" t="s">
        <v>110</v>
      </c>
      <c r="M9" s="158" t="s">
        <v>212</v>
      </c>
      <c r="O9" s="158" t="str">
        <f>" "</f>
        <v xml:space="preserve"> </v>
      </c>
      <c r="T9" s="153" t="s">
        <v>213</v>
      </c>
      <c r="U9" s="153" t="s">
        <v>214</v>
      </c>
      <c r="V9" s="153" t="s">
        <v>214</v>
      </c>
      <c r="W9" s="154">
        <v>1</v>
      </c>
      <c r="AC9" s="153" t="s">
        <v>111</v>
      </c>
      <c r="AD9" s="156">
        <v>12</v>
      </c>
      <c r="AE9" s="156">
        <v>16</v>
      </c>
      <c r="AG9" s="153" t="s">
        <v>214</v>
      </c>
      <c r="AH9" s="153">
        <v>2</v>
      </c>
      <c r="AK9" s="153" t="s">
        <v>26</v>
      </c>
      <c r="AL9" s="153" t="s">
        <v>111</v>
      </c>
      <c r="AN9" s="154">
        <v>0</v>
      </c>
      <c r="AO9" s="154">
        <v>0</v>
      </c>
      <c r="AP9" s="154">
        <v>1</v>
      </c>
      <c r="AQ9" s="154">
        <v>1</v>
      </c>
      <c r="AR9" s="154">
        <v>1</v>
      </c>
      <c r="AS9" s="154">
        <v>0</v>
      </c>
      <c r="AT9" s="154">
        <v>0</v>
      </c>
      <c r="AW9" s="153" t="s">
        <v>111</v>
      </c>
      <c r="AX9" s="153">
        <v>1</v>
      </c>
      <c r="AY9" s="153">
        <v>1</v>
      </c>
      <c r="AZ9" s="153">
        <v>1</v>
      </c>
      <c r="BA9" s="153">
        <v>1</v>
      </c>
      <c r="BB9" s="153">
        <v>1</v>
      </c>
      <c r="BE9" s="153" t="s">
        <v>111</v>
      </c>
      <c r="BF9" s="153">
        <v>0</v>
      </c>
      <c r="BG9" s="153">
        <v>0</v>
      </c>
      <c r="BH9" s="153">
        <v>1</v>
      </c>
      <c r="BI9" s="153">
        <v>1</v>
      </c>
      <c r="BJ9" s="153">
        <v>1</v>
      </c>
      <c r="BK9" s="153">
        <v>0</v>
      </c>
      <c r="BL9" s="153">
        <v>0</v>
      </c>
      <c r="BN9" s="158"/>
      <c r="BO9" s="158"/>
      <c r="BP9" s="158" t="s">
        <v>17</v>
      </c>
      <c r="BQ9" s="156">
        <v>6</v>
      </c>
      <c r="BR9" s="158" t="s">
        <v>170</v>
      </c>
      <c r="BS9" s="156">
        <v>10</v>
      </c>
      <c r="BT9" s="158" t="s">
        <v>170</v>
      </c>
      <c r="BU9" s="156">
        <v>10</v>
      </c>
      <c r="BV9" s="158" t="s">
        <v>170</v>
      </c>
      <c r="BW9" s="156">
        <v>10</v>
      </c>
      <c r="BX9" s="158" t="s">
        <v>110</v>
      </c>
      <c r="BY9" s="156">
        <v>8</v>
      </c>
      <c r="BZ9" s="158"/>
      <c r="CA9" s="158"/>
      <c r="CC9" s="153" t="s">
        <v>111</v>
      </c>
      <c r="CD9" s="156">
        <v>12</v>
      </c>
      <c r="CE9" s="156">
        <v>16</v>
      </c>
      <c r="CH9" s="167" t="s">
        <v>215</v>
      </c>
      <c r="CI9" s="167" t="s">
        <v>162</v>
      </c>
    </row>
    <row r="10" spans="1:87" ht="18.600000000000001" customHeight="1" x14ac:dyDescent="0.2">
      <c r="A10" s="152" t="s">
        <v>46</v>
      </c>
      <c r="C10" t="s">
        <v>216</v>
      </c>
      <c r="G10" s="158"/>
      <c r="H10" s="158" t="s">
        <v>32</v>
      </c>
      <c r="I10" s="158" t="s">
        <v>217</v>
      </c>
      <c r="J10" s="158" t="s">
        <v>217</v>
      </c>
      <c r="K10" s="158" t="s">
        <v>217</v>
      </c>
      <c r="L10" s="158" t="s">
        <v>17</v>
      </c>
      <c r="M10" s="158"/>
      <c r="O10" t="s">
        <v>30</v>
      </c>
      <c r="P10" s="152">
        <v>4</v>
      </c>
      <c r="T10" s="153" t="s">
        <v>218</v>
      </c>
      <c r="U10" s="153" t="s">
        <v>166</v>
      </c>
      <c r="V10" s="153" t="s">
        <v>116</v>
      </c>
      <c r="W10" s="154">
        <v>1</v>
      </c>
      <c r="AC10" s="153" t="s">
        <v>21</v>
      </c>
      <c r="AD10" s="156">
        <v>15</v>
      </c>
      <c r="AE10" s="156">
        <v>0</v>
      </c>
      <c r="AG10" s="153" t="s">
        <v>288</v>
      </c>
      <c r="AH10" s="153">
        <v>2</v>
      </c>
      <c r="AL10" s="153" t="s">
        <v>21</v>
      </c>
      <c r="AN10" s="154">
        <v>0</v>
      </c>
      <c r="AO10" s="154">
        <v>0</v>
      </c>
      <c r="AP10" s="154">
        <v>1</v>
      </c>
      <c r="AQ10" s="154">
        <v>1</v>
      </c>
      <c r="AR10" s="154">
        <v>1</v>
      </c>
      <c r="AS10" s="154">
        <v>0</v>
      </c>
      <c r="AT10" s="154">
        <v>0</v>
      </c>
      <c r="AW10" s="153" t="s">
        <v>21</v>
      </c>
      <c r="AX10" s="153">
        <v>1</v>
      </c>
      <c r="AY10" s="153">
        <v>1</v>
      </c>
      <c r="AZ10" s="153">
        <v>1</v>
      </c>
      <c r="BA10" s="153">
        <v>1</v>
      </c>
      <c r="BB10" s="153">
        <v>1</v>
      </c>
      <c r="BE10" s="153" t="s">
        <v>21</v>
      </c>
      <c r="BF10" s="153">
        <v>0</v>
      </c>
      <c r="BG10" s="153">
        <v>0</v>
      </c>
      <c r="BH10" s="153">
        <v>1</v>
      </c>
      <c r="BI10" s="153">
        <v>1</v>
      </c>
      <c r="BJ10" s="153">
        <v>1</v>
      </c>
      <c r="BK10" s="153">
        <v>0</v>
      </c>
      <c r="BL10" s="153">
        <v>0</v>
      </c>
      <c r="BN10" s="158"/>
      <c r="BO10" s="158"/>
      <c r="BP10" s="158" t="s">
        <v>32</v>
      </c>
      <c r="BQ10" s="156">
        <v>4</v>
      </c>
      <c r="BR10" s="158" t="s">
        <v>217</v>
      </c>
      <c r="BS10" s="156">
        <v>11</v>
      </c>
      <c r="BT10" s="158" t="s">
        <v>217</v>
      </c>
      <c r="BU10" s="156">
        <v>11</v>
      </c>
      <c r="BV10" s="158" t="s">
        <v>217</v>
      </c>
      <c r="BW10" s="156">
        <v>11</v>
      </c>
      <c r="BX10" s="158" t="s">
        <v>17</v>
      </c>
      <c r="BY10" s="156">
        <v>6</v>
      </c>
      <c r="BZ10" s="158"/>
      <c r="CA10" s="158"/>
      <c r="CC10" s="153" t="s">
        <v>21</v>
      </c>
      <c r="CD10" s="156">
        <v>15</v>
      </c>
      <c r="CE10" s="156">
        <v>0</v>
      </c>
      <c r="CH10" t="s">
        <v>219</v>
      </c>
      <c r="CI10" s="168" t="s">
        <v>162</v>
      </c>
    </row>
    <row r="11" spans="1:87" ht="18.600000000000001" customHeight="1" x14ac:dyDescent="0.2">
      <c r="A11" s="152" t="s">
        <v>47</v>
      </c>
      <c r="C11" t="s">
        <v>220</v>
      </c>
      <c r="E11" s="146" t="s">
        <v>26</v>
      </c>
      <c r="G11" s="158"/>
      <c r="H11" s="158" t="s">
        <v>173</v>
      </c>
      <c r="I11" s="158" t="s">
        <v>114</v>
      </c>
      <c r="J11" s="158" t="s">
        <v>114</v>
      </c>
      <c r="K11" s="158" t="s">
        <v>114</v>
      </c>
      <c r="L11" s="158" t="s">
        <v>32</v>
      </c>
      <c r="M11" s="158"/>
      <c r="O11" s="146" t="s">
        <v>214</v>
      </c>
      <c r="T11" s="153" t="s">
        <v>221</v>
      </c>
      <c r="U11" s="153" t="s">
        <v>166</v>
      </c>
      <c r="V11" s="153" t="s">
        <v>116</v>
      </c>
      <c r="W11" s="154">
        <v>1</v>
      </c>
      <c r="X11" s="169" t="s">
        <v>169</v>
      </c>
      <c r="Y11" s="153" t="s">
        <v>152</v>
      </c>
      <c r="AC11" s="153" t="s">
        <v>203</v>
      </c>
      <c r="AD11" s="156">
        <v>14</v>
      </c>
      <c r="AE11" s="156">
        <v>0</v>
      </c>
      <c r="AG11" s="153" t="s">
        <v>113</v>
      </c>
      <c r="AH11" s="153">
        <v>6</v>
      </c>
      <c r="AL11" s="153" t="s">
        <v>203</v>
      </c>
      <c r="AN11" s="154">
        <v>0</v>
      </c>
      <c r="AO11" s="154">
        <v>0</v>
      </c>
      <c r="AP11" s="154">
        <v>1</v>
      </c>
      <c r="AQ11" s="154">
        <v>1</v>
      </c>
      <c r="AR11" s="154">
        <v>1</v>
      </c>
      <c r="AS11" s="154">
        <v>0</v>
      </c>
      <c r="AT11" s="154">
        <v>0</v>
      </c>
      <c r="AW11" s="153" t="s">
        <v>203</v>
      </c>
      <c r="AX11" s="153">
        <v>0</v>
      </c>
      <c r="AY11" s="153">
        <v>0</v>
      </c>
      <c r="AZ11" s="153">
        <v>0</v>
      </c>
      <c r="BA11" s="153">
        <v>0</v>
      </c>
      <c r="BB11" s="153">
        <v>0</v>
      </c>
      <c r="BE11" s="153" t="s">
        <v>203</v>
      </c>
      <c r="BF11" s="153">
        <v>0</v>
      </c>
      <c r="BG11" s="153">
        <v>0</v>
      </c>
      <c r="BH11" s="153">
        <v>1</v>
      </c>
      <c r="BI11" s="153">
        <v>1</v>
      </c>
      <c r="BJ11" s="153">
        <v>1</v>
      </c>
      <c r="BK11" s="153">
        <v>0</v>
      </c>
      <c r="BL11" s="153">
        <v>0</v>
      </c>
      <c r="BN11" s="158"/>
      <c r="BO11" s="158"/>
      <c r="BP11" s="158" t="s">
        <v>173</v>
      </c>
      <c r="BQ11" s="156">
        <v>4</v>
      </c>
      <c r="BR11" s="158" t="s">
        <v>114</v>
      </c>
      <c r="BS11" s="156">
        <v>9</v>
      </c>
      <c r="BT11" s="158" t="s">
        <v>114</v>
      </c>
      <c r="BU11" s="156">
        <v>9</v>
      </c>
      <c r="BV11" s="158" t="s">
        <v>114</v>
      </c>
      <c r="BW11" s="156">
        <v>9</v>
      </c>
      <c r="BX11" s="158" t="s">
        <v>32</v>
      </c>
      <c r="BY11" s="156">
        <v>4</v>
      </c>
      <c r="BZ11" s="158"/>
      <c r="CA11" s="158"/>
      <c r="CC11" s="153" t="s">
        <v>203</v>
      </c>
      <c r="CD11" s="156">
        <v>14</v>
      </c>
      <c r="CE11" s="156">
        <v>0</v>
      </c>
      <c r="CH11" t="s">
        <v>222</v>
      </c>
      <c r="CI11" s="170" t="s">
        <v>162</v>
      </c>
    </row>
    <row r="12" spans="1:87" ht="18.600000000000001" customHeight="1" x14ac:dyDescent="0.2">
      <c r="C12" t="s">
        <v>223</v>
      </c>
      <c r="E12" s="152" t="str">
        <f>" "</f>
        <v xml:space="preserve"> </v>
      </c>
      <c r="G12" s="158"/>
      <c r="H12" s="158" t="s">
        <v>34</v>
      </c>
      <c r="I12" s="158" t="s">
        <v>110</v>
      </c>
      <c r="J12" s="158" t="s">
        <v>110</v>
      </c>
      <c r="K12" s="158" t="s">
        <v>110</v>
      </c>
      <c r="L12" s="158" t="s">
        <v>173</v>
      </c>
      <c r="M12" s="158"/>
      <c r="O12" s="158" t="str">
        <f>" "</f>
        <v xml:space="preserve"> </v>
      </c>
      <c r="T12" s="153" t="s">
        <v>224</v>
      </c>
      <c r="U12" s="153" t="s">
        <v>225</v>
      </c>
      <c r="V12" s="153" t="s">
        <v>226</v>
      </c>
      <c r="W12" s="154">
        <v>1</v>
      </c>
      <c r="X12" s="155"/>
      <c r="Y12" s="153"/>
      <c r="AC12" s="153" t="s">
        <v>14</v>
      </c>
      <c r="AD12" s="156">
        <v>12</v>
      </c>
      <c r="AE12" s="156">
        <v>16</v>
      </c>
      <c r="AG12" s="153" t="s">
        <v>289</v>
      </c>
      <c r="AH12" s="153">
        <v>2</v>
      </c>
      <c r="AL12" s="153" t="s">
        <v>14</v>
      </c>
      <c r="AN12" s="154">
        <v>0</v>
      </c>
      <c r="AO12" s="154">
        <v>1</v>
      </c>
      <c r="AP12" s="154">
        <v>0</v>
      </c>
      <c r="AQ12" s="154">
        <v>0</v>
      </c>
      <c r="AR12" s="154">
        <v>0</v>
      </c>
      <c r="AS12" s="154">
        <v>0</v>
      </c>
      <c r="AT12" s="154">
        <v>0</v>
      </c>
      <c r="AW12" s="153" t="s">
        <v>14</v>
      </c>
      <c r="AX12" s="153">
        <v>1</v>
      </c>
      <c r="AY12" s="153">
        <v>1</v>
      </c>
      <c r="AZ12" s="153">
        <v>1</v>
      </c>
      <c r="BA12" s="153">
        <v>1</v>
      </c>
      <c r="BB12" s="153">
        <v>1</v>
      </c>
      <c r="BE12" s="153" t="s">
        <v>14</v>
      </c>
      <c r="BF12" s="153">
        <v>0</v>
      </c>
      <c r="BG12" s="153">
        <v>1</v>
      </c>
      <c r="BH12" s="153">
        <v>0</v>
      </c>
      <c r="BI12" s="153">
        <v>0</v>
      </c>
      <c r="BJ12" s="153">
        <v>0</v>
      </c>
      <c r="BK12" s="153">
        <v>0</v>
      </c>
      <c r="BL12" s="153">
        <v>0</v>
      </c>
      <c r="BN12" s="158"/>
      <c r="BO12" s="158"/>
      <c r="BP12" s="158" t="s">
        <v>34</v>
      </c>
      <c r="BQ12" s="156">
        <v>3</v>
      </c>
      <c r="BR12" s="158" t="s">
        <v>110</v>
      </c>
      <c r="BS12" s="156">
        <v>8</v>
      </c>
      <c r="BT12" s="158" t="s">
        <v>110</v>
      </c>
      <c r="BU12" s="156">
        <v>8</v>
      </c>
      <c r="BV12" s="158" t="s">
        <v>110</v>
      </c>
      <c r="BW12" s="156">
        <v>8</v>
      </c>
      <c r="BX12" s="158" t="s">
        <v>173</v>
      </c>
      <c r="BY12" s="156">
        <v>4</v>
      </c>
      <c r="BZ12" s="158"/>
      <c r="CA12" s="158"/>
      <c r="CC12" s="153" t="s">
        <v>14</v>
      </c>
      <c r="CD12" s="156">
        <v>12</v>
      </c>
      <c r="CE12" s="156">
        <v>16</v>
      </c>
      <c r="CH12" s="153" t="s">
        <v>171</v>
      </c>
      <c r="CI12" s="171" t="s">
        <v>162</v>
      </c>
    </row>
    <row r="13" spans="1:87" ht="18.600000000000001" customHeight="1" x14ac:dyDescent="0.2">
      <c r="C13" t="s">
        <v>227</v>
      </c>
      <c r="E13" t="s">
        <v>10</v>
      </c>
      <c r="G13" s="158"/>
      <c r="H13" s="158" t="s">
        <v>19</v>
      </c>
      <c r="I13" s="158" t="s">
        <v>17</v>
      </c>
      <c r="J13" s="158" t="s">
        <v>17</v>
      </c>
      <c r="K13" s="158" t="s">
        <v>17</v>
      </c>
      <c r="L13" s="158" t="s">
        <v>34</v>
      </c>
      <c r="M13" s="158"/>
      <c r="O13" t="s">
        <v>214</v>
      </c>
      <c r="P13" s="152">
        <v>2</v>
      </c>
      <c r="T13" s="153" t="s">
        <v>228</v>
      </c>
      <c r="U13" s="153" t="s">
        <v>229</v>
      </c>
      <c r="V13" s="153" t="s">
        <v>230</v>
      </c>
      <c r="W13" s="154">
        <v>1</v>
      </c>
      <c r="X13" s="155" t="str">
        <f>" "</f>
        <v xml:space="preserve"> </v>
      </c>
      <c r="Y13" s="153">
        <v>0</v>
      </c>
      <c r="AC13" s="153" t="s">
        <v>195</v>
      </c>
      <c r="AD13" s="156">
        <v>12</v>
      </c>
      <c r="AE13" s="156">
        <v>16</v>
      </c>
      <c r="AG13" s="153" t="s">
        <v>226</v>
      </c>
      <c r="AH13" s="153">
        <v>8</v>
      </c>
      <c r="AL13" s="153" t="s">
        <v>195</v>
      </c>
      <c r="AN13" s="154">
        <v>0</v>
      </c>
      <c r="AO13" s="154">
        <v>0</v>
      </c>
      <c r="AP13" s="154">
        <v>0</v>
      </c>
      <c r="AQ13" s="154">
        <v>0</v>
      </c>
      <c r="AR13" s="154">
        <v>0</v>
      </c>
      <c r="AS13" s="154">
        <v>1</v>
      </c>
      <c r="AT13" s="154">
        <v>0</v>
      </c>
      <c r="AW13" s="153" t="s">
        <v>195</v>
      </c>
      <c r="AX13" s="153">
        <v>1</v>
      </c>
      <c r="AY13" s="153">
        <v>1</v>
      </c>
      <c r="AZ13" s="153">
        <v>1</v>
      </c>
      <c r="BA13" s="153">
        <v>1</v>
      </c>
      <c r="BB13" s="153">
        <v>1</v>
      </c>
      <c r="BE13" s="153" t="s">
        <v>195</v>
      </c>
      <c r="BF13" s="153">
        <v>0</v>
      </c>
      <c r="BG13" s="153">
        <v>0</v>
      </c>
      <c r="BH13" s="153">
        <v>0</v>
      </c>
      <c r="BI13" s="153">
        <v>0</v>
      </c>
      <c r="BJ13" s="153">
        <v>0</v>
      </c>
      <c r="BK13" s="153">
        <v>1</v>
      </c>
      <c r="BL13" s="153">
        <v>0</v>
      </c>
      <c r="BN13" s="158"/>
      <c r="BO13" s="158"/>
      <c r="BP13" s="158" t="s">
        <v>19</v>
      </c>
      <c r="BQ13" s="156">
        <v>2</v>
      </c>
      <c r="BR13" s="158" t="s">
        <v>17</v>
      </c>
      <c r="BS13" s="156">
        <v>6</v>
      </c>
      <c r="BT13" s="158" t="s">
        <v>17</v>
      </c>
      <c r="BU13" s="156">
        <v>6</v>
      </c>
      <c r="BV13" s="158" t="s">
        <v>17</v>
      </c>
      <c r="BW13" s="156">
        <v>6</v>
      </c>
      <c r="BX13" s="158" t="s">
        <v>34</v>
      </c>
      <c r="BY13" s="156">
        <v>3</v>
      </c>
      <c r="BZ13" s="158"/>
      <c r="CA13" s="158"/>
      <c r="CC13" s="153" t="s">
        <v>195</v>
      </c>
      <c r="CD13" s="156">
        <v>12</v>
      </c>
      <c r="CE13" s="156">
        <v>16</v>
      </c>
      <c r="CH13" s="172" t="s">
        <v>231</v>
      </c>
      <c r="CI13" s="172" t="s">
        <v>162</v>
      </c>
    </row>
    <row r="14" spans="1:87" ht="18.600000000000001" customHeight="1" x14ac:dyDescent="0.2">
      <c r="A14" s="151"/>
      <c r="C14" t="s">
        <v>232</v>
      </c>
      <c r="E14" t="s">
        <v>13</v>
      </c>
      <c r="G14" s="158"/>
      <c r="H14" s="158" t="s">
        <v>119</v>
      </c>
      <c r="I14" s="158" t="s">
        <v>32</v>
      </c>
      <c r="J14" s="158" t="s">
        <v>32</v>
      </c>
      <c r="K14" s="158" t="s">
        <v>32</v>
      </c>
      <c r="L14" s="158" t="s">
        <v>19</v>
      </c>
      <c r="M14" s="158"/>
      <c r="O14" s="146" t="s">
        <v>113</v>
      </c>
      <c r="T14" s="153" t="s">
        <v>290</v>
      </c>
      <c r="U14" s="153" t="s">
        <v>291</v>
      </c>
      <c r="V14" s="153" t="s">
        <v>286</v>
      </c>
      <c r="W14" s="154">
        <v>1</v>
      </c>
      <c r="X14" s="153" t="s">
        <v>22</v>
      </c>
      <c r="Y14" s="153">
        <v>2</v>
      </c>
      <c r="AC14" s="153" t="s">
        <v>110</v>
      </c>
      <c r="AD14" s="156">
        <v>8</v>
      </c>
      <c r="AE14" s="156">
        <v>12</v>
      </c>
      <c r="AG14" s="155" t="str">
        <f>" "</f>
        <v xml:space="preserve"> </v>
      </c>
      <c r="AH14" s="153"/>
      <c r="AL14" s="153" t="s">
        <v>110</v>
      </c>
      <c r="AN14" s="154">
        <v>0</v>
      </c>
      <c r="AO14" s="154">
        <v>1</v>
      </c>
      <c r="AP14" s="154">
        <v>1</v>
      </c>
      <c r="AQ14" s="154">
        <v>1</v>
      </c>
      <c r="AR14" s="154">
        <v>1</v>
      </c>
      <c r="AS14" s="154">
        <v>1</v>
      </c>
      <c r="AT14" s="154">
        <v>0</v>
      </c>
      <c r="AW14" s="153" t="s">
        <v>110</v>
      </c>
      <c r="AX14" s="153">
        <v>0</v>
      </c>
      <c r="AY14" s="153">
        <v>0</v>
      </c>
      <c r="AZ14" s="153">
        <v>0</v>
      </c>
      <c r="BA14" s="153">
        <v>0</v>
      </c>
      <c r="BB14" s="153">
        <v>0</v>
      </c>
      <c r="BE14" s="153" t="s">
        <v>110</v>
      </c>
      <c r="BF14" s="153">
        <v>0</v>
      </c>
      <c r="BG14" s="153">
        <v>1</v>
      </c>
      <c r="BH14" s="153">
        <v>1</v>
      </c>
      <c r="BI14" s="153">
        <v>1</v>
      </c>
      <c r="BJ14" s="153">
        <v>1</v>
      </c>
      <c r="BK14" s="153">
        <v>1</v>
      </c>
      <c r="BL14" s="153">
        <v>0</v>
      </c>
      <c r="BN14" s="158"/>
      <c r="BO14" s="158"/>
      <c r="BP14" s="158" t="s">
        <v>119</v>
      </c>
      <c r="BQ14" s="156">
        <v>1</v>
      </c>
      <c r="BR14" s="158" t="s">
        <v>32</v>
      </c>
      <c r="BS14" s="156">
        <v>4</v>
      </c>
      <c r="BT14" s="158" t="s">
        <v>32</v>
      </c>
      <c r="BU14" s="156">
        <v>4</v>
      </c>
      <c r="BV14" s="158" t="s">
        <v>32</v>
      </c>
      <c r="BW14" s="156">
        <v>4</v>
      </c>
      <c r="BX14" s="158" t="s">
        <v>19</v>
      </c>
      <c r="BY14" s="156">
        <v>2</v>
      </c>
      <c r="BZ14" s="158"/>
      <c r="CA14" s="158"/>
      <c r="CC14" s="153" t="s">
        <v>110</v>
      </c>
      <c r="CD14" s="156">
        <v>8</v>
      </c>
      <c r="CE14" s="156">
        <v>12</v>
      </c>
      <c r="CH14" s="153" t="s">
        <v>171</v>
      </c>
      <c r="CI14" s="153" t="s">
        <v>162</v>
      </c>
    </row>
    <row r="15" spans="1:87" ht="18.600000000000001" customHeight="1" x14ac:dyDescent="0.2">
      <c r="E15" t="s">
        <v>23</v>
      </c>
      <c r="G15" s="158"/>
      <c r="H15" s="158"/>
      <c r="I15" s="158" t="s">
        <v>173</v>
      </c>
      <c r="J15" s="158" t="s">
        <v>173</v>
      </c>
      <c r="K15" s="158" t="s">
        <v>173</v>
      </c>
      <c r="L15" s="158" t="s">
        <v>119</v>
      </c>
      <c r="M15" s="158"/>
      <c r="O15" s="158" t="str">
        <f>" "</f>
        <v xml:space="preserve"> </v>
      </c>
      <c r="T15" s="153" t="s">
        <v>209</v>
      </c>
      <c r="U15" s="153" t="s">
        <v>292</v>
      </c>
      <c r="V15" s="153" t="s">
        <v>288</v>
      </c>
      <c r="W15" s="154">
        <v>1</v>
      </c>
      <c r="X15" s="153" t="s">
        <v>118</v>
      </c>
      <c r="Y15" s="153">
        <v>3</v>
      </c>
      <c r="AC15" s="153" t="s">
        <v>114</v>
      </c>
      <c r="AD15" s="156">
        <v>9</v>
      </c>
      <c r="AE15" s="156">
        <v>13</v>
      </c>
      <c r="AG15" s="153" t="s">
        <v>230</v>
      </c>
      <c r="AH15" s="153">
        <v>4</v>
      </c>
      <c r="AL15" s="153" t="s">
        <v>114</v>
      </c>
      <c r="AN15" s="154">
        <v>0</v>
      </c>
      <c r="AO15" s="154">
        <v>0</v>
      </c>
      <c r="AP15" s="154">
        <v>1</v>
      </c>
      <c r="AQ15" s="154">
        <v>1</v>
      </c>
      <c r="AR15" s="154">
        <v>1</v>
      </c>
      <c r="AS15" s="154">
        <v>0</v>
      </c>
      <c r="AT15" s="154">
        <v>0</v>
      </c>
      <c r="AW15" s="153" t="s">
        <v>114</v>
      </c>
      <c r="AX15" s="153">
        <v>0</v>
      </c>
      <c r="AY15" s="153">
        <v>0</v>
      </c>
      <c r="AZ15" s="153">
        <v>0</v>
      </c>
      <c r="BA15" s="153">
        <v>0</v>
      </c>
      <c r="BB15" s="153">
        <v>0</v>
      </c>
      <c r="BE15" s="153" t="s">
        <v>114</v>
      </c>
      <c r="BF15" s="153">
        <v>0</v>
      </c>
      <c r="BG15" s="153">
        <v>0</v>
      </c>
      <c r="BH15" s="153">
        <v>1</v>
      </c>
      <c r="BI15" s="153">
        <v>1</v>
      </c>
      <c r="BJ15" s="153">
        <v>1</v>
      </c>
      <c r="BK15" s="153">
        <v>0</v>
      </c>
      <c r="BL15" s="153">
        <v>0</v>
      </c>
      <c r="BN15" s="158"/>
      <c r="BO15" s="156"/>
      <c r="BP15" s="158"/>
      <c r="BQ15" s="158"/>
      <c r="BR15" s="158" t="s">
        <v>173</v>
      </c>
      <c r="BS15" s="156">
        <v>4</v>
      </c>
      <c r="BT15" s="158" t="s">
        <v>173</v>
      </c>
      <c r="BU15" s="156">
        <v>4</v>
      </c>
      <c r="BV15" s="158" t="s">
        <v>173</v>
      </c>
      <c r="BW15" s="156">
        <v>4</v>
      </c>
      <c r="BX15" s="158" t="s">
        <v>119</v>
      </c>
      <c r="BY15" s="156">
        <v>1</v>
      </c>
      <c r="BZ15" s="158"/>
      <c r="CA15" s="158"/>
      <c r="CC15" s="153" t="s">
        <v>114</v>
      </c>
      <c r="CD15" s="156">
        <v>9</v>
      </c>
      <c r="CE15" s="156">
        <v>13</v>
      </c>
      <c r="CH15" s="153" t="s">
        <v>171</v>
      </c>
      <c r="CI15" s="153" t="s">
        <v>162</v>
      </c>
    </row>
    <row r="16" spans="1:87" ht="18.600000000000001" customHeight="1" x14ac:dyDescent="0.2">
      <c r="E16" t="s">
        <v>112</v>
      </c>
      <c r="G16" s="158"/>
      <c r="H16" s="158"/>
      <c r="I16" s="158" t="s">
        <v>34</v>
      </c>
      <c r="J16" s="158" t="s">
        <v>34</v>
      </c>
      <c r="K16" s="158" t="s">
        <v>34</v>
      </c>
      <c r="L16" s="158"/>
      <c r="M16" s="158"/>
      <c r="O16" t="s">
        <v>113</v>
      </c>
      <c r="P16" s="152">
        <v>6</v>
      </c>
      <c r="T16" s="153" t="s">
        <v>293</v>
      </c>
      <c r="U16" s="153" t="s">
        <v>289</v>
      </c>
      <c r="V16" s="153" t="s">
        <v>289</v>
      </c>
      <c r="W16" s="154">
        <v>1</v>
      </c>
      <c r="X16" s="153" t="s">
        <v>157</v>
      </c>
      <c r="Y16" s="153">
        <v>3</v>
      </c>
      <c r="AC16" s="153" t="s">
        <v>217</v>
      </c>
      <c r="AD16" s="156">
        <v>11</v>
      </c>
      <c r="AE16" s="156">
        <v>0</v>
      </c>
      <c r="AG16" s="155" t="str">
        <f>" "</f>
        <v xml:space="preserve"> </v>
      </c>
      <c r="AH16" s="153"/>
      <c r="AL16" s="153" t="s">
        <v>217</v>
      </c>
      <c r="AN16" s="154">
        <v>0</v>
      </c>
      <c r="AO16" s="154">
        <v>0</v>
      </c>
      <c r="AP16" s="154">
        <v>1</v>
      </c>
      <c r="AQ16" s="154">
        <v>1</v>
      </c>
      <c r="AR16" s="154">
        <v>1</v>
      </c>
      <c r="AS16" s="154">
        <v>0</v>
      </c>
      <c r="AT16" s="154">
        <v>0</v>
      </c>
      <c r="AW16" s="153" t="s">
        <v>217</v>
      </c>
      <c r="AX16" s="153">
        <v>0</v>
      </c>
      <c r="AY16" s="153">
        <v>0</v>
      </c>
      <c r="AZ16" s="153">
        <v>0</v>
      </c>
      <c r="BA16" s="153">
        <v>0</v>
      </c>
      <c r="BB16" s="153">
        <v>0</v>
      </c>
      <c r="BE16" s="153" t="s">
        <v>217</v>
      </c>
      <c r="BF16" s="153">
        <v>0</v>
      </c>
      <c r="BG16" s="153">
        <v>0</v>
      </c>
      <c r="BH16" s="153">
        <v>1</v>
      </c>
      <c r="BI16" s="153">
        <v>1</v>
      </c>
      <c r="BJ16" s="153">
        <v>1</v>
      </c>
      <c r="BK16" s="153">
        <v>0</v>
      </c>
      <c r="BL16" s="153">
        <v>0</v>
      </c>
      <c r="BN16" s="158"/>
      <c r="BO16" s="156"/>
      <c r="BP16" s="158"/>
      <c r="BQ16" s="158"/>
      <c r="BR16" s="158" t="s">
        <v>34</v>
      </c>
      <c r="BS16" s="156">
        <v>3</v>
      </c>
      <c r="BT16" s="158" t="s">
        <v>34</v>
      </c>
      <c r="BU16" s="156">
        <v>3</v>
      </c>
      <c r="BV16" s="158" t="s">
        <v>34</v>
      </c>
      <c r="BW16" s="156">
        <v>3</v>
      </c>
      <c r="BX16" s="158"/>
      <c r="BY16" s="158"/>
      <c r="BZ16" s="158"/>
      <c r="CA16" s="158"/>
      <c r="CC16" s="153" t="s">
        <v>217</v>
      </c>
      <c r="CD16" s="156">
        <v>11</v>
      </c>
      <c r="CE16" s="156">
        <v>0</v>
      </c>
      <c r="CH16" s="153" t="s">
        <v>171</v>
      </c>
      <c r="CI16" s="153" t="s">
        <v>162</v>
      </c>
    </row>
    <row r="17" spans="3:87" ht="18.600000000000001" customHeight="1" x14ac:dyDescent="0.2">
      <c r="C17" s="153" t="s">
        <v>194</v>
      </c>
      <c r="E17" t="s">
        <v>115</v>
      </c>
      <c r="G17" s="158"/>
      <c r="H17" s="158"/>
      <c r="I17" s="158" t="s">
        <v>19</v>
      </c>
      <c r="J17" s="158" t="s">
        <v>19</v>
      </c>
      <c r="K17" s="158" t="s">
        <v>19</v>
      </c>
      <c r="L17" s="158"/>
      <c r="M17" s="158"/>
      <c r="O17" s="146" t="s">
        <v>225</v>
      </c>
      <c r="T17" s="153" t="s">
        <v>294</v>
      </c>
      <c r="U17" s="153" t="s">
        <v>287</v>
      </c>
      <c r="V17" s="153" t="s">
        <v>287</v>
      </c>
      <c r="W17" s="154">
        <v>1</v>
      </c>
      <c r="X17" s="153" t="s">
        <v>158</v>
      </c>
      <c r="Y17" s="153">
        <v>3</v>
      </c>
      <c r="AC17" s="153" t="s">
        <v>17</v>
      </c>
      <c r="AD17" s="156">
        <v>6</v>
      </c>
      <c r="AE17" s="156">
        <v>10</v>
      </c>
      <c r="AG17" s="153" t="s">
        <v>199</v>
      </c>
      <c r="AH17" s="153">
        <v>2</v>
      </c>
      <c r="AL17" s="153" t="s">
        <v>17</v>
      </c>
      <c r="AN17" s="154">
        <v>0</v>
      </c>
      <c r="AO17" s="154">
        <v>1</v>
      </c>
      <c r="AP17" s="154">
        <v>1</v>
      </c>
      <c r="AQ17" s="154">
        <v>1</v>
      </c>
      <c r="AR17" s="154">
        <v>1</v>
      </c>
      <c r="AS17" s="154">
        <v>1</v>
      </c>
      <c r="AT17" s="154">
        <v>0</v>
      </c>
      <c r="AW17" s="153" t="s">
        <v>17</v>
      </c>
      <c r="AX17" s="153">
        <v>0</v>
      </c>
      <c r="AY17" s="153">
        <v>0</v>
      </c>
      <c r="AZ17" s="153">
        <v>0</v>
      </c>
      <c r="BA17" s="153">
        <v>0</v>
      </c>
      <c r="BB17" s="153">
        <v>0</v>
      </c>
      <c r="BE17" s="153" t="s">
        <v>17</v>
      </c>
      <c r="BF17" s="153">
        <v>0</v>
      </c>
      <c r="BG17" s="153">
        <v>1</v>
      </c>
      <c r="BH17" s="153">
        <v>1</v>
      </c>
      <c r="BI17" s="153">
        <v>1</v>
      </c>
      <c r="BJ17" s="153">
        <v>1</v>
      </c>
      <c r="BK17" s="153">
        <v>1</v>
      </c>
      <c r="BL17" s="153">
        <v>0</v>
      </c>
      <c r="BN17" s="158"/>
      <c r="BO17" s="156"/>
      <c r="BP17" s="158"/>
      <c r="BQ17" s="158"/>
      <c r="BR17" s="158" t="s">
        <v>19</v>
      </c>
      <c r="BS17" s="156">
        <v>2</v>
      </c>
      <c r="BT17" s="158" t="s">
        <v>19</v>
      </c>
      <c r="BU17" s="156">
        <v>2</v>
      </c>
      <c r="BV17" s="158" t="s">
        <v>19</v>
      </c>
      <c r="BW17" s="156">
        <v>2</v>
      </c>
      <c r="BX17" s="158"/>
      <c r="BY17" s="158"/>
      <c r="BZ17" s="158"/>
      <c r="CA17" s="158"/>
      <c r="CC17" s="153" t="s">
        <v>17</v>
      </c>
      <c r="CD17" s="156">
        <v>6</v>
      </c>
      <c r="CE17" s="156">
        <v>10</v>
      </c>
      <c r="CH17" s="153" t="s">
        <v>171</v>
      </c>
      <c r="CI17" s="153" t="s">
        <v>162</v>
      </c>
    </row>
    <row r="18" spans="3:87" ht="18.600000000000001" customHeight="1" x14ac:dyDescent="0.2">
      <c r="C18" s="153" t="s">
        <v>107</v>
      </c>
      <c r="E18" t="s">
        <v>155</v>
      </c>
      <c r="G18" s="158"/>
      <c r="H18" s="158"/>
      <c r="I18" s="158" t="s">
        <v>119</v>
      </c>
      <c r="J18" s="158" t="s">
        <v>119</v>
      </c>
      <c r="K18" s="158" t="s">
        <v>119</v>
      </c>
      <c r="L18" s="158"/>
      <c r="M18" s="158"/>
      <c r="O18" s="158" t="str">
        <f>" "</f>
        <v xml:space="preserve"> </v>
      </c>
      <c r="W18"/>
      <c r="X18" s="153" t="s">
        <v>159</v>
      </c>
      <c r="Y18" s="153">
        <v>3</v>
      </c>
      <c r="AC18" s="153" t="s">
        <v>32</v>
      </c>
      <c r="AD18" s="156">
        <v>4</v>
      </c>
      <c r="AE18" s="156">
        <v>8</v>
      </c>
      <c r="AG18" s="155" t="str">
        <f>" "</f>
        <v xml:space="preserve"> </v>
      </c>
      <c r="AH18" s="153"/>
      <c r="AL18" s="153" t="s">
        <v>32</v>
      </c>
      <c r="AN18" s="154">
        <v>0</v>
      </c>
      <c r="AO18" s="154">
        <v>1</v>
      </c>
      <c r="AP18" s="154">
        <v>1</v>
      </c>
      <c r="AQ18" s="154">
        <v>1</v>
      </c>
      <c r="AR18" s="154">
        <v>1</v>
      </c>
      <c r="AS18" s="154">
        <v>1</v>
      </c>
      <c r="AT18" s="154">
        <v>0</v>
      </c>
      <c r="AW18" s="153" t="s">
        <v>32</v>
      </c>
      <c r="AX18" s="153">
        <v>0</v>
      </c>
      <c r="AY18" s="153">
        <v>0</v>
      </c>
      <c r="AZ18" s="153">
        <v>1</v>
      </c>
      <c r="BA18" s="153">
        <v>0</v>
      </c>
      <c r="BB18" s="153">
        <v>0</v>
      </c>
      <c r="BE18" s="153" t="s">
        <v>32</v>
      </c>
      <c r="BF18" s="153">
        <v>0</v>
      </c>
      <c r="BG18" s="153">
        <v>1</v>
      </c>
      <c r="BH18" s="153">
        <v>1</v>
      </c>
      <c r="BI18" s="153">
        <v>1</v>
      </c>
      <c r="BJ18" s="153">
        <v>1</v>
      </c>
      <c r="BK18" s="153">
        <v>1</v>
      </c>
      <c r="BL18" s="153">
        <v>0</v>
      </c>
      <c r="BN18" s="158"/>
      <c r="BO18" s="156"/>
      <c r="BP18" s="158"/>
      <c r="BQ18" s="158"/>
      <c r="BR18" s="158" t="s">
        <v>119</v>
      </c>
      <c r="BS18" s="156">
        <v>1</v>
      </c>
      <c r="BT18" s="158" t="s">
        <v>119</v>
      </c>
      <c r="BU18" s="156">
        <v>1</v>
      </c>
      <c r="BV18" s="158" t="s">
        <v>119</v>
      </c>
      <c r="BW18" s="156">
        <v>1</v>
      </c>
      <c r="BX18" s="158"/>
      <c r="BY18" s="158"/>
      <c r="BZ18" s="158"/>
      <c r="CA18" s="158"/>
      <c r="CC18" s="153" t="s">
        <v>32</v>
      </c>
      <c r="CD18" s="156">
        <v>4</v>
      </c>
      <c r="CE18" s="156">
        <v>8</v>
      </c>
    </row>
    <row r="19" spans="3:87" ht="18.600000000000001" customHeight="1" x14ac:dyDescent="0.2">
      <c r="C19" s="153" t="s">
        <v>194</v>
      </c>
      <c r="E19" t="s">
        <v>26</v>
      </c>
      <c r="O19" t="s">
        <v>226</v>
      </c>
      <c r="P19" s="152">
        <v>8</v>
      </c>
      <c r="AC19" s="153" t="s">
        <v>11</v>
      </c>
      <c r="AD19" s="156">
        <v>4</v>
      </c>
      <c r="AE19" s="156">
        <v>6</v>
      </c>
      <c r="AG19" s="153" t="s">
        <v>233</v>
      </c>
      <c r="AH19" s="153">
        <v>2</v>
      </c>
      <c r="AL19" s="153" t="s">
        <v>11</v>
      </c>
      <c r="AN19" s="154">
        <v>1</v>
      </c>
      <c r="AO19" s="154">
        <v>0</v>
      </c>
      <c r="AP19" s="154">
        <v>0</v>
      </c>
      <c r="AQ19" s="154">
        <v>0</v>
      </c>
      <c r="AR19" s="154">
        <v>0</v>
      </c>
      <c r="AS19" s="154">
        <v>0</v>
      </c>
      <c r="AT19" s="154">
        <v>0</v>
      </c>
      <c r="AW19" s="153" t="s">
        <v>11</v>
      </c>
      <c r="AX19" s="153">
        <v>0</v>
      </c>
      <c r="AY19" s="153">
        <v>0</v>
      </c>
      <c r="AZ19" s="153">
        <v>0</v>
      </c>
      <c r="BA19" s="153">
        <v>0</v>
      </c>
      <c r="BB19" s="153">
        <v>0</v>
      </c>
      <c r="BE19" s="153" t="s">
        <v>11</v>
      </c>
      <c r="BF19" s="153">
        <v>1</v>
      </c>
      <c r="BG19" s="153">
        <v>0</v>
      </c>
      <c r="BH19" s="153">
        <v>0</v>
      </c>
      <c r="BI19" s="153">
        <v>0</v>
      </c>
      <c r="BJ19" s="153">
        <v>0</v>
      </c>
      <c r="BK19" s="153">
        <v>0</v>
      </c>
      <c r="BL19" s="153">
        <v>0</v>
      </c>
      <c r="CC19" s="153" t="s">
        <v>11</v>
      </c>
      <c r="CD19" s="156">
        <v>4</v>
      </c>
      <c r="CE19" s="156">
        <v>6</v>
      </c>
    </row>
    <row r="20" spans="3:87" ht="18.600000000000001" customHeight="1" x14ac:dyDescent="0.2">
      <c r="C20" s="153" t="s">
        <v>107</v>
      </c>
      <c r="G20" s="197" t="s">
        <v>234</v>
      </c>
      <c r="H20" s="197"/>
      <c r="I20" s="197"/>
      <c r="J20" s="197"/>
      <c r="K20" s="197"/>
      <c r="L20" s="197"/>
      <c r="M20" s="197"/>
      <c r="O20" s="146" t="s">
        <v>229</v>
      </c>
      <c r="AC20" s="153" t="s">
        <v>196</v>
      </c>
      <c r="AD20" s="156">
        <v>0</v>
      </c>
      <c r="AE20" s="156">
        <v>14</v>
      </c>
      <c r="AG20" s="155" t="str">
        <f>" "</f>
        <v xml:space="preserve"> </v>
      </c>
      <c r="AH20" s="153"/>
      <c r="AL20" s="153" t="s">
        <v>196</v>
      </c>
      <c r="AN20" s="154">
        <v>0</v>
      </c>
      <c r="AO20" s="154">
        <v>0</v>
      </c>
      <c r="AP20" s="154">
        <v>0</v>
      </c>
      <c r="AQ20" s="154">
        <v>0</v>
      </c>
      <c r="AR20" s="154">
        <v>0</v>
      </c>
      <c r="AS20" s="154">
        <v>0</v>
      </c>
      <c r="AT20" s="154">
        <v>1</v>
      </c>
      <c r="AW20" s="153" t="s">
        <v>196</v>
      </c>
      <c r="AX20" s="153">
        <v>1</v>
      </c>
      <c r="AY20" s="153">
        <v>1</v>
      </c>
      <c r="AZ20" s="153">
        <v>0</v>
      </c>
      <c r="BA20" s="153">
        <v>0</v>
      </c>
      <c r="BB20" s="153">
        <v>0</v>
      </c>
      <c r="BE20" s="153" t="s">
        <v>196</v>
      </c>
      <c r="BF20" s="153">
        <v>0</v>
      </c>
      <c r="BG20" s="153">
        <v>0</v>
      </c>
      <c r="BH20" s="153">
        <v>0</v>
      </c>
      <c r="BI20" s="153">
        <v>0</v>
      </c>
      <c r="BJ20" s="153">
        <v>0</v>
      </c>
      <c r="BK20" s="153">
        <v>0</v>
      </c>
      <c r="BL20" s="153">
        <v>1</v>
      </c>
      <c r="BN20" s="197" t="s">
        <v>234</v>
      </c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57"/>
      <c r="CC20" s="153" t="s">
        <v>196</v>
      </c>
      <c r="CD20" s="156">
        <v>0</v>
      </c>
      <c r="CE20" s="156">
        <v>14</v>
      </c>
    </row>
    <row r="21" spans="3:87" ht="18.600000000000001" customHeight="1" x14ac:dyDescent="0.2">
      <c r="G21" s="158"/>
      <c r="H21" s="158"/>
      <c r="I21" s="158"/>
      <c r="J21" s="158"/>
      <c r="K21" s="158"/>
      <c r="L21" s="158"/>
      <c r="M21" s="158"/>
      <c r="O21" s="158" t="str">
        <f>" "</f>
        <v xml:space="preserve"> </v>
      </c>
      <c r="AC21" s="153" t="s">
        <v>27</v>
      </c>
      <c r="AD21" s="156">
        <v>0</v>
      </c>
      <c r="AE21" s="156">
        <v>12</v>
      </c>
      <c r="AG21" s="153" t="s">
        <v>235</v>
      </c>
      <c r="AH21" s="153">
        <v>2</v>
      </c>
      <c r="AL21" s="153" t="s">
        <v>27</v>
      </c>
      <c r="AN21" s="154">
        <v>0</v>
      </c>
      <c r="AO21" s="154">
        <v>0</v>
      </c>
      <c r="AP21" s="154">
        <v>0</v>
      </c>
      <c r="AQ21" s="154">
        <v>0</v>
      </c>
      <c r="AR21" s="154">
        <v>0</v>
      </c>
      <c r="AS21" s="154">
        <v>0</v>
      </c>
      <c r="AT21" s="154">
        <v>1</v>
      </c>
      <c r="AW21" s="153" t="s">
        <v>27</v>
      </c>
      <c r="AX21" s="153">
        <v>0</v>
      </c>
      <c r="AY21" s="153">
        <v>0</v>
      </c>
      <c r="AZ21" s="153">
        <v>0</v>
      </c>
      <c r="BA21" s="153">
        <v>0</v>
      </c>
      <c r="BB21" s="153">
        <v>0</v>
      </c>
      <c r="BE21" s="153" t="s">
        <v>27</v>
      </c>
      <c r="BF21" s="153">
        <v>0</v>
      </c>
      <c r="BG21" s="153">
        <v>0</v>
      </c>
      <c r="BH21" s="153">
        <v>0</v>
      </c>
      <c r="BI21" s="153">
        <v>0</v>
      </c>
      <c r="BJ21" s="153">
        <v>0</v>
      </c>
      <c r="BK21" s="153">
        <v>0</v>
      </c>
      <c r="BL21" s="153">
        <v>1</v>
      </c>
      <c r="BN21" s="158" t="str">
        <f t="shared" ref="BN21:CA21" si="2">" "</f>
        <v xml:space="preserve"> </v>
      </c>
      <c r="BO21" s="158" t="str">
        <f t="shared" si="2"/>
        <v xml:space="preserve"> </v>
      </c>
      <c r="BP21" s="158" t="str">
        <f t="shared" si="2"/>
        <v xml:space="preserve"> </v>
      </c>
      <c r="BQ21" s="158" t="str">
        <f t="shared" si="2"/>
        <v xml:space="preserve"> </v>
      </c>
      <c r="BR21" s="158" t="str">
        <f t="shared" si="2"/>
        <v xml:space="preserve"> </v>
      </c>
      <c r="BS21" s="158" t="str">
        <f t="shared" si="2"/>
        <v xml:space="preserve"> </v>
      </c>
      <c r="BT21" s="158" t="str">
        <f t="shared" si="2"/>
        <v xml:space="preserve"> </v>
      </c>
      <c r="BU21" s="158" t="str">
        <f t="shared" si="2"/>
        <v xml:space="preserve"> </v>
      </c>
      <c r="BV21" s="158" t="str">
        <f t="shared" si="2"/>
        <v xml:space="preserve"> </v>
      </c>
      <c r="BW21" s="158" t="str">
        <f t="shared" si="2"/>
        <v xml:space="preserve"> </v>
      </c>
      <c r="BX21" s="158" t="str">
        <f t="shared" si="2"/>
        <v xml:space="preserve"> </v>
      </c>
      <c r="BY21" s="158" t="str">
        <f t="shared" si="2"/>
        <v xml:space="preserve"> </v>
      </c>
      <c r="BZ21" s="158" t="str">
        <f t="shared" si="2"/>
        <v xml:space="preserve"> </v>
      </c>
      <c r="CA21" s="158" t="str">
        <f t="shared" si="2"/>
        <v xml:space="preserve"> </v>
      </c>
      <c r="CC21" s="153" t="s">
        <v>27</v>
      </c>
      <c r="CD21" s="156">
        <v>0</v>
      </c>
      <c r="CE21" s="156">
        <v>12</v>
      </c>
    </row>
    <row r="22" spans="3:87" ht="18.600000000000001" customHeight="1" x14ac:dyDescent="0.2">
      <c r="G22" s="160" t="s">
        <v>236</v>
      </c>
      <c r="H22" s="160" t="s">
        <v>237</v>
      </c>
      <c r="I22" s="160" t="s">
        <v>238</v>
      </c>
      <c r="J22" s="160" t="s">
        <v>239</v>
      </c>
      <c r="K22" s="160" t="s">
        <v>240</v>
      </c>
      <c r="L22" s="160" t="s">
        <v>241</v>
      </c>
      <c r="M22" s="160" t="s">
        <v>242</v>
      </c>
      <c r="O22" t="s">
        <v>230</v>
      </c>
      <c r="P22" s="152">
        <v>4</v>
      </c>
      <c r="AC22" s="153" t="s">
        <v>208</v>
      </c>
      <c r="AD22" s="156">
        <v>0</v>
      </c>
      <c r="AE22" s="156">
        <v>10</v>
      </c>
      <c r="AG22" s="155" t="str">
        <f>" "</f>
        <v xml:space="preserve"> </v>
      </c>
      <c r="AH22" s="153"/>
      <c r="AL22" s="153" t="s">
        <v>208</v>
      </c>
      <c r="AN22" s="154">
        <v>0</v>
      </c>
      <c r="AO22" s="154">
        <v>0</v>
      </c>
      <c r="AP22" s="154">
        <v>0</v>
      </c>
      <c r="AQ22" s="154">
        <v>0</v>
      </c>
      <c r="AR22" s="154">
        <v>0</v>
      </c>
      <c r="AS22" s="154">
        <v>0</v>
      </c>
      <c r="AT22" s="154">
        <v>1</v>
      </c>
      <c r="AW22" s="153" t="s">
        <v>208</v>
      </c>
      <c r="AX22" s="153">
        <v>0</v>
      </c>
      <c r="AY22" s="153">
        <v>0</v>
      </c>
      <c r="AZ22" s="153">
        <v>0</v>
      </c>
      <c r="BA22" s="153">
        <v>0</v>
      </c>
      <c r="BB22" s="153">
        <v>0</v>
      </c>
      <c r="BE22" s="153" t="s">
        <v>208</v>
      </c>
      <c r="BF22" s="153">
        <v>0</v>
      </c>
      <c r="BG22" s="153">
        <v>0</v>
      </c>
      <c r="BH22" s="153">
        <v>0</v>
      </c>
      <c r="BI22" s="153">
        <v>0</v>
      </c>
      <c r="BJ22" s="153">
        <v>0</v>
      </c>
      <c r="BK22" s="153">
        <v>0</v>
      </c>
      <c r="BL22" s="153">
        <v>1</v>
      </c>
      <c r="BN22" s="160" t="s">
        <v>243</v>
      </c>
      <c r="BO22" s="161" t="s">
        <v>152</v>
      </c>
      <c r="BP22" s="160" t="s">
        <v>244</v>
      </c>
      <c r="BQ22" s="161" t="s">
        <v>152</v>
      </c>
      <c r="BR22" s="160" t="s">
        <v>245</v>
      </c>
      <c r="BS22" s="161" t="s">
        <v>152</v>
      </c>
      <c r="BT22" s="160" t="s">
        <v>246</v>
      </c>
      <c r="BU22" s="161" t="s">
        <v>152</v>
      </c>
      <c r="BV22" s="160" t="s">
        <v>247</v>
      </c>
      <c r="BW22" s="161" t="s">
        <v>152</v>
      </c>
      <c r="BX22" s="160" t="s">
        <v>248</v>
      </c>
      <c r="BY22" s="161" t="s">
        <v>152</v>
      </c>
      <c r="BZ22" s="160" t="s">
        <v>249</v>
      </c>
      <c r="CA22" s="161" t="s">
        <v>152</v>
      </c>
      <c r="CC22" s="153" t="s">
        <v>208</v>
      </c>
      <c r="CD22" s="156">
        <v>0</v>
      </c>
      <c r="CE22" s="156">
        <v>10</v>
      </c>
    </row>
    <row r="23" spans="3:87" ht="18.600000000000001" customHeight="1" x14ac:dyDescent="0.2">
      <c r="G23" s="158" t="str">
        <f t="shared" ref="G23:M23" si="3">" "</f>
        <v xml:space="preserve"> </v>
      </c>
      <c r="H23" s="158" t="str">
        <f t="shared" si="3"/>
        <v xml:space="preserve"> </v>
      </c>
      <c r="I23" s="158" t="str">
        <f t="shared" si="3"/>
        <v xml:space="preserve"> </v>
      </c>
      <c r="J23" s="158" t="str">
        <f t="shared" si="3"/>
        <v xml:space="preserve"> </v>
      </c>
      <c r="K23" s="158" t="str">
        <f t="shared" si="3"/>
        <v xml:space="preserve"> </v>
      </c>
      <c r="L23" s="158" t="str">
        <f t="shared" si="3"/>
        <v xml:space="preserve"> </v>
      </c>
      <c r="M23" s="158" t="str">
        <f t="shared" si="3"/>
        <v xml:space="preserve"> </v>
      </c>
      <c r="O23" s="146" t="s">
        <v>198</v>
      </c>
      <c r="AC23" s="153" t="s">
        <v>212</v>
      </c>
      <c r="AD23" s="156">
        <v>0</v>
      </c>
      <c r="AE23" s="156">
        <v>8</v>
      </c>
      <c r="AG23" s="153" t="s">
        <v>250</v>
      </c>
      <c r="AH23" s="153">
        <v>2</v>
      </c>
      <c r="AL23" s="153" t="s">
        <v>212</v>
      </c>
      <c r="AN23" s="154">
        <v>0</v>
      </c>
      <c r="AO23" s="154">
        <v>0</v>
      </c>
      <c r="AP23" s="154">
        <v>0</v>
      </c>
      <c r="AQ23" s="154">
        <v>0</v>
      </c>
      <c r="AR23" s="154">
        <v>0</v>
      </c>
      <c r="AS23" s="154">
        <v>0</v>
      </c>
      <c r="AT23" s="154">
        <v>1</v>
      </c>
      <c r="AW23" s="153" t="s">
        <v>212</v>
      </c>
      <c r="AX23" s="153">
        <v>0</v>
      </c>
      <c r="AY23" s="153">
        <v>0</v>
      </c>
      <c r="AZ23" s="153">
        <v>0</v>
      </c>
      <c r="BA23" s="153">
        <v>0</v>
      </c>
      <c r="BB23" s="153">
        <v>0</v>
      </c>
      <c r="BE23" s="153" t="s">
        <v>212</v>
      </c>
      <c r="BF23" s="153">
        <v>0</v>
      </c>
      <c r="BG23" s="153">
        <v>0</v>
      </c>
      <c r="BH23" s="153">
        <v>0</v>
      </c>
      <c r="BI23" s="153">
        <v>0</v>
      </c>
      <c r="BJ23" s="153">
        <v>0</v>
      </c>
      <c r="BK23" s="153">
        <v>0</v>
      </c>
      <c r="BL23" s="153">
        <v>1</v>
      </c>
      <c r="BN23" s="158" t="s">
        <v>12</v>
      </c>
      <c r="BO23" s="158"/>
      <c r="BP23" s="158" t="s">
        <v>12</v>
      </c>
      <c r="BQ23" s="158"/>
      <c r="BR23" s="158" t="s">
        <v>12</v>
      </c>
      <c r="BS23" s="158"/>
      <c r="BT23" s="158" t="s">
        <v>12</v>
      </c>
      <c r="BU23" s="158"/>
      <c r="BV23" s="158" t="s">
        <v>12</v>
      </c>
      <c r="BW23" s="158"/>
      <c r="BX23" s="158" t="s">
        <v>12</v>
      </c>
      <c r="BY23" s="158"/>
      <c r="BZ23" s="158" t="s">
        <v>12</v>
      </c>
      <c r="CA23" s="158"/>
      <c r="CC23" s="153" t="s">
        <v>212</v>
      </c>
      <c r="CD23" s="156">
        <v>0</v>
      </c>
      <c r="CE23" s="156">
        <v>8</v>
      </c>
    </row>
    <row r="24" spans="3:87" ht="18.600000000000001" customHeight="1" x14ac:dyDescent="0.2">
      <c r="G24" s="158" t="s">
        <v>108</v>
      </c>
      <c r="H24" s="158" t="s">
        <v>14</v>
      </c>
      <c r="I24" s="158" t="s">
        <v>111</v>
      </c>
      <c r="J24" s="158" t="s">
        <v>111</v>
      </c>
      <c r="K24" s="158" t="s">
        <v>111</v>
      </c>
      <c r="L24" s="158" t="s">
        <v>195</v>
      </c>
      <c r="M24" s="158" t="s">
        <v>196</v>
      </c>
      <c r="O24" s="158" t="str">
        <f>" "</f>
        <v xml:space="preserve"> </v>
      </c>
      <c r="AC24" s="153" t="s">
        <v>251</v>
      </c>
      <c r="AD24" s="156">
        <v>2</v>
      </c>
      <c r="AE24" s="156">
        <v>3</v>
      </c>
      <c r="AG24" s="155" t="str">
        <f>" "</f>
        <v xml:space="preserve"> </v>
      </c>
      <c r="AH24" s="153"/>
      <c r="BN24" s="158" t="s">
        <v>108</v>
      </c>
      <c r="BO24" s="156">
        <v>6</v>
      </c>
      <c r="BP24" s="158" t="s">
        <v>14</v>
      </c>
      <c r="BQ24" s="156">
        <v>16</v>
      </c>
      <c r="BR24" s="158" t="s">
        <v>111</v>
      </c>
      <c r="BS24" s="156">
        <v>16</v>
      </c>
      <c r="BT24" s="158" t="s">
        <v>111</v>
      </c>
      <c r="BU24" s="156">
        <v>16</v>
      </c>
      <c r="BV24" s="158" t="s">
        <v>111</v>
      </c>
      <c r="BW24" s="156">
        <v>16</v>
      </c>
      <c r="BX24" s="158" t="s">
        <v>195</v>
      </c>
      <c r="BY24" s="156">
        <v>16</v>
      </c>
      <c r="BZ24" s="158" t="s">
        <v>196</v>
      </c>
      <c r="CA24" s="156">
        <v>14</v>
      </c>
      <c r="CC24" s="153" t="s">
        <v>251</v>
      </c>
      <c r="CD24" s="156">
        <v>0</v>
      </c>
      <c r="CE24" s="156">
        <v>3</v>
      </c>
    </row>
    <row r="25" spans="3:87" ht="18.600000000000001" customHeight="1" x14ac:dyDescent="0.2">
      <c r="G25" s="158" t="s">
        <v>117</v>
      </c>
      <c r="H25" s="158" t="s">
        <v>170</v>
      </c>
      <c r="I25" s="158" t="s">
        <v>170</v>
      </c>
      <c r="J25" s="158" t="s">
        <v>170</v>
      </c>
      <c r="K25" s="158" t="s">
        <v>170</v>
      </c>
      <c r="L25" s="158" t="s">
        <v>170</v>
      </c>
      <c r="M25" s="158" t="s">
        <v>27</v>
      </c>
      <c r="O25" t="s">
        <v>199</v>
      </c>
      <c r="P25" s="152">
        <v>2</v>
      </c>
      <c r="AC25" s="153" t="s">
        <v>109</v>
      </c>
      <c r="AD25" s="156">
        <v>2</v>
      </c>
      <c r="AE25" s="156">
        <v>3</v>
      </c>
      <c r="AG25" s="153" t="s">
        <v>252</v>
      </c>
      <c r="AH25" s="153">
        <v>2</v>
      </c>
      <c r="BN25" s="158" t="s">
        <v>117</v>
      </c>
      <c r="BO25" s="156">
        <v>6</v>
      </c>
      <c r="BP25" s="158" t="s">
        <v>170</v>
      </c>
      <c r="BQ25" s="156">
        <v>14</v>
      </c>
      <c r="BR25" s="158" t="s">
        <v>170</v>
      </c>
      <c r="BS25" s="156">
        <v>14</v>
      </c>
      <c r="BT25" s="158" t="s">
        <v>170</v>
      </c>
      <c r="BU25" s="156">
        <v>14</v>
      </c>
      <c r="BV25" s="158" t="s">
        <v>170</v>
      </c>
      <c r="BW25" s="156">
        <v>14</v>
      </c>
      <c r="BX25" s="158" t="s">
        <v>170</v>
      </c>
      <c r="BY25" s="156">
        <v>14</v>
      </c>
      <c r="BZ25" s="158" t="s">
        <v>27</v>
      </c>
      <c r="CA25" s="156">
        <v>12</v>
      </c>
      <c r="CC25" s="153" t="s">
        <v>109</v>
      </c>
      <c r="CD25" s="156">
        <v>0</v>
      </c>
      <c r="CE25" s="156">
        <v>3</v>
      </c>
    </row>
    <row r="26" spans="3:87" ht="18.600000000000001" customHeight="1" x14ac:dyDescent="0.2">
      <c r="G26" s="158" t="s">
        <v>253</v>
      </c>
      <c r="H26" s="158" t="s">
        <v>110</v>
      </c>
      <c r="I26" s="158" t="s">
        <v>114</v>
      </c>
      <c r="J26" s="158" t="s">
        <v>114</v>
      </c>
      <c r="K26" s="158" t="s">
        <v>114</v>
      </c>
      <c r="L26" s="158" t="s">
        <v>275</v>
      </c>
      <c r="M26" s="158" t="s">
        <v>208</v>
      </c>
      <c r="O26" s="146" t="s">
        <v>297</v>
      </c>
      <c r="AC26" s="153" t="s">
        <v>254</v>
      </c>
      <c r="AD26" s="156">
        <v>2</v>
      </c>
      <c r="AE26" s="156">
        <v>3</v>
      </c>
      <c r="AG26" s="155" t="str">
        <f>" "</f>
        <v xml:space="preserve"> </v>
      </c>
      <c r="AH26" s="153"/>
      <c r="BN26" s="158" t="s">
        <v>253</v>
      </c>
      <c r="BO26" s="156">
        <v>6</v>
      </c>
      <c r="BP26" s="158" t="s">
        <v>110</v>
      </c>
      <c r="BQ26" s="156">
        <v>12</v>
      </c>
      <c r="BR26" s="158" t="s">
        <v>114</v>
      </c>
      <c r="BS26" s="156">
        <v>13</v>
      </c>
      <c r="BT26" s="158" t="s">
        <v>114</v>
      </c>
      <c r="BU26" s="156">
        <v>13</v>
      </c>
      <c r="BV26" s="158" t="s">
        <v>114</v>
      </c>
      <c r="BW26" s="156">
        <v>13</v>
      </c>
      <c r="BX26" s="158" t="s">
        <v>275</v>
      </c>
      <c r="BY26" s="156">
        <v>13</v>
      </c>
      <c r="BZ26" s="158" t="s">
        <v>208</v>
      </c>
      <c r="CA26" s="156">
        <v>10</v>
      </c>
      <c r="CC26" s="153" t="s">
        <v>254</v>
      </c>
      <c r="CD26" s="156">
        <v>0</v>
      </c>
      <c r="CE26" s="156">
        <v>3</v>
      </c>
    </row>
    <row r="27" spans="3:87" ht="18.600000000000001" customHeight="1" x14ac:dyDescent="0.2">
      <c r="C27" s="174" t="s">
        <v>255</v>
      </c>
      <c r="G27" s="158" t="s">
        <v>256</v>
      </c>
      <c r="H27" s="158" t="s">
        <v>17</v>
      </c>
      <c r="I27" s="158" t="s">
        <v>110</v>
      </c>
      <c r="J27" s="158" t="s">
        <v>110</v>
      </c>
      <c r="K27" s="158" t="s">
        <v>110</v>
      </c>
      <c r="L27" s="158" t="s">
        <v>110</v>
      </c>
      <c r="M27" s="158" t="s">
        <v>212</v>
      </c>
      <c r="O27" s="158" t="str">
        <f>" "</f>
        <v xml:space="preserve"> </v>
      </c>
      <c r="AC27" s="153" t="s">
        <v>257</v>
      </c>
      <c r="AD27" s="156">
        <v>2</v>
      </c>
      <c r="AE27" s="156">
        <v>3</v>
      </c>
      <c r="AG27" s="153" t="s">
        <v>258</v>
      </c>
      <c r="AH27" s="153">
        <v>4</v>
      </c>
      <c r="BN27" s="158" t="s">
        <v>256</v>
      </c>
      <c r="BO27" s="156">
        <v>6</v>
      </c>
      <c r="BP27" s="158" t="s">
        <v>17</v>
      </c>
      <c r="BQ27" s="156">
        <v>10</v>
      </c>
      <c r="BR27" s="158" t="s">
        <v>110</v>
      </c>
      <c r="BS27" s="156">
        <v>12</v>
      </c>
      <c r="BT27" s="158" t="s">
        <v>110</v>
      </c>
      <c r="BU27" s="156">
        <v>12</v>
      </c>
      <c r="BV27" s="158" t="s">
        <v>110</v>
      </c>
      <c r="BW27" s="156">
        <v>12</v>
      </c>
      <c r="BX27" s="158" t="s">
        <v>110</v>
      </c>
      <c r="BY27" s="156">
        <v>12</v>
      </c>
      <c r="BZ27" s="158" t="s">
        <v>212</v>
      </c>
      <c r="CA27" s="156">
        <v>8</v>
      </c>
      <c r="CC27" s="153" t="s">
        <v>257</v>
      </c>
      <c r="CD27" s="156">
        <v>0</v>
      </c>
      <c r="CE27" s="156">
        <v>3</v>
      </c>
    </row>
    <row r="28" spans="3:87" ht="18.600000000000001" customHeight="1" x14ac:dyDescent="0.2">
      <c r="C28" s="152" t="str">
        <f>" "</f>
        <v xml:space="preserve"> </v>
      </c>
      <c r="G28" s="158" t="s">
        <v>11</v>
      </c>
      <c r="H28" s="158" t="s">
        <v>32</v>
      </c>
      <c r="I28" s="158" t="s">
        <v>17</v>
      </c>
      <c r="J28" s="158" t="s">
        <v>17</v>
      </c>
      <c r="K28" s="158" t="s">
        <v>17</v>
      </c>
      <c r="L28" s="158" t="s">
        <v>17</v>
      </c>
      <c r="M28" s="158"/>
      <c r="O28" t="s">
        <v>233</v>
      </c>
      <c r="P28" s="152">
        <v>2</v>
      </c>
      <c r="AC28" s="153" t="s">
        <v>108</v>
      </c>
      <c r="AD28" s="156">
        <v>4</v>
      </c>
      <c r="AE28" s="156">
        <v>6</v>
      </c>
      <c r="AG28" s="155" t="str">
        <f>" "</f>
        <v xml:space="preserve"> </v>
      </c>
      <c r="AH28" s="153"/>
      <c r="BN28" s="158" t="s">
        <v>11</v>
      </c>
      <c r="BO28" s="156">
        <v>6</v>
      </c>
      <c r="BP28" s="158" t="s">
        <v>32</v>
      </c>
      <c r="BQ28" s="156">
        <v>8</v>
      </c>
      <c r="BR28" s="158" t="s">
        <v>17</v>
      </c>
      <c r="BS28" s="156">
        <v>10</v>
      </c>
      <c r="BT28" s="158" t="s">
        <v>17</v>
      </c>
      <c r="BU28" s="156">
        <v>10</v>
      </c>
      <c r="BV28" s="158" t="s">
        <v>17</v>
      </c>
      <c r="BW28" s="156">
        <v>10</v>
      </c>
      <c r="BX28" s="158" t="s">
        <v>17</v>
      </c>
      <c r="BY28" s="156">
        <v>10</v>
      </c>
      <c r="BZ28" s="158"/>
      <c r="CA28" s="158"/>
      <c r="CC28" s="153" t="s">
        <v>108</v>
      </c>
      <c r="CD28" s="156">
        <v>0</v>
      </c>
      <c r="CE28" s="156">
        <v>6</v>
      </c>
    </row>
    <row r="29" spans="3:87" ht="18.600000000000001" customHeight="1" x14ac:dyDescent="0.2">
      <c r="C29" t="s">
        <v>8</v>
      </c>
      <c r="G29" s="158" t="s">
        <v>251</v>
      </c>
      <c r="H29" s="158" t="s">
        <v>173</v>
      </c>
      <c r="I29" s="158" t="s">
        <v>32</v>
      </c>
      <c r="J29" s="158" t="s">
        <v>32</v>
      </c>
      <c r="K29" s="158" t="s">
        <v>32</v>
      </c>
      <c r="L29" s="158" t="s">
        <v>32</v>
      </c>
      <c r="M29" s="158"/>
      <c r="O29" s="146" t="s">
        <v>298</v>
      </c>
      <c r="AC29" s="153" t="s">
        <v>117</v>
      </c>
      <c r="AD29" s="156">
        <v>4</v>
      </c>
      <c r="AE29" s="156">
        <v>6</v>
      </c>
      <c r="AG29" s="153" t="s">
        <v>259</v>
      </c>
      <c r="AH29" s="153">
        <v>4</v>
      </c>
      <c r="BN29" s="158" t="s">
        <v>251</v>
      </c>
      <c r="BO29" s="156">
        <v>3</v>
      </c>
      <c r="BP29" s="158" t="s">
        <v>173</v>
      </c>
      <c r="BQ29" s="156">
        <v>6</v>
      </c>
      <c r="BR29" s="158" t="s">
        <v>32</v>
      </c>
      <c r="BS29" s="156">
        <v>8</v>
      </c>
      <c r="BT29" s="158" t="s">
        <v>32</v>
      </c>
      <c r="BU29" s="156">
        <v>8</v>
      </c>
      <c r="BV29" s="158" t="s">
        <v>32</v>
      </c>
      <c r="BW29" s="156">
        <v>8</v>
      </c>
      <c r="BX29" s="158" t="s">
        <v>32</v>
      </c>
      <c r="BY29" s="156">
        <v>8</v>
      </c>
      <c r="BZ29" s="158"/>
      <c r="CA29" s="158"/>
      <c r="CC29" s="153" t="s">
        <v>117</v>
      </c>
      <c r="CD29" s="156">
        <v>0</v>
      </c>
      <c r="CE29" s="156">
        <v>6</v>
      </c>
    </row>
    <row r="30" spans="3:87" ht="18.600000000000001" customHeight="1" x14ac:dyDescent="0.2">
      <c r="C30" t="s">
        <v>260</v>
      </c>
      <c r="G30" s="158" t="s">
        <v>109</v>
      </c>
      <c r="H30" s="158" t="s">
        <v>34</v>
      </c>
      <c r="I30" s="158" t="s">
        <v>173</v>
      </c>
      <c r="J30" s="158" t="s">
        <v>173</v>
      </c>
      <c r="K30" s="158" t="s">
        <v>173</v>
      </c>
      <c r="L30" s="158" t="s">
        <v>173</v>
      </c>
      <c r="M30" s="158"/>
      <c r="O30" s="158" t="str">
        <f>" "</f>
        <v xml:space="preserve"> </v>
      </c>
      <c r="AC30" s="153" t="s">
        <v>253</v>
      </c>
      <c r="AD30" s="156">
        <v>4</v>
      </c>
      <c r="AE30" s="156">
        <v>6</v>
      </c>
      <c r="BN30" s="158" t="s">
        <v>109</v>
      </c>
      <c r="BO30" s="156">
        <v>3</v>
      </c>
      <c r="BP30" s="158" t="s">
        <v>34</v>
      </c>
      <c r="BQ30" s="156">
        <v>5</v>
      </c>
      <c r="BR30" s="158" t="s">
        <v>173</v>
      </c>
      <c r="BS30" s="156">
        <v>6</v>
      </c>
      <c r="BT30" s="158" t="s">
        <v>173</v>
      </c>
      <c r="BU30" s="156">
        <v>6</v>
      </c>
      <c r="BV30" s="158" t="s">
        <v>173</v>
      </c>
      <c r="BW30" s="156">
        <v>6</v>
      </c>
      <c r="BX30" s="158" t="s">
        <v>173</v>
      </c>
      <c r="BY30" s="156">
        <v>6</v>
      </c>
      <c r="BZ30" s="158"/>
      <c r="CA30" s="158"/>
      <c r="CC30" s="153" t="s">
        <v>253</v>
      </c>
      <c r="CD30" s="156">
        <v>0</v>
      </c>
      <c r="CE30" s="156">
        <v>6</v>
      </c>
    </row>
    <row r="31" spans="3:87" ht="18.600000000000001" customHeight="1" x14ac:dyDescent="0.2">
      <c r="C31" t="s">
        <v>261</v>
      </c>
      <c r="G31" s="158" t="s">
        <v>254</v>
      </c>
      <c r="H31" s="158" t="s">
        <v>19</v>
      </c>
      <c r="I31" s="158" t="s">
        <v>34</v>
      </c>
      <c r="J31" s="158" t="s">
        <v>34</v>
      </c>
      <c r="K31" s="158" t="s">
        <v>34</v>
      </c>
      <c r="L31" s="158" t="s">
        <v>34</v>
      </c>
      <c r="M31" s="158"/>
      <c r="O31" t="s">
        <v>235</v>
      </c>
      <c r="P31" s="152">
        <v>2</v>
      </c>
      <c r="AC31" s="153" t="s">
        <v>256</v>
      </c>
      <c r="AD31" s="156">
        <v>4</v>
      </c>
      <c r="AE31" s="156">
        <v>6</v>
      </c>
      <c r="BN31" s="158" t="s">
        <v>254</v>
      </c>
      <c r="BO31" s="156">
        <v>3</v>
      </c>
      <c r="BP31" s="158" t="s">
        <v>19</v>
      </c>
      <c r="BQ31" s="156">
        <v>4</v>
      </c>
      <c r="BR31" s="158" t="s">
        <v>34</v>
      </c>
      <c r="BS31" s="156">
        <v>5</v>
      </c>
      <c r="BT31" s="158" t="s">
        <v>34</v>
      </c>
      <c r="BU31" s="156">
        <v>5</v>
      </c>
      <c r="BV31" s="158" t="s">
        <v>34</v>
      </c>
      <c r="BW31" s="156">
        <v>5</v>
      </c>
      <c r="BX31" s="158" t="s">
        <v>34</v>
      </c>
      <c r="BY31" s="156">
        <v>5</v>
      </c>
      <c r="BZ31" s="158"/>
      <c r="CA31" s="158"/>
      <c r="CC31" s="153" t="s">
        <v>256</v>
      </c>
      <c r="CD31" s="156">
        <v>0</v>
      </c>
      <c r="CE31" s="156">
        <v>6</v>
      </c>
    </row>
    <row r="32" spans="3:87" ht="18.600000000000001" customHeight="1" x14ac:dyDescent="0.2">
      <c r="C32" t="s">
        <v>262</v>
      </c>
      <c r="G32" s="158" t="s">
        <v>257</v>
      </c>
      <c r="H32" s="158" t="s">
        <v>119</v>
      </c>
      <c r="I32" s="158" t="s">
        <v>19</v>
      </c>
      <c r="J32" s="158" t="s">
        <v>19</v>
      </c>
      <c r="K32" s="158" t="s">
        <v>19</v>
      </c>
      <c r="L32" s="158" t="s">
        <v>19</v>
      </c>
      <c r="M32" s="158"/>
      <c r="O32" s="146" t="s">
        <v>250</v>
      </c>
      <c r="BN32" s="158" t="s">
        <v>257</v>
      </c>
      <c r="BO32" s="156">
        <v>3</v>
      </c>
      <c r="BP32" s="158" t="s">
        <v>119</v>
      </c>
      <c r="BQ32" s="156">
        <v>3</v>
      </c>
      <c r="BR32" s="158" t="s">
        <v>19</v>
      </c>
      <c r="BS32" s="156">
        <v>4</v>
      </c>
      <c r="BT32" s="158" t="s">
        <v>19</v>
      </c>
      <c r="BU32" s="156">
        <v>4</v>
      </c>
      <c r="BV32" s="158" t="s">
        <v>19</v>
      </c>
      <c r="BW32" s="156">
        <v>4</v>
      </c>
      <c r="BX32" s="158" t="s">
        <v>19</v>
      </c>
      <c r="BY32" s="156">
        <v>4</v>
      </c>
      <c r="BZ32" s="158"/>
      <c r="CA32" s="158"/>
    </row>
    <row r="33" spans="3:79" ht="18.600000000000001" customHeight="1" x14ac:dyDescent="0.2">
      <c r="C33" t="s">
        <v>263</v>
      </c>
      <c r="G33" s="158" t="s">
        <v>202</v>
      </c>
      <c r="H33" s="158"/>
      <c r="I33" s="158" t="s">
        <v>119</v>
      </c>
      <c r="J33" s="158" t="s">
        <v>119</v>
      </c>
      <c r="K33" s="158" t="s">
        <v>119</v>
      </c>
      <c r="L33" s="158" t="s">
        <v>119</v>
      </c>
      <c r="M33" s="158"/>
      <c r="O33" s="158" t="str">
        <f>" "</f>
        <v xml:space="preserve"> </v>
      </c>
      <c r="BN33" s="158" t="s">
        <v>202</v>
      </c>
      <c r="BO33" s="156">
        <v>3</v>
      </c>
      <c r="BP33" s="158"/>
      <c r="BQ33" s="158"/>
      <c r="BR33" s="158" t="s">
        <v>119</v>
      </c>
      <c r="BS33" s="156">
        <v>3</v>
      </c>
      <c r="BT33" s="158" t="s">
        <v>119</v>
      </c>
      <c r="BU33" s="156">
        <v>3</v>
      </c>
      <c r="BV33" s="158" t="s">
        <v>119</v>
      </c>
      <c r="BW33" s="156">
        <v>3</v>
      </c>
      <c r="BX33" s="158" t="s">
        <v>119</v>
      </c>
      <c r="BY33" s="156">
        <v>3</v>
      </c>
      <c r="BZ33" s="158"/>
      <c r="CA33" s="158"/>
    </row>
    <row r="34" spans="3:79" ht="18.600000000000001" customHeight="1" x14ac:dyDescent="0.2">
      <c r="C34" t="s">
        <v>264</v>
      </c>
      <c r="G34" s="158"/>
      <c r="H34" s="158"/>
      <c r="I34" s="158"/>
      <c r="J34" s="158"/>
      <c r="K34" s="158"/>
      <c r="L34" s="158"/>
      <c r="M34" s="158"/>
      <c r="O34" t="s">
        <v>250</v>
      </c>
      <c r="P34" s="152">
        <v>2</v>
      </c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</row>
    <row r="35" spans="3:79" ht="18.600000000000001" customHeight="1" x14ac:dyDescent="0.2">
      <c r="C35" t="s">
        <v>265</v>
      </c>
      <c r="G35" s="158"/>
      <c r="H35" s="158"/>
      <c r="I35" s="158"/>
      <c r="J35" s="158"/>
      <c r="K35" s="158"/>
      <c r="L35" s="158"/>
      <c r="M35" s="158"/>
      <c r="O35" s="146" t="s">
        <v>252</v>
      </c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</row>
    <row r="36" spans="3:79" ht="18.600000000000001" customHeight="1" x14ac:dyDescent="0.2">
      <c r="C36" t="s">
        <v>266</v>
      </c>
      <c r="G36" s="158"/>
      <c r="H36" s="158"/>
      <c r="I36" s="158"/>
      <c r="J36" s="158"/>
      <c r="K36" s="158"/>
      <c r="L36" s="158"/>
      <c r="M36" s="158"/>
      <c r="O36" s="158" t="str">
        <f>" "</f>
        <v xml:space="preserve"> </v>
      </c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</row>
    <row r="37" spans="3:79" ht="18.600000000000001" customHeight="1" x14ac:dyDescent="0.2">
      <c r="C37" t="s">
        <v>194</v>
      </c>
      <c r="O37" t="s">
        <v>252</v>
      </c>
      <c r="P37" s="152">
        <v>2</v>
      </c>
    </row>
    <row r="38" spans="3:79" ht="18.600000000000001" customHeight="1" x14ac:dyDescent="0.2">
      <c r="C38" t="s">
        <v>216</v>
      </c>
      <c r="O38" s="146" t="s">
        <v>258</v>
      </c>
    </row>
    <row r="39" spans="3:79" ht="18.600000000000001" customHeight="1" x14ac:dyDescent="0.2">
      <c r="C39" t="s">
        <v>220</v>
      </c>
      <c r="O39" s="158" t="str">
        <f>" "</f>
        <v xml:space="preserve"> </v>
      </c>
    </row>
    <row r="40" spans="3:79" ht="18.600000000000001" customHeight="1" x14ac:dyDescent="0.2">
      <c r="C40" t="s">
        <v>227</v>
      </c>
      <c r="O40" t="s">
        <v>258</v>
      </c>
      <c r="P40" s="152">
        <v>4</v>
      </c>
    </row>
    <row r="41" spans="3:79" ht="18.600000000000001" customHeight="1" x14ac:dyDescent="0.2">
      <c r="C41" t="s">
        <v>232</v>
      </c>
      <c r="O41" s="146" t="s">
        <v>259</v>
      </c>
    </row>
    <row r="42" spans="3:79" ht="18.600000000000001" customHeight="1" x14ac:dyDescent="0.2">
      <c r="C42" t="s">
        <v>194</v>
      </c>
      <c r="O42" s="158" t="str">
        <f>" "</f>
        <v xml:space="preserve"> </v>
      </c>
    </row>
    <row r="43" spans="3:79" ht="18.600000000000001" customHeight="1" x14ac:dyDescent="0.2">
      <c r="C43" t="s">
        <v>107</v>
      </c>
      <c r="O43" t="s">
        <v>259</v>
      </c>
      <c r="P43" s="152">
        <v>4</v>
      </c>
    </row>
    <row r="44" spans="3:79" ht="18.600000000000001" customHeight="1" x14ac:dyDescent="0.2">
      <c r="O44" s="146" t="s">
        <v>291</v>
      </c>
    </row>
    <row r="45" spans="3:79" ht="18.600000000000001" customHeight="1" x14ac:dyDescent="0.2">
      <c r="O45" s="158" t="str">
        <f>" "</f>
        <v xml:space="preserve"> </v>
      </c>
    </row>
    <row r="46" spans="3:79" ht="18.600000000000001" customHeight="1" x14ac:dyDescent="0.2">
      <c r="O46" t="s">
        <v>286</v>
      </c>
      <c r="P46" s="152">
        <v>2</v>
      </c>
    </row>
    <row r="47" spans="3:79" ht="18.600000000000001" customHeight="1" x14ac:dyDescent="0.2">
      <c r="O47" s="146" t="s">
        <v>292</v>
      </c>
    </row>
    <row r="48" spans="3:79" ht="18.600000000000001" customHeight="1" x14ac:dyDescent="0.2">
      <c r="O48" s="158" t="str">
        <f>" "</f>
        <v xml:space="preserve"> </v>
      </c>
    </row>
    <row r="49" spans="1:65" ht="18.600000000000001" customHeight="1" x14ac:dyDescent="0.2">
      <c r="O49" t="s">
        <v>288</v>
      </c>
      <c r="P49" s="152">
        <v>2</v>
      </c>
    </row>
    <row r="50" spans="1:65" ht="18.600000000000001" customHeight="1" x14ac:dyDescent="0.2">
      <c r="O50" s="146" t="s">
        <v>287</v>
      </c>
    </row>
    <row r="51" spans="1:65" ht="18.600000000000001" customHeight="1" x14ac:dyDescent="0.2">
      <c r="O51" s="158" t="str">
        <f>" "</f>
        <v xml:space="preserve"> </v>
      </c>
    </row>
    <row r="52" spans="1:65" ht="18.600000000000001" customHeight="1" x14ac:dyDescent="0.2">
      <c r="O52" t="s">
        <v>287</v>
      </c>
      <c r="P52" s="152">
        <v>2</v>
      </c>
    </row>
    <row r="53" spans="1:65" ht="18.600000000000001" customHeight="1" x14ac:dyDescent="0.2">
      <c r="O53" s="146" t="s">
        <v>289</v>
      </c>
    </row>
    <row r="54" spans="1:65" ht="18.600000000000001" customHeight="1" x14ac:dyDescent="0.2">
      <c r="O54" s="158" t="str">
        <f>" "</f>
        <v xml:space="preserve"> </v>
      </c>
    </row>
    <row r="55" spans="1:65" ht="18.600000000000001" customHeight="1" thickBot="1" x14ac:dyDescent="0.25">
      <c r="O55" t="s">
        <v>289</v>
      </c>
      <c r="P55" s="152">
        <v>2</v>
      </c>
    </row>
    <row r="56" spans="1:65" ht="18.600000000000001" customHeight="1" thickTop="1" thickBot="1" x14ac:dyDescent="0.25">
      <c r="A56" s="175"/>
      <c r="B56" s="176"/>
      <c r="C56" s="176"/>
      <c r="D56" s="177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7"/>
      <c r="Q56" s="176"/>
      <c r="R56" s="176"/>
      <c r="S56" s="176"/>
      <c r="T56" s="176"/>
      <c r="U56" s="176"/>
      <c r="V56" s="176"/>
      <c r="W56" s="178"/>
      <c r="X56" s="176"/>
      <c r="Y56" s="176"/>
      <c r="Z56" s="176"/>
      <c r="AA56" s="176"/>
      <c r="AB56" s="176"/>
      <c r="AC56" s="176"/>
      <c r="AD56" s="177"/>
      <c r="AE56" s="177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</row>
  </sheetData>
  <sheetProtection algorithmName="SHA-512" hashValue="ucVobOSOoKLoUEZfxWqgwrq9f8TNUACN/WoIyUi+/+phEb87/NssjCBoHEPbCv0iv4HOvL36VCCJ6JvuqwslrA==" saltValue="iH3TKikuMCbYdDxT4GyOqw==" spinCount="100000" sheet="1" objects="1" scenarios="1" selectLockedCells="1" selectUnlockedCells="1"/>
  <mergeCells count="4">
    <mergeCell ref="G2:M2"/>
    <mergeCell ref="BN2:BZ2"/>
    <mergeCell ref="G20:M20"/>
    <mergeCell ref="BN20:BZ20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L301"/>
  <sheetViews>
    <sheetView topLeftCell="A5" zoomScaleNormal="100" workbookViewId="0">
      <selection activeCell="E6" sqref="E6"/>
    </sheetView>
  </sheetViews>
  <sheetFormatPr baseColWidth="10" defaultColWidth="10.5" defaultRowHeight="14.25" x14ac:dyDescent="0.2"/>
  <cols>
    <col min="1" max="1" width="50.625" style="130" customWidth="1"/>
    <col min="2" max="2" width="4.75" style="130" customWidth="1"/>
    <col min="3" max="3" width="8.5" style="71" customWidth="1"/>
    <col min="4" max="4" width="12.375" style="71" customWidth="1"/>
    <col min="5" max="5" width="6.5" style="71" customWidth="1"/>
    <col min="6" max="6" width="11.75" style="71" customWidth="1"/>
    <col min="7" max="7" width="6.75" style="71" customWidth="1"/>
    <col min="8" max="8" width="11.125" style="71" customWidth="1"/>
    <col min="9" max="9" width="6.75" style="71" customWidth="1"/>
    <col min="10" max="10" width="10.5" style="71"/>
    <col min="11" max="11" width="6.5" style="71" customWidth="1"/>
    <col min="12" max="12" width="13.625" style="71" customWidth="1"/>
    <col min="13" max="13" width="50.625" style="130" customWidth="1"/>
    <col min="14" max="14" width="20.875" style="130" customWidth="1"/>
    <col min="15" max="16" width="20.25" style="130" customWidth="1"/>
    <col min="17" max="17" width="10.5" style="71"/>
    <col min="18" max="18" width="8.75" style="71" customWidth="1"/>
    <col min="19" max="64" width="10.5" style="130"/>
    <col min="65" max="16384" width="10.5" style="70"/>
  </cols>
  <sheetData>
    <row r="1" spans="1:18" ht="18.600000000000001" customHeight="1" x14ac:dyDescent="0.2">
      <c r="C1" s="198" t="s">
        <v>267</v>
      </c>
      <c r="D1" s="198"/>
      <c r="E1" s="198" t="s">
        <v>268</v>
      </c>
      <c r="F1" s="198"/>
      <c r="G1" s="198" t="s">
        <v>269</v>
      </c>
      <c r="H1" s="198"/>
      <c r="I1" s="198" t="s">
        <v>270</v>
      </c>
      <c r="J1" s="198"/>
      <c r="K1" s="198" t="s">
        <v>271</v>
      </c>
      <c r="L1" s="198"/>
    </row>
    <row r="2" spans="1:18" ht="18.600000000000001" customHeight="1" x14ac:dyDescent="0.2">
      <c r="A2" s="130" t="s">
        <v>12</v>
      </c>
      <c r="C2" s="72" t="s">
        <v>272</v>
      </c>
      <c r="D2" s="72" t="s">
        <v>152</v>
      </c>
      <c r="E2" s="72" t="s">
        <v>272</v>
      </c>
      <c r="F2" s="72" t="s">
        <v>152</v>
      </c>
      <c r="G2" s="72" t="s">
        <v>272</v>
      </c>
      <c r="H2" s="72" t="s">
        <v>152</v>
      </c>
      <c r="I2" s="72" t="s">
        <v>272</v>
      </c>
      <c r="J2" s="72" t="s">
        <v>152</v>
      </c>
      <c r="K2" s="72" t="s">
        <v>272</v>
      </c>
      <c r="L2" s="72" t="s">
        <v>152</v>
      </c>
    </row>
    <row r="4" spans="1:18" ht="18.600000000000001" customHeight="1" x14ac:dyDescent="0.2">
      <c r="A4" s="72" t="s">
        <v>273</v>
      </c>
    </row>
    <row r="5" spans="1:18" ht="18.600000000000001" customHeight="1" x14ac:dyDescent="0.2">
      <c r="A5" s="130" t="str">
        <f>" "</f>
        <v xml:space="preserve"> </v>
      </c>
      <c r="M5" s="130" t="str">
        <f>" "</f>
        <v xml:space="preserve"> </v>
      </c>
    </row>
    <row r="6" spans="1:18" ht="18.600000000000001" customHeight="1" x14ac:dyDescent="0.2">
      <c r="A6" s="130" t="str">
        <f>IF(ISERROR(INDEX(Teilnehmer!$C$6:$C$300,MATCH(ROWS(Teilnehmer!C$6:$C6),$Q$6:$Q$300,0))),"",UPPER(INDEX(Teilnehmer!$C$6:$C$300,MATCH(ROWS(Teilnehmer!A$6:$C6),$Q$6:$Q$300,0))))</f>
        <v>A DESTINY BUDWEISER STAR</v>
      </c>
      <c r="B6" s="130" t="str">
        <f>IF(A6&gt;"a",MID(VLOOKUP(A6,Teilnehmer!C$6:D$300,2,0),1,2),"")</f>
        <v>Hü</v>
      </c>
      <c r="C6" s="71" t="str">
        <f>IF(AND(D6&lt;&gt;"",D6&gt;0),RANK(D6,D$6:D$300,0)*100+COUNTIF(D$5:D6,D6),"")</f>
        <v/>
      </c>
      <c r="D6" s="71" t="str">
        <f>IF(OR($A6="",R6="Nein",R6=""),"",SUMPRODUCT((Tabelle1!$J$6:$J$500)*(Ausstellungen!$C$6:$C$500=$A6)*(Ausstellungen!$F$6:$F$500=Tabelle2!$E$3)*(Ausstellungen!$E$6:$E$500="Hü"))+SUMPRODUCT((Tabelle1!$J$6:$J$500)*(Ausstellungen!$C$6:$C$500=$A6)*(Ausstellungen!$F$6:$F$500=Tabelle2!$E$4)*(Ausstellungen!$E$6:$E$500="Hü")))</f>
        <v/>
      </c>
      <c r="E6" s="71" t="str">
        <f>IF(AND(F6&lt;&gt;"",F6&gt;0),RANK(F6,F$6:F$300,0)*100+COUNTIF(F$5:F6,F6),"")</f>
        <v/>
      </c>
      <c r="F6" s="71" t="str">
        <f>IF(OR($A6="",R6="Nein",R6=""),"",SUMPRODUCT((Tabelle1!$J$6:$J$500)*(Ausstellungen!$C$6:$C$500=$A6)*(Ausstellungen!$F$6:$F$500=Tabelle2!$E$3)*(Ausstellungen!$E$6:$E$500="Rü"))+SUMPRODUCT((Tabelle1!$J$6:$J$500)*(Ausstellungen!$C$6:$C$500=$A6)*(Ausstellungen!$F$6:$F$500=Tabelle2!$E$4)*(Ausstellungen!$E$6:$E$500="Rü")))</f>
        <v/>
      </c>
      <c r="G6" s="71" t="str">
        <f>IF(AND(H6&lt;&gt;"",H6&gt;0),RANK(H6,H$6:H$300,0)*100+COUNTIF(H$5:H6,H6),"")</f>
        <v/>
      </c>
      <c r="H6" s="71" t="str">
        <f>IF(OR($A6="",R6="Nein",R6=""),"",SUMPRODUCT((Tabelle1!$J$6:$J$500)*(Ausstellungen!$C$6:$C$500=$A6)*(Ausstellungen!$F$6:$F$500&lt;&gt;Tabelle2!$E$3)*(Ausstellungen!$F$6:$F$500&lt;&gt;Tabelle2!$E$4)*(Ausstellungen!$F$6:$F$500&lt;&gt;Tabelle2!$E$8)*(Ausstellungen!$E$6:$E$500="Hü")))</f>
        <v/>
      </c>
      <c r="I6" s="71" t="str">
        <f>IF(AND(J6&lt;&gt;"",J6&gt;0),RANK(J6,J$6:J$300,0)*100+COUNTIF(J$5:J6,J6),"")</f>
        <v/>
      </c>
      <c r="J6" s="71" t="str">
        <f>IF(OR($A6="",R6="Nein",R6=""),"",SUMPRODUCT((Tabelle1!$J$6:$J$500)*(Ausstellungen!$C$6:$C$500=$A6)*(Ausstellungen!$F$6:$F$500&lt;&gt;Tabelle2!$E$3)*(Ausstellungen!$F$6:$F$500&lt;&gt;Tabelle2!$E$4)*(Ausstellungen!$F$6:$F$500&lt;&gt;Tabelle2!$E$8)*(Ausstellungen!$E$6:$E$500="Rü")))</f>
        <v/>
      </c>
      <c r="K6" s="71" t="str">
        <f>IF(AND(L6&lt;&gt;"",L6&gt;0),RANK(L6,L$6:L$300,0)*100+COUNTIF(L$5:L6,L6),"")</f>
        <v/>
      </c>
      <c r="L6" s="71" t="str">
        <f>IF(OR($A6="",R6="Nein",R6=""),"",SUMPRODUCT((Tabelle1!$J$6:$J$500)*(Ausstellungen!$C$6:$C$500=$A6)*(Ausstellungen!$F$6:$F$500=Tabelle2!$E$8)))</f>
        <v/>
      </c>
      <c r="M6" s="130" t="str">
        <f t="shared" ref="M6:M69" si="0">A6</f>
        <v>A DESTINY BUDWEISER STAR</v>
      </c>
      <c r="N6" s="130" t="str">
        <f>IF(A6&gt;"a",PROPER(VLOOKUP(A6,Teilnehmer!C$6:E$300,3,0)),"")</f>
        <v>Petra Hofer</v>
      </c>
      <c r="O6" s="130" t="str">
        <f>IF(Teilnehmer!C6&lt;&gt;"","Tabelle2!$A$4:$A$6","leer")</f>
        <v>Tabelle2!$A$4:$A$6</v>
      </c>
      <c r="P6" s="130" t="str">
        <f>IF(AND(Teilnehmer!C6&lt;&gt;"",Teilnehmer!D6&lt;&gt;"",Teilnehmer!E6&lt;&gt;""),"Tabelle2!$A$1:$A$3","leer")</f>
        <v>Tabelle2!$A$1:$A$3</v>
      </c>
      <c r="Q6" s="71">
        <f>COUNTIF(Teilnehmer!$C$6:$C$300,"&lt;="&amp;Teilnehmer!$C$6:$C$300)</f>
        <v>1</v>
      </c>
      <c r="R6" s="71" t="str">
        <f>IF(A6&gt;"a",VLOOKUP(A6,Teilnehmer!C$6:F$300,4,0),"")</f>
        <v>Nein</v>
      </c>
    </row>
    <row r="7" spans="1:18" ht="18.600000000000001" customHeight="1" x14ac:dyDescent="0.2">
      <c r="A7" s="130" t="str">
        <f>IF(ISERROR(INDEX(Teilnehmer!$C$6:$C$300,MATCH(ROWS(Teilnehmer!C$6:$C7),$Q$6:$Q$300,0))),"",UPPER(INDEX(Teilnehmer!$C$6:$C$300,MATCH(ROWS(Teilnehmer!A$6:$C7),$Q$6:$Q$300,0))))</f>
        <v>ANASTASIA STEEL OF CANTERBURY</v>
      </c>
      <c r="B7" s="130" t="str">
        <f>IF(A7&gt;"a",MID(VLOOKUP(A7,Teilnehmer!C$6:D$300,2,0),1,2),"")</f>
        <v>Hü</v>
      </c>
      <c r="C7" s="71" t="str">
        <f>IF(AND(D7&lt;&gt;"",D7&gt;0),RANK(D7,D$6:D$300,0)*100+COUNTIF(D$5:D7,D7),"")</f>
        <v/>
      </c>
      <c r="D7" s="71" t="str">
        <f>IF(OR($A7="",R7="Nein",R7=""),"",SUMPRODUCT((Tabelle1!$J$6:$J$500)*(Ausstellungen!$C$6:$C$500=$A7)*(Ausstellungen!$F$6:$F$500=Tabelle2!$E$3)*(Ausstellungen!$E$6:$E$500="Hü"))+SUMPRODUCT((Tabelle1!$J$6:$J$500)*(Ausstellungen!$C$6:$C$500=$A7)*(Ausstellungen!$F$6:$F$500=Tabelle2!$E$4)*(Ausstellungen!$E$6:$E$500="Hü")))</f>
        <v/>
      </c>
      <c r="E7" s="71" t="str">
        <f>IF(AND(F7&lt;&gt;"",F7&gt;0),RANK(F7,F$6:F$300,0)*100+COUNTIF(F$5:F7,F7),"")</f>
        <v/>
      </c>
      <c r="F7" s="71" t="str">
        <f>IF(OR($A7="",R7="Nein",R7=""),"",SUMPRODUCT((Tabelle1!$J$6:$J$500)*(Ausstellungen!$C$6:$C$500=$A7)*(Ausstellungen!$F$6:$F$500=Tabelle2!$E$3)*(Ausstellungen!$E$6:$E$500="Rü"))+SUMPRODUCT((Tabelle1!$J$6:$J$500)*(Ausstellungen!$C$6:$C$500=$A7)*(Ausstellungen!$F$6:$F$500=Tabelle2!$E$4)*(Ausstellungen!$E$6:$E$500="Rü")))</f>
        <v/>
      </c>
      <c r="G7" s="71" t="str">
        <f>IF(AND(H7&lt;&gt;"",H7&gt;0),RANK(H7,H$6:H$300,0)*100+COUNTIF(H$5:H7,H7),"")</f>
        <v/>
      </c>
      <c r="H7" s="71" t="str">
        <f>IF(OR($A7="",R7="Nein",R7=""),"",SUMPRODUCT((Tabelle1!$J$6:$J$500)*(Ausstellungen!$C$6:$C$500=$A7)*(Ausstellungen!$F$6:$F$500&lt;&gt;Tabelle2!$E$3)*(Ausstellungen!$F$6:$F$500&lt;&gt;Tabelle2!$E$4)*(Ausstellungen!$F$6:$F$500&lt;&gt;Tabelle2!$E$8)*(Ausstellungen!$E$6:$E$500="Hü")))</f>
        <v/>
      </c>
      <c r="I7" s="71" t="str">
        <f>IF(AND(J7&lt;&gt;"",J7&gt;0),RANK(J7,J$6:J$300,0)*100+COUNTIF(J$5:J7,J7),"")</f>
        <v/>
      </c>
      <c r="J7" s="71" t="str">
        <f>IF(OR($A7="",R7="Nein",R7=""),"",SUMPRODUCT((Tabelle1!$J$6:$J$500)*(Ausstellungen!$C$6:$C$500=$A7)*(Ausstellungen!$F$6:$F$500&lt;&gt;Tabelle2!$E$3)*(Ausstellungen!$F$6:$F$500&lt;&gt;Tabelle2!$E$4)*(Ausstellungen!$F$6:$F$500&lt;&gt;Tabelle2!$E$8)*(Ausstellungen!$E$6:$E$500="Rü")))</f>
        <v/>
      </c>
      <c r="K7" s="71" t="str">
        <f>IF(AND(L7&lt;&gt;"",L7&gt;0),RANK(L7,L$6:L$300,0)*100+COUNTIF(L$5:L7,L7),"")</f>
        <v/>
      </c>
      <c r="L7" s="71" t="str">
        <f>IF(OR($A7="",R7="Nein",R7=""),"",SUMPRODUCT((Tabelle1!$J$6:$J$500)*(Ausstellungen!$C$6:$C$500=$A7)*(Ausstellungen!$F$6:$F$500=Tabelle2!$E$8)))</f>
        <v/>
      </c>
      <c r="M7" s="130" t="str">
        <f t="shared" si="0"/>
        <v>ANASTASIA STEEL OF CANTERBURY</v>
      </c>
      <c r="N7" s="130" t="str">
        <f>IF(A7&gt;"a",PROPER(VLOOKUP(A7,Teilnehmer!C$6:E$300,3,0)),"")</f>
        <v>Yvonne Strauby</v>
      </c>
      <c r="O7" s="130" t="str">
        <f>IF(Teilnehmer!C7&lt;&gt;"","Tabelle2!$A$4:$A$6","leer")</f>
        <v>Tabelle2!$A$4:$A$6</v>
      </c>
      <c r="P7" s="130" t="str">
        <f>IF(AND(Teilnehmer!C7&lt;&gt;"",Teilnehmer!D7&lt;&gt;"",Teilnehmer!E7&lt;&gt;""),"Tabelle2!$A$1:$A$3","leer")</f>
        <v>Tabelle2!$A$1:$A$3</v>
      </c>
      <c r="Q7" s="71">
        <f>COUNTIF(Teilnehmer!$C$6:$C$300,"&lt;="&amp;Teilnehmer!$C$6:$C$300)</f>
        <v>2</v>
      </c>
      <c r="R7" s="71" t="str">
        <f>IF(A7&gt;"a",VLOOKUP(A7,Teilnehmer!C$6:F$300,4,0),"")</f>
        <v>Nein</v>
      </c>
    </row>
    <row r="8" spans="1:18" ht="18.600000000000001" customHeight="1" x14ac:dyDescent="0.2">
      <c r="A8" s="130" t="str">
        <f>IF(ISERROR(INDEX(Teilnehmer!$C$6:$C$300,MATCH(ROWS(Teilnehmer!C$6:$C8),$Q$6:$Q$300,0))),"",UPPER(INDEX(Teilnehmer!$C$6:$C$300,MATCH(ROWS(Teilnehmer!A$6:$C8),$Q$6:$Q$300,0))))</f>
        <v>BILLY THE KID FAITHFUL DIAMONDS</v>
      </c>
      <c r="B8" s="130" t="str">
        <f>IF(A8&gt;"a",MID(VLOOKUP(A8,Teilnehmer!C$6:D$300,2,0),1,2),"")</f>
        <v>Rü</v>
      </c>
      <c r="C8" s="71" t="str">
        <f ca="1">IF(AND(D8&lt;&gt;"",D8&gt;0),RANK(D8,D$6:D$300,0)*100+COUNTIF(D$5:D8,D8),"")</f>
        <v/>
      </c>
      <c r="D8" s="71">
        <f ca="1">IF(OR($A8="",R8="Nein",R8=""),"",SUMPRODUCT((Tabelle1!$J$6:$J$500)*(Ausstellungen!$C$6:$C$500=$A8)*(Ausstellungen!$F$6:$F$500=Tabelle2!$E$3)*(Ausstellungen!$E$6:$E$500="Hü"))+SUMPRODUCT((Tabelle1!$J$6:$J$500)*(Ausstellungen!$C$6:$C$500=$A8)*(Ausstellungen!$F$6:$F$500=Tabelle2!$E$4)*(Ausstellungen!$E$6:$E$500="Hü")))</f>
        <v>0</v>
      </c>
      <c r="E8" s="71" t="str">
        <f ca="1">IF(AND(F8&lt;&gt;"",F8&gt;0),RANK(F8,F$6:F$300,0)*100+COUNTIF(F$5:F8,F8),"")</f>
        <v/>
      </c>
      <c r="F8" s="71">
        <f ca="1">IF(OR($A8="",R8="Nein",R8=""),"",SUMPRODUCT((Tabelle1!$J$6:$J$500)*(Ausstellungen!$C$6:$C$500=$A8)*(Ausstellungen!$F$6:$F$500=Tabelle2!$E$3)*(Ausstellungen!$E$6:$E$500="Rü"))+SUMPRODUCT((Tabelle1!$J$6:$J$500)*(Ausstellungen!$C$6:$C$500=$A8)*(Ausstellungen!$F$6:$F$500=Tabelle2!$E$4)*(Ausstellungen!$E$6:$E$500="Rü")))</f>
        <v>0</v>
      </c>
      <c r="G8" s="71" t="str">
        <f ca="1">IF(AND(H8&lt;&gt;"",H8&gt;0),RANK(H8,H$6:H$300,0)*100+COUNTIF(H$5:H8,H8),"")</f>
        <v/>
      </c>
      <c r="H8" s="71">
        <f ca="1">IF(OR($A8="",R8="Nein",R8=""),"",SUMPRODUCT((Tabelle1!$J$6:$J$500)*(Ausstellungen!$C$6:$C$500=$A8)*(Ausstellungen!$F$6:$F$500&lt;&gt;Tabelle2!$E$3)*(Ausstellungen!$F$6:$F$500&lt;&gt;Tabelle2!$E$4)*(Ausstellungen!$F$6:$F$500&lt;&gt;Tabelle2!$E$8)*(Ausstellungen!$E$6:$E$500="Hü")))</f>
        <v>0</v>
      </c>
      <c r="I8" s="71">
        <f ca="1">IF(AND(J8&lt;&gt;"",J8&gt;0),RANK(J8,J$6:J$300,0)*100+COUNTIF(J$5:J8,J8),"")</f>
        <v>701</v>
      </c>
      <c r="J8" s="71">
        <f ca="1">IF(OR($A8="",R8="Nein",R8=""),"",SUMPRODUCT((Tabelle1!$J$6:$J$500)*(Ausstellungen!$C$6:$C$500=$A8)*(Ausstellungen!$F$6:$F$500&lt;&gt;Tabelle2!$E$3)*(Ausstellungen!$F$6:$F$500&lt;&gt;Tabelle2!$E$4)*(Ausstellungen!$F$6:$F$500&lt;&gt;Tabelle2!$E$8)*(Ausstellungen!$E$6:$E$500="Rü")))</f>
        <v>10</v>
      </c>
      <c r="K8" s="71" t="str">
        <f ca="1">IF(AND(L8&lt;&gt;"",L8&gt;0),RANK(L8,L$6:L$300,0)*100+COUNTIF(L$5:L8,L8),"")</f>
        <v/>
      </c>
      <c r="L8" s="71">
        <f ca="1">IF(OR($A8="",R8="Nein",R8=""),"",SUMPRODUCT((Tabelle1!$J$6:$J$500)*(Ausstellungen!$C$6:$C$500=$A8)*(Ausstellungen!$F$6:$F$500=Tabelle2!$E$8)))</f>
        <v>0</v>
      </c>
      <c r="M8" s="130" t="str">
        <f t="shared" si="0"/>
        <v>BILLY THE KID FAITHFUL DIAMONDS</v>
      </c>
      <c r="N8" s="130" t="str">
        <f>IF(A8&gt;"a",PROPER(VLOOKUP(A8,Teilnehmer!C$6:E$300,3,0)),"")</f>
        <v>Daniel Hirmann</v>
      </c>
      <c r="O8" s="130" t="str">
        <f>IF(Teilnehmer!C8&lt;&gt;"","Tabelle2!$A$4:$A$6","leer")</f>
        <v>Tabelle2!$A$4:$A$6</v>
      </c>
      <c r="P8" s="130" t="str">
        <f>IF(AND(Teilnehmer!C8&lt;&gt;"",Teilnehmer!D8&lt;&gt;"",Teilnehmer!E8&lt;&gt;""),"Tabelle2!$A$1:$A$3","leer")</f>
        <v>Tabelle2!$A$1:$A$3</v>
      </c>
      <c r="Q8" s="71">
        <f>COUNTIF(Teilnehmer!$C$6:$C$300,"&lt;="&amp;Teilnehmer!$C$6:$C$300)</f>
        <v>3</v>
      </c>
      <c r="R8" s="71" t="str">
        <f>IF(A8&gt;"a",VLOOKUP(A8,Teilnehmer!C$6:F$300,4,0),"")</f>
        <v xml:space="preserve">Ja  </v>
      </c>
    </row>
    <row r="9" spans="1:18" ht="18.600000000000001" customHeight="1" x14ac:dyDescent="0.2">
      <c r="A9" s="130" t="str">
        <f>IF(ISERROR(INDEX(Teilnehmer!$C$6:$C$300,MATCH(ROWS(Teilnehmer!C$6:$C9),$Q$6:$Q$300,0))),"",UPPER(INDEX(Teilnehmer!$C$6:$C$300,MATCH(ROWS(Teilnehmer!A$6:$C9),$Q$6:$Q$300,0))))</f>
        <v>BLACK JET FIGHTER'S ARCHIBALD</v>
      </c>
      <c r="B9" s="130" t="str">
        <f>IF(A9&gt;"a",MID(VLOOKUP(A9,Teilnehmer!C$6:D$300,2,0),1,2),"")</f>
        <v>Rü</v>
      </c>
      <c r="C9" s="71" t="str">
        <f ca="1">IF(AND(D9&lt;&gt;"",D9&gt;0),RANK(D9,D$6:D$300,0)*100+COUNTIF(D$5:D9,D9),"")</f>
        <v/>
      </c>
      <c r="D9" s="71">
        <f ca="1">IF(OR($A9="",R9="Nein",R9=""),"",SUMPRODUCT((Tabelle1!$J$6:$J$500)*(Ausstellungen!$C$6:$C$500=$A9)*(Ausstellungen!$F$6:$F$500=Tabelle2!$E$3)*(Ausstellungen!$E$6:$E$500="Hü"))+SUMPRODUCT((Tabelle1!$J$6:$J$500)*(Ausstellungen!$C$6:$C$500=$A9)*(Ausstellungen!$F$6:$F$500=Tabelle2!$E$4)*(Ausstellungen!$E$6:$E$500="Hü")))</f>
        <v>0</v>
      </c>
      <c r="E9" s="71" t="str">
        <f ca="1">IF(AND(F9&lt;&gt;"",F9&gt;0),RANK(F9,F$6:F$300,0)*100+COUNTIF(F$5:F9,F9),"")</f>
        <v/>
      </c>
      <c r="F9" s="71">
        <f ca="1">IF(OR($A9="",R9="Nein",R9=""),"",SUMPRODUCT((Tabelle1!$J$6:$J$500)*(Ausstellungen!$C$6:$C$500=$A9)*(Ausstellungen!$F$6:$F$500=Tabelle2!$E$3)*(Ausstellungen!$E$6:$E$500="Rü"))+SUMPRODUCT((Tabelle1!$J$6:$J$500)*(Ausstellungen!$C$6:$C$500=$A9)*(Ausstellungen!$F$6:$F$500=Tabelle2!$E$4)*(Ausstellungen!$E$6:$E$500="Rü")))</f>
        <v>0</v>
      </c>
      <c r="G9" s="71" t="str">
        <f ca="1">IF(AND(H9&lt;&gt;"",H9&gt;0),RANK(H9,H$6:H$300,0)*100+COUNTIF(H$5:H9,H9),"")</f>
        <v/>
      </c>
      <c r="H9" s="71">
        <f ca="1">IF(OR($A9="",R9="Nein",R9=""),"",SUMPRODUCT((Tabelle1!$J$6:$J$500)*(Ausstellungen!$C$6:$C$500=$A9)*(Ausstellungen!$F$6:$F$500&lt;&gt;Tabelle2!$E$3)*(Ausstellungen!$F$6:$F$500&lt;&gt;Tabelle2!$E$4)*(Ausstellungen!$F$6:$F$500&lt;&gt;Tabelle2!$E$8)*(Ausstellungen!$E$6:$E$500="Hü")))</f>
        <v>0</v>
      </c>
      <c r="I9" s="71">
        <f ca="1">IF(AND(J9&lt;&gt;"",J9&gt;0),RANK(J9,J$6:J$300,0)*100+COUNTIF(J$5:J9,J9),"")</f>
        <v>702</v>
      </c>
      <c r="J9" s="71">
        <f ca="1">IF(OR($A9="",R9="Nein",R9=""),"",SUMPRODUCT((Tabelle1!$J$6:$J$500)*(Ausstellungen!$C$6:$C$500=$A9)*(Ausstellungen!$F$6:$F$500&lt;&gt;Tabelle2!$E$3)*(Ausstellungen!$F$6:$F$500&lt;&gt;Tabelle2!$E$4)*(Ausstellungen!$F$6:$F$500&lt;&gt;Tabelle2!$E$8)*(Ausstellungen!$E$6:$E$500="Rü")))</f>
        <v>10</v>
      </c>
      <c r="K9" s="71" t="str">
        <f ca="1">IF(AND(L9&lt;&gt;"",L9&gt;0),RANK(L9,L$6:L$300,0)*100+COUNTIF(L$5:L9,L9),"")</f>
        <v/>
      </c>
      <c r="L9" s="71">
        <f ca="1">IF(OR($A9="",R9="Nein",R9=""),"",SUMPRODUCT((Tabelle1!$J$6:$J$500)*(Ausstellungen!$C$6:$C$500=$A9)*(Ausstellungen!$F$6:$F$500=Tabelle2!$E$8)))</f>
        <v>0</v>
      </c>
      <c r="M9" s="130" t="str">
        <f t="shared" si="0"/>
        <v>BLACK JET FIGHTER'S ARCHIBALD</v>
      </c>
      <c r="N9" s="130" t="str">
        <f>IF(A9&gt;"a",PROPER(VLOOKUP(A9,Teilnehmer!C$6:E$300,3,0)),"")</f>
        <v>Hannes Lorenz</v>
      </c>
      <c r="O9" s="130" t="str">
        <f>IF(Teilnehmer!C9&lt;&gt;"","Tabelle2!$A$4:$A$6","leer")</f>
        <v>Tabelle2!$A$4:$A$6</v>
      </c>
      <c r="P9" s="130" t="str">
        <f>IF(AND(Teilnehmer!C9&lt;&gt;"",Teilnehmer!D9&lt;&gt;"",Teilnehmer!E9&lt;&gt;""),"Tabelle2!$A$1:$A$3","leer")</f>
        <v>Tabelle2!$A$1:$A$3</v>
      </c>
      <c r="Q9" s="71">
        <f>COUNTIF(Teilnehmer!$C$6:$C$300,"&lt;="&amp;Teilnehmer!$C$6:$C$300)</f>
        <v>4</v>
      </c>
      <c r="R9" s="71" t="str">
        <f>IF(A9&gt;"a",VLOOKUP(A9,Teilnehmer!C$6:F$300,4,0),"")</f>
        <v xml:space="preserve">Ja  </v>
      </c>
    </row>
    <row r="10" spans="1:18" ht="18.600000000000001" customHeight="1" x14ac:dyDescent="0.2">
      <c r="A10" s="130" t="str">
        <f>IF(ISERROR(INDEX(Teilnehmer!$C$6:$C$300,MATCH(ROWS(Teilnehmer!C$6:$C10),$Q$6:$Q$300,0))),"",UPPER(INDEX(Teilnehmer!$C$6:$C$300,MATCH(ROWS(Teilnehmer!A$6:$C10),$Q$6:$Q$300,0))))</f>
        <v>BUDDYSTAFF`S NEVER ENDING STORY</v>
      </c>
      <c r="B10" s="130" t="str">
        <f>IF(A10&gt;"a",MID(VLOOKUP(A10,Teilnehmer!C$6:D$300,2,0),1,2),"")</f>
        <v>Hü</v>
      </c>
      <c r="C10" s="71">
        <f ca="1">IF(AND(D10&lt;&gt;"",D10&gt;0),RANK(D10,D$6:D$300,0)*100+COUNTIF(D$5:D10,D10),"")</f>
        <v>401</v>
      </c>
      <c r="D10" s="71">
        <f ca="1">IF(OR($A10="",R10="Nein",R10=""),"",SUMPRODUCT((Tabelle1!$J$6:$J$500)*(Ausstellungen!$C$6:$C$500=$A10)*(Ausstellungen!$F$6:$F$500=Tabelle2!$E$3)*(Ausstellungen!$E$6:$E$500="Hü"))+SUMPRODUCT((Tabelle1!$J$6:$J$500)*(Ausstellungen!$C$6:$C$500=$A10)*(Ausstellungen!$F$6:$F$500=Tabelle2!$E$4)*(Ausstellungen!$E$6:$E$500="Hü")))</f>
        <v>12</v>
      </c>
      <c r="E10" s="71" t="str">
        <f ca="1">IF(AND(F10&lt;&gt;"",F10&gt;0),RANK(F10,F$6:F$300,0)*100+COUNTIF(F$5:F10,F10),"")</f>
        <v/>
      </c>
      <c r="F10" s="71">
        <f ca="1">IF(OR($A10="",R10="Nein",R10=""),"",SUMPRODUCT((Tabelle1!$J$6:$J$500)*(Ausstellungen!$C$6:$C$500=$A10)*(Ausstellungen!$F$6:$F$500=Tabelle2!$E$3)*(Ausstellungen!$E$6:$E$500="Rü"))+SUMPRODUCT((Tabelle1!$J$6:$J$500)*(Ausstellungen!$C$6:$C$500=$A10)*(Ausstellungen!$F$6:$F$500=Tabelle2!$E$4)*(Ausstellungen!$E$6:$E$500="Rü")))</f>
        <v>0</v>
      </c>
      <c r="G10" s="71" t="str">
        <f ca="1">IF(AND(H10&lt;&gt;"",H10&gt;0),RANK(H10,H$6:H$300,0)*100+COUNTIF(H$5:H10,H10),"")</f>
        <v/>
      </c>
      <c r="H10" s="71">
        <f ca="1">IF(OR($A10="",R10="Nein",R10=""),"",SUMPRODUCT((Tabelle1!$J$6:$J$500)*(Ausstellungen!$C$6:$C$500=$A10)*(Ausstellungen!$F$6:$F$500&lt;&gt;Tabelle2!$E$3)*(Ausstellungen!$F$6:$F$500&lt;&gt;Tabelle2!$E$4)*(Ausstellungen!$F$6:$F$500&lt;&gt;Tabelle2!$E$8)*(Ausstellungen!$E$6:$E$500="Hü")))</f>
        <v>0</v>
      </c>
      <c r="I10" s="71" t="str">
        <f ca="1">IF(AND(J10&lt;&gt;"",J10&gt;0),RANK(J10,J$6:J$300,0)*100+COUNTIF(J$5:J10,J10),"")</f>
        <v/>
      </c>
      <c r="J10" s="71">
        <f ca="1">IF(OR($A10="",R10="Nein",R10=""),"",SUMPRODUCT((Tabelle1!$J$6:$J$500)*(Ausstellungen!$C$6:$C$500=$A10)*(Ausstellungen!$F$6:$F$500&lt;&gt;Tabelle2!$E$3)*(Ausstellungen!$F$6:$F$500&lt;&gt;Tabelle2!$E$4)*(Ausstellungen!$F$6:$F$500&lt;&gt;Tabelle2!$E$8)*(Ausstellungen!$E$6:$E$500="Rü")))</f>
        <v>0</v>
      </c>
      <c r="K10" s="71" t="str">
        <f ca="1">IF(AND(L10&lt;&gt;"",L10&gt;0),RANK(L10,L$6:L$300,0)*100+COUNTIF(L$5:L10,L10),"")</f>
        <v/>
      </c>
      <c r="L10" s="71">
        <f ca="1">IF(OR($A10="",R10="Nein",R10=""),"",SUMPRODUCT((Tabelle1!$J$6:$J$500)*(Ausstellungen!$C$6:$C$500=$A10)*(Ausstellungen!$F$6:$F$500=Tabelle2!$E$8)))</f>
        <v>0</v>
      </c>
      <c r="M10" s="130" t="str">
        <f t="shared" si="0"/>
        <v>BUDDYSTAFF`S NEVER ENDING STORY</v>
      </c>
      <c r="N10" s="130" t="str">
        <f>IF(A10&gt;"a",PROPER(VLOOKUP(A10,Teilnehmer!C$6:E$300,3,0)),"")</f>
        <v>Sonja Porits</v>
      </c>
      <c r="O10" s="130" t="str">
        <f>IF(Teilnehmer!C10&lt;&gt;"","Tabelle2!$A$4:$A$6","leer")</f>
        <v>Tabelle2!$A$4:$A$6</v>
      </c>
      <c r="P10" s="130" t="str">
        <f>IF(AND(Teilnehmer!C10&lt;&gt;"",Teilnehmer!D10&lt;&gt;"",Teilnehmer!E10&lt;&gt;""),"Tabelle2!$A$1:$A$3","leer")</f>
        <v>Tabelle2!$A$1:$A$3</v>
      </c>
      <c r="Q10" s="71">
        <f>COUNTIF(Teilnehmer!$C$6:$C$300,"&lt;="&amp;Teilnehmer!$C$6:$C$300)</f>
        <v>7</v>
      </c>
      <c r="R10" s="71" t="str">
        <f>IF(A10&gt;"a",VLOOKUP(A10,Teilnehmer!C$6:F$300,4,0),"")</f>
        <v xml:space="preserve">Ja  </v>
      </c>
    </row>
    <row r="11" spans="1:18" ht="18.600000000000001" customHeight="1" x14ac:dyDescent="0.2">
      <c r="A11" s="130" t="str">
        <f>IF(ISERROR(INDEX(Teilnehmer!$C$6:$C$300,MATCH(ROWS(Teilnehmer!C$6:$C11),$Q$6:$Q$300,0))),"",UPPER(INDEX(Teilnehmer!$C$6:$C$300,MATCH(ROWS(Teilnehmer!A$6:$C11),$Q$6:$Q$300,0))))</f>
        <v>BUDDYSTAFF′S MISS MONEYPENNY</v>
      </c>
      <c r="B11" s="130" t="str">
        <f>IF(A11&gt;"a",MID(VLOOKUP(A11,Teilnehmer!C$6:D$300,2,0),1,2),"")</f>
        <v>Hü</v>
      </c>
      <c r="C11" s="71" t="str">
        <f ca="1">IF(AND(D11&lt;&gt;"",D11&gt;0),RANK(D11,D$6:D$300,0)*100+COUNTIF(D$5:D11,D11),"")</f>
        <v/>
      </c>
      <c r="D11" s="71">
        <f ca="1">IF(OR($A11="",R11="Nein",R11=""),"",SUMPRODUCT((Tabelle1!$J$6:$J$500)*(Ausstellungen!$C$6:$C$500=$A11)*(Ausstellungen!$F$6:$F$500=Tabelle2!$E$3)*(Ausstellungen!$E$6:$E$500="Hü"))+SUMPRODUCT((Tabelle1!$J$6:$J$500)*(Ausstellungen!$C$6:$C$500=$A11)*(Ausstellungen!$F$6:$F$500=Tabelle2!$E$4)*(Ausstellungen!$E$6:$E$500="Hü")))</f>
        <v>0</v>
      </c>
      <c r="E11" s="71" t="str">
        <f ca="1">IF(AND(F11&lt;&gt;"",F11&gt;0),RANK(F11,F$6:F$300,0)*100+COUNTIF(F$5:F11,F11),"")</f>
        <v/>
      </c>
      <c r="F11" s="71">
        <f ca="1">IF(OR($A11="",R11="Nein",R11=""),"",SUMPRODUCT((Tabelle1!$J$6:$J$500)*(Ausstellungen!$C$6:$C$500=$A11)*(Ausstellungen!$F$6:$F$500=Tabelle2!$E$3)*(Ausstellungen!$E$6:$E$500="Rü"))+SUMPRODUCT((Tabelle1!$J$6:$J$500)*(Ausstellungen!$C$6:$C$500=$A11)*(Ausstellungen!$F$6:$F$500=Tabelle2!$E$4)*(Ausstellungen!$E$6:$E$500="Rü")))</f>
        <v>0</v>
      </c>
      <c r="G11" s="71">
        <f ca="1">IF(AND(H11&lt;&gt;"",H11&gt;0),RANK(H11,H$6:H$300,0)*100+COUNTIF(H$5:H11,H11),"")</f>
        <v>201</v>
      </c>
      <c r="H11" s="71">
        <f ca="1">IF(OR($A11="",R11="Nein",R11=""),"",SUMPRODUCT((Tabelle1!$J$6:$J$500)*(Ausstellungen!$C$6:$C$500=$A11)*(Ausstellungen!$F$6:$F$500&lt;&gt;Tabelle2!$E$3)*(Ausstellungen!$F$6:$F$500&lt;&gt;Tabelle2!$E$4)*(Ausstellungen!$F$6:$F$500&lt;&gt;Tabelle2!$E$8)*(Ausstellungen!$E$6:$E$500="Hü")))</f>
        <v>32</v>
      </c>
      <c r="I11" s="71" t="str">
        <f ca="1">IF(AND(J11&lt;&gt;"",J11&gt;0),RANK(J11,J$6:J$300,0)*100+COUNTIF(J$5:J11,J11),"")</f>
        <v/>
      </c>
      <c r="J11" s="71">
        <f ca="1">IF(OR($A11="",R11="Nein",R11=""),"",SUMPRODUCT((Tabelle1!$J$6:$J$500)*(Ausstellungen!$C$6:$C$500=$A11)*(Ausstellungen!$F$6:$F$500&lt;&gt;Tabelle2!$E$3)*(Ausstellungen!$F$6:$F$500&lt;&gt;Tabelle2!$E$4)*(Ausstellungen!$F$6:$F$500&lt;&gt;Tabelle2!$E$8)*(Ausstellungen!$E$6:$E$500="Rü")))</f>
        <v>0</v>
      </c>
      <c r="K11" s="71" t="str">
        <f ca="1">IF(AND(L11&lt;&gt;"",L11&gt;0),RANK(L11,L$6:L$300,0)*100+COUNTIF(L$5:L11,L11),"")</f>
        <v/>
      </c>
      <c r="L11" s="71">
        <f ca="1">IF(OR($A11="",R11="Nein",R11=""),"",SUMPRODUCT((Tabelle1!$J$6:$J$500)*(Ausstellungen!$C$6:$C$500=$A11)*(Ausstellungen!$F$6:$F$500=Tabelle2!$E$8)))</f>
        <v>0</v>
      </c>
      <c r="M11" s="130" t="str">
        <f t="shared" si="0"/>
        <v>BUDDYSTAFF′S MISS MONEYPENNY</v>
      </c>
      <c r="N11" s="130" t="str">
        <f>IF(A11&gt;"a",PROPER(VLOOKUP(A11,Teilnehmer!C$6:E$300,3,0)),"")</f>
        <v>Sonja Porits</v>
      </c>
      <c r="O11" s="130" t="str">
        <f>IF(Teilnehmer!C11&lt;&gt;"","Tabelle2!$A$4:$A$6","leer")</f>
        <v>Tabelle2!$A$4:$A$6</v>
      </c>
      <c r="P11" s="130" t="str">
        <f>IF(AND(Teilnehmer!C11&lt;&gt;"",Teilnehmer!D11&lt;&gt;"",Teilnehmer!E11&lt;&gt;""),"Tabelle2!$A$1:$A$3","leer")</f>
        <v>Tabelle2!$A$1:$A$3</v>
      </c>
      <c r="Q11" s="71">
        <f>COUNTIF(Teilnehmer!$C$6:$C$300,"&lt;="&amp;Teilnehmer!$C$6:$C$300)</f>
        <v>8</v>
      </c>
      <c r="R11" s="71" t="str">
        <f>IF(A11&gt;"a",VLOOKUP(A11,Teilnehmer!C$6:F$300,4,0),"")</f>
        <v xml:space="preserve">Ja  </v>
      </c>
    </row>
    <row r="12" spans="1:18" ht="18.600000000000001" customHeight="1" x14ac:dyDescent="0.2">
      <c r="A12" s="130" t="str">
        <f>IF(ISERROR(INDEX(Teilnehmer!$C$6:$C$300,MATCH(ROWS(Teilnehmer!C$6:$C12),$Q$6:$Q$300,0))),"",UPPER(INDEX(Teilnehmer!$C$6:$C$300,MATCH(ROWS(Teilnehmer!A$6:$C12),$Q$6:$Q$300,0))))</f>
        <v>BUDDYSTAFF'S JEEPERS CREEPERS</v>
      </c>
      <c r="B12" s="130" t="str">
        <f>IF(A12&gt;"a",MID(VLOOKUP(A12,Teilnehmer!C$6:D$300,2,0),1,2),"")</f>
        <v>Rü</v>
      </c>
      <c r="C12" s="71" t="str">
        <f ca="1">IF(AND(D12&lt;&gt;"",D12&gt;0),RANK(D12,D$6:D$300,0)*100+COUNTIF(D$5:D12,D12),"")</f>
        <v/>
      </c>
      <c r="D12" s="71">
        <f ca="1">IF(OR($A12="",R12="Nein",R12=""),"",SUMPRODUCT((Tabelle1!$J$6:$J$500)*(Ausstellungen!$C$6:$C$500=$A12)*(Ausstellungen!$F$6:$F$500=Tabelle2!$E$3)*(Ausstellungen!$E$6:$E$500="Hü"))+SUMPRODUCT((Tabelle1!$J$6:$J$500)*(Ausstellungen!$C$6:$C$500=$A12)*(Ausstellungen!$F$6:$F$500=Tabelle2!$E$4)*(Ausstellungen!$E$6:$E$500="Hü")))</f>
        <v>0</v>
      </c>
      <c r="E12" s="71" t="str">
        <f ca="1">IF(AND(F12&lt;&gt;"",F12&gt;0),RANK(F12,F$6:F$300,0)*100+COUNTIF(F$5:F12,F12),"")</f>
        <v/>
      </c>
      <c r="F12" s="71">
        <f ca="1">IF(OR($A12="",R12="Nein",R12=""),"",SUMPRODUCT((Tabelle1!$J$6:$J$500)*(Ausstellungen!$C$6:$C$500=$A12)*(Ausstellungen!$F$6:$F$500=Tabelle2!$E$3)*(Ausstellungen!$E$6:$E$500="Rü"))+SUMPRODUCT((Tabelle1!$J$6:$J$500)*(Ausstellungen!$C$6:$C$500=$A12)*(Ausstellungen!$F$6:$F$500=Tabelle2!$E$4)*(Ausstellungen!$E$6:$E$500="Rü")))</f>
        <v>0</v>
      </c>
      <c r="G12" s="71" t="str">
        <f ca="1">IF(AND(H12&lt;&gt;"",H12&gt;0),RANK(H12,H$6:H$300,0)*100+COUNTIF(H$5:H12,H12),"")</f>
        <v/>
      </c>
      <c r="H12" s="71">
        <f ca="1">IF(OR($A12="",R12="Nein",R12=""),"",SUMPRODUCT((Tabelle1!$J$6:$J$500)*(Ausstellungen!$C$6:$C$500=$A12)*(Ausstellungen!$F$6:$F$500&lt;&gt;Tabelle2!$E$3)*(Ausstellungen!$F$6:$F$500&lt;&gt;Tabelle2!$E$4)*(Ausstellungen!$F$6:$F$500&lt;&gt;Tabelle2!$E$8)*(Ausstellungen!$E$6:$E$500="Hü")))</f>
        <v>0</v>
      </c>
      <c r="I12" s="71">
        <f ca="1">IF(AND(J12&lt;&gt;"",J12&gt;0),RANK(J12,J$6:J$300,0)*100+COUNTIF(J$5:J12,J12),"")</f>
        <v>601</v>
      </c>
      <c r="J12" s="71">
        <f ca="1">IF(OR($A12="",R12="Nein",R12=""),"",SUMPRODUCT((Tabelle1!$J$6:$J$500)*(Ausstellungen!$C$6:$C$500=$A12)*(Ausstellungen!$F$6:$F$500&lt;&gt;Tabelle2!$E$3)*(Ausstellungen!$F$6:$F$500&lt;&gt;Tabelle2!$E$4)*(Ausstellungen!$F$6:$F$500&lt;&gt;Tabelle2!$E$8)*(Ausstellungen!$E$6:$E$500="Rü")))</f>
        <v>16</v>
      </c>
      <c r="K12" s="71" t="str">
        <f ca="1">IF(AND(L12&lt;&gt;"",L12&gt;0),RANK(L12,L$6:L$300,0)*100+COUNTIF(L$5:L12,L12),"")</f>
        <v/>
      </c>
      <c r="L12" s="71">
        <f ca="1">IF(OR($A12="",R12="Nein",R12=""),"",SUMPRODUCT((Tabelle1!$J$6:$J$500)*(Ausstellungen!$C$6:$C$500=$A12)*(Ausstellungen!$F$6:$F$500=Tabelle2!$E$8)))</f>
        <v>0</v>
      </c>
      <c r="M12" s="130" t="str">
        <f t="shared" si="0"/>
        <v>BUDDYSTAFF'S JEEPERS CREEPERS</v>
      </c>
      <c r="N12" s="130" t="str">
        <f>IF(A12&gt;"a",PROPER(VLOOKUP(A12,Teilnehmer!C$6:E$300,3,0)),"")</f>
        <v>Sonja Porits</v>
      </c>
      <c r="O12" s="130" t="str">
        <f>IF(Teilnehmer!C12&lt;&gt;"","Tabelle2!$A$4:$A$6","leer")</f>
        <v>Tabelle2!$A$4:$A$6</v>
      </c>
      <c r="P12" s="130" t="str">
        <f>IF(AND(Teilnehmer!C12&lt;&gt;"",Teilnehmer!D12&lt;&gt;"",Teilnehmer!E12&lt;&gt;""),"Tabelle2!$A$1:$A$3","leer")</f>
        <v>Tabelle2!$A$1:$A$3</v>
      </c>
      <c r="Q12" s="71">
        <f>COUNTIF(Teilnehmer!$C$6:$C$300,"&lt;="&amp;Teilnehmer!$C$6:$C$300)</f>
        <v>6</v>
      </c>
      <c r="R12" s="71" t="str">
        <f>IF(A12&gt;"a",VLOOKUP(A12,Teilnehmer!C$6:F$300,4,0),"")</f>
        <v xml:space="preserve">Ja  </v>
      </c>
    </row>
    <row r="13" spans="1:18" ht="18.600000000000001" customHeight="1" x14ac:dyDescent="0.2">
      <c r="A13" s="130" t="str">
        <f>IF(ISERROR(INDEX(Teilnehmer!$C$6:$C$300,MATCH(ROWS(Teilnehmer!C$6:$C13),$Q$6:$Q$300,0))),"",UPPER(INDEX(Teilnehmer!$C$6:$C$300,MATCH(ROWS(Teilnehmer!A$6:$C13),$Q$6:$Q$300,0))))</f>
        <v>BUDDYSTAFF'S MUST HAVE</v>
      </c>
      <c r="B13" s="130" t="str">
        <f>IF(A13&gt;"a",MID(VLOOKUP(A13,Teilnehmer!C$6:D$300,2,0),1,2),"")</f>
        <v>Hü</v>
      </c>
      <c r="C13" s="71" t="str">
        <f ca="1">IF(AND(D13&lt;&gt;"",D13&gt;0),RANK(D13,D$6:D$300,0)*100+COUNTIF(D$5:D13,D13),"")</f>
        <v/>
      </c>
      <c r="D13" s="71">
        <f ca="1">IF(OR($A13="",R13="Nein",R13=""),"",SUMPRODUCT((Tabelle1!$J$6:$J$500)*(Ausstellungen!$C$6:$C$500=$A13)*(Ausstellungen!$F$6:$F$500=Tabelle2!$E$3)*(Ausstellungen!$E$6:$E$500="Hü"))+SUMPRODUCT((Tabelle1!$J$6:$J$500)*(Ausstellungen!$C$6:$C$500=$A13)*(Ausstellungen!$F$6:$F$500=Tabelle2!$E$4)*(Ausstellungen!$E$6:$E$500="Hü")))</f>
        <v>0</v>
      </c>
      <c r="E13" s="71" t="str">
        <f ca="1">IF(AND(F13&lt;&gt;"",F13&gt;0),RANK(F13,F$6:F$300,0)*100+COUNTIF(F$5:F13,F13),"")</f>
        <v/>
      </c>
      <c r="F13" s="71">
        <f ca="1">IF(OR($A13="",R13="Nein",R13=""),"",SUMPRODUCT((Tabelle1!$J$6:$J$500)*(Ausstellungen!$C$6:$C$500=$A13)*(Ausstellungen!$F$6:$F$500=Tabelle2!$E$3)*(Ausstellungen!$E$6:$E$500="Rü"))+SUMPRODUCT((Tabelle1!$J$6:$J$500)*(Ausstellungen!$C$6:$C$500=$A13)*(Ausstellungen!$F$6:$F$500=Tabelle2!$E$4)*(Ausstellungen!$E$6:$E$500="Rü")))</f>
        <v>0</v>
      </c>
      <c r="G13" s="71">
        <f ca="1">IF(AND(H13&lt;&gt;"",H13&gt;0),RANK(H13,H$6:H$300,0)*100+COUNTIF(H$5:H13,H13),"")</f>
        <v>401</v>
      </c>
      <c r="H13" s="71">
        <f ca="1">IF(OR($A13="",R13="Nein",R13=""),"",SUMPRODUCT((Tabelle1!$J$6:$J$500)*(Ausstellungen!$C$6:$C$500=$A13)*(Ausstellungen!$F$6:$F$500&lt;&gt;Tabelle2!$E$3)*(Ausstellungen!$F$6:$F$500&lt;&gt;Tabelle2!$E$4)*(Ausstellungen!$F$6:$F$500&lt;&gt;Tabelle2!$E$8)*(Ausstellungen!$E$6:$E$500="Hü")))</f>
        <v>10</v>
      </c>
      <c r="I13" s="71" t="str">
        <f ca="1">IF(AND(J13&lt;&gt;"",J13&gt;0),RANK(J13,J$6:J$300,0)*100+COUNTIF(J$5:J13,J13),"")</f>
        <v/>
      </c>
      <c r="J13" s="71">
        <f ca="1">IF(OR($A13="",R13="Nein",R13=""),"",SUMPRODUCT((Tabelle1!$J$6:$J$500)*(Ausstellungen!$C$6:$C$500=$A13)*(Ausstellungen!$F$6:$F$500&lt;&gt;Tabelle2!$E$3)*(Ausstellungen!$F$6:$F$500&lt;&gt;Tabelle2!$E$4)*(Ausstellungen!$F$6:$F$500&lt;&gt;Tabelle2!$E$8)*(Ausstellungen!$E$6:$E$500="Rü")))</f>
        <v>0</v>
      </c>
      <c r="K13" s="71" t="str">
        <f ca="1">IF(AND(L13&lt;&gt;"",L13&gt;0),RANK(L13,L$6:L$300,0)*100+COUNTIF(L$5:L13,L13),"")</f>
        <v/>
      </c>
      <c r="L13" s="71">
        <f ca="1">IF(OR($A13="",R13="Nein",R13=""),"",SUMPRODUCT((Tabelle1!$J$6:$J$500)*(Ausstellungen!$C$6:$C$500=$A13)*(Ausstellungen!$F$6:$F$500=Tabelle2!$E$8)))</f>
        <v>0</v>
      </c>
      <c r="M13" s="130" t="str">
        <f t="shared" si="0"/>
        <v>BUDDYSTAFF'S MUST HAVE</v>
      </c>
      <c r="N13" s="130" t="str">
        <f>IF(A13&gt;"a",PROPER(VLOOKUP(A13,Teilnehmer!C$6:E$300,3,0)),"")</f>
        <v>Laura Atteneder</v>
      </c>
      <c r="O13" s="130" t="str">
        <f>IF(Teilnehmer!C13&lt;&gt;"","Tabelle2!$A$4:$A$6","leer")</f>
        <v>Tabelle2!$A$4:$A$6</v>
      </c>
      <c r="P13" s="130" t="str">
        <f>IF(AND(Teilnehmer!C13&lt;&gt;"",Teilnehmer!D13&lt;&gt;"",Teilnehmer!E13&lt;&gt;""),"Tabelle2!$A$1:$A$3","leer")</f>
        <v>Tabelle2!$A$1:$A$3</v>
      </c>
      <c r="Q13" s="71">
        <f>COUNTIF(Teilnehmer!$C$6:$C$300,"&lt;="&amp;Teilnehmer!$C$6:$C$300)</f>
        <v>5</v>
      </c>
      <c r="R13" s="71" t="str">
        <f>IF(A13&gt;"a",VLOOKUP(A13,Teilnehmer!C$6:F$300,4,0),"")</f>
        <v xml:space="preserve">Ja  </v>
      </c>
    </row>
    <row r="14" spans="1:18" ht="18.600000000000001" customHeight="1" x14ac:dyDescent="0.2">
      <c r="A14" s="130" t="str">
        <f>IF(ISERROR(INDEX(Teilnehmer!$C$6:$C$300,MATCH(ROWS(Teilnehmer!C$6:$C14),$Q$6:$Q$300,0))),"",UPPER(INDEX(Teilnehmer!$C$6:$C$300,MATCH(ROWS(Teilnehmer!A$6:$C14),$Q$6:$Q$300,0))))</f>
        <v>CELTIC WARRIOR OF STAFFBULL COMPANY</v>
      </c>
      <c r="B14" s="130" t="str">
        <f>IF(A14&gt;"a",MID(VLOOKUP(A14,Teilnehmer!C$6:D$300,2,0),1,2),"")</f>
        <v>Rü</v>
      </c>
      <c r="C14" s="71" t="str">
        <f>IF(AND(D14&lt;&gt;"",D14&gt;0),RANK(D14,D$6:D$300,0)*100+COUNTIF(D$5:D14,D14),"")</f>
        <v/>
      </c>
      <c r="D14" s="71" t="str">
        <f>IF(OR($A14="",R14="Nein",R14=""),"",SUMPRODUCT((Tabelle1!$J$6:$J$500)*(Ausstellungen!$C$6:$C$500=$A14)*(Ausstellungen!$F$6:$F$500=Tabelle2!$E$3)*(Ausstellungen!$E$6:$E$500="Hü"))+SUMPRODUCT((Tabelle1!$J$6:$J$500)*(Ausstellungen!$C$6:$C$500=$A14)*(Ausstellungen!$F$6:$F$500=Tabelle2!$E$4)*(Ausstellungen!$E$6:$E$500="Hü")))</f>
        <v/>
      </c>
      <c r="E14" s="71" t="str">
        <f>IF(AND(F14&lt;&gt;"",F14&gt;0),RANK(F14,F$6:F$300,0)*100+COUNTIF(F$5:F14,F14),"")</f>
        <v/>
      </c>
      <c r="F14" s="71" t="str">
        <f>IF(OR($A14="",R14="Nein",R14=""),"",SUMPRODUCT((Tabelle1!$J$6:$J$500)*(Ausstellungen!$C$6:$C$500=$A14)*(Ausstellungen!$F$6:$F$500=Tabelle2!$E$3)*(Ausstellungen!$E$6:$E$500="Rü"))+SUMPRODUCT((Tabelle1!$J$6:$J$500)*(Ausstellungen!$C$6:$C$500=$A14)*(Ausstellungen!$F$6:$F$500=Tabelle2!$E$4)*(Ausstellungen!$E$6:$E$500="Rü")))</f>
        <v/>
      </c>
      <c r="G14" s="71" t="str">
        <f>IF(AND(H14&lt;&gt;"",H14&gt;0),RANK(H14,H$6:H$300,0)*100+COUNTIF(H$5:H14,H14),"")</f>
        <v/>
      </c>
      <c r="H14" s="71" t="str">
        <f>IF(OR($A14="",R14="Nein",R14=""),"",SUMPRODUCT((Tabelle1!$J$6:$J$500)*(Ausstellungen!$C$6:$C$500=$A14)*(Ausstellungen!$F$6:$F$500&lt;&gt;Tabelle2!$E$3)*(Ausstellungen!$F$6:$F$500&lt;&gt;Tabelle2!$E$4)*(Ausstellungen!$F$6:$F$500&lt;&gt;Tabelle2!$E$8)*(Ausstellungen!$E$6:$E$500="Hü")))</f>
        <v/>
      </c>
      <c r="I14" s="71" t="str">
        <f>IF(AND(J14&lt;&gt;"",J14&gt;0),RANK(J14,J$6:J$300,0)*100+COUNTIF(J$5:J14,J14),"")</f>
        <v/>
      </c>
      <c r="J14" s="71" t="str">
        <f>IF(OR($A14="",R14="Nein",R14=""),"",SUMPRODUCT((Tabelle1!$J$6:$J$500)*(Ausstellungen!$C$6:$C$500=$A14)*(Ausstellungen!$F$6:$F$500&lt;&gt;Tabelle2!$E$3)*(Ausstellungen!$F$6:$F$500&lt;&gt;Tabelle2!$E$4)*(Ausstellungen!$F$6:$F$500&lt;&gt;Tabelle2!$E$8)*(Ausstellungen!$E$6:$E$500="Rü")))</f>
        <v/>
      </c>
      <c r="K14" s="71" t="str">
        <f>IF(AND(L14&lt;&gt;"",L14&gt;0),RANK(L14,L$6:L$300,0)*100+COUNTIF(L$5:L14,L14),"")</f>
        <v/>
      </c>
      <c r="L14" s="71" t="str">
        <f>IF(OR($A14="",R14="Nein",R14=""),"",SUMPRODUCT((Tabelle1!$J$6:$J$500)*(Ausstellungen!$C$6:$C$500=$A14)*(Ausstellungen!$F$6:$F$500=Tabelle2!$E$8)))</f>
        <v/>
      </c>
      <c r="M14" s="130" t="str">
        <f t="shared" si="0"/>
        <v>CELTIC WARRIOR OF STAFFBULL COMPANY</v>
      </c>
      <c r="N14" s="130" t="str">
        <f>IF(A14&gt;"a",PROPER(VLOOKUP(A14,Teilnehmer!C$6:E$300,3,0)),"")</f>
        <v>Petra Hofer</v>
      </c>
      <c r="O14" s="130" t="str">
        <f>IF(Teilnehmer!C14&lt;&gt;"","Tabelle2!$A$4:$A$6","leer")</f>
        <v>Tabelle2!$A$4:$A$6</v>
      </c>
      <c r="P14" s="130" t="str">
        <f>IF(AND(Teilnehmer!C14&lt;&gt;"",Teilnehmer!D14&lt;&gt;"",Teilnehmer!E14&lt;&gt;""),"Tabelle2!$A$1:$A$3","leer")</f>
        <v>Tabelle2!$A$1:$A$3</v>
      </c>
      <c r="Q14" s="71">
        <f>COUNTIF(Teilnehmer!$C$6:$C$300,"&lt;="&amp;Teilnehmer!$C$6:$C$300)</f>
        <v>9</v>
      </c>
      <c r="R14" s="71" t="str">
        <f>IF(A14&gt;"a",VLOOKUP(A14,Teilnehmer!C$6:F$300,4,0),"")</f>
        <v>Nein</v>
      </c>
    </row>
    <row r="15" spans="1:18" ht="18.600000000000001" customHeight="1" x14ac:dyDescent="0.2">
      <c r="A15" s="130" t="str">
        <f>IF(ISERROR(INDEX(Teilnehmer!$C$6:$C$300,MATCH(ROWS(Teilnehmer!C$6:$C15),$Q$6:$Q$300,0))),"",UPPER(INDEX(Teilnehmer!$C$6:$C$300,MATCH(ROWS(Teilnehmer!A$6:$C15),$Q$6:$Q$300,0))))</f>
        <v>CRAZY CUBA OF STAFFBULL COMPANY</v>
      </c>
      <c r="B15" s="130" t="str">
        <f>IF(A15&gt;"a",MID(VLOOKUP(A15,Teilnehmer!C$6:D$300,2,0),1,2),"")</f>
        <v>Rü</v>
      </c>
      <c r="C15" s="71" t="str">
        <f>IF(AND(D15&lt;&gt;"",D15&gt;0),RANK(D15,D$6:D$300,0)*100+COUNTIF(D$5:D15,D15),"")</f>
        <v/>
      </c>
      <c r="D15" s="71" t="str">
        <f>IF(OR($A15="",R15="Nein",R15=""),"",SUMPRODUCT((Tabelle1!$J$6:$J$500)*(Ausstellungen!$C$6:$C$500=$A15)*(Ausstellungen!$F$6:$F$500=Tabelle2!$E$3)*(Ausstellungen!$E$6:$E$500="Hü"))+SUMPRODUCT((Tabelle1!$J$6:$J$500)*(Ausstellungen!$C$6:$C$500=$A15)*(Ausstellungen!$F$6:$F$500=Tabelle2!$E$4)*(Ausstellungen!$E$6:$E$500="Hü")))</f>
        <v/>
      </c>
      <c r="E15" s="71" t="str">
        <f>IF(AND(F15&lt;&gt;"",F15&gt;0),RANK(F15,F$6:F$300,0)*100+COUNTIF(F$5:F15,F15),"")</f>
        <v/>
      </c>
      <c r="F15" s="71" t="str">
        <f>IF(OR($A15="",R15="Nein",R15=""),"",SUMPRODUCT((Tabelle1!$J$6:$J$500)*(Ausstellungen!$C$6:$C$500=$A15)*(Ausstellungen!$F$6:$F$500=Tabelle2!$E$3)*(Ausstellungen!$E$6:$E$500="Rü"))+SUMPRODUCT((Tabelle1!$J$6:$J$500)*(Ausstellungen!$C$6:$C$500=$A15)*(Ausstellungen!$F$6:$F$500=Tabelle2!$E$4)*(Ausstellungen!$E$6:$E$500="Rü")))</f>
        <v/>
      </c>
      <c r="G15" s="71" t="str">
        <f>IF(AND(H15&lt;&gt;"",H15&gt;0),RANK(H15,H$6:H$300,0)*100+COUNTIF(H$5:H15,H15),"")</f>
        <v/>
      </c>
      <c r="H15" s="71" t="str">
        <f>IF(OR($A15="",R15="Nein",R15=""),"",SUMPRODUCT((Tabelle1!$J$6:$J$500)*(Ausstellungen!$C$6:$C$500=$A15)*(Ausstellungen!$F$6:$F$500&lt;&gt;Tabelle2!$E$3)*(Ausstellungen!$F$6:$F$500&lt;&gt;Tabelle2!$E$4)*(Ausstellungen!$F$6:$F$500&lt;&gt;Tabelle2!$E$8)*(Ausstellungen!$E$6:$E$500="Hü")))</f>
        <v/>
      </c>
      <c r="I15" s="71" t="str">
        <f>IF(AND(J15&lt;&gt;"",J15&gt;0),RANK(J15,J$6:J$300,0)*100+COUNTIF(J$5:J15,J15),"")</f>
        <v/>
      </c>
      <c r="J15" s="71" t="str">
        <f>IF(OR($A15="",R15="Nein",R15=""),"",SUMPRODUCT((Tabelle1!$J$6:$J$500)*(Ausstellungen!$C$6:$C$500=$A15)*(Ausstellungen!$F$6:$F$500&lt;&gt;Tabelle2!$E$3)*(Ausstellungen!$F$6:$F$500&lt;&gt;Tabelle2!$E$4)*(Ausstellungen!$F$6:$F$500&lt;&gt;Tabelle2!$E$8)*(Ausstellungen!$E$6:$E$500="Rü")))</f>
        <v/>
      </c>
      <c r="K15" s="71" t="str">
        <f>IF(AND(L15&lt;&gt;"",L15&gt;0),RANK(L15,L$6:L$300,0)*100+COUNTIF(L$5:L15,L15),"")</f>
        <v/>
      </c>
      <c r="L15" s="71" t="str">
        <f>IF(OR($A15="",R15="Nein",R15=""),"",SUMPRODUCT((Tabelle1!$J$6:$J$500)*(Ausstellungen!$C$6:$C$500=$A15)*(Ausstellungen!$F$6:$F$500=Tabelle2!$E$8)))</f>
        <v/>
      </c>
      <c r="M15" s="130" t="str">
        <f t="shared" si="0"/>
        <v>CRAZY CUBA OF STAFFBULL COMPANY</v>
      </c>
      <c r="N15" s="130" t="str">
        <f>IF(A15&gt;"a",PROPER(VLOOKUP(A15,Teilnehmer!C$6:E$300,3,0)),"")</f>
        <v>Yvonne Strauby</v>
      </c>
      <c r="O15" s="130" t="str">
        <f>IF(Teilnehmer!C15&lt;&gt;"","Tabelle2!$A$4:$A$6","leer")</f>
        <v>Tabelle2!$A$4:$A$6</v>
      </c>
      <c r="P15" s="130" t="str">
        <f>IF(AND(Teilnehmer!C15&lt;&gt;"",Teilnehmer!D15&lt;&gt;"",Teilnehmer!E15&lt;&gt;""),"Tabelle2!$A$1:$A$3","leer")</f>
        <v>Tabelle2!$A$1:$A$3</v>
      </c>
      <c r="Q15" s="71">
        <f>COUNTIF(Teilnehmer!$C$6:$C$300,"&lt;="&amp;Teilnehmer!$C$6:$C$300)</f>
        <v>10</v>
      </c>
      <c r="R15" s="71" t="str">
        <f>IF(A15&gt;"a",VLOOKUP(A15,Teilnehmer!C$6:F$300,4,0),"")</f>
        <v>Nein</v>
      </c>
    </row>
    <row r="16" spans="1:18" ht="18.600000000000001" customHeight="1" x14ac:dyDescent="0.2">
      <c r="A16" s="130" t="str">
        <f>IF(ISERROR(INDEX(Teilnehmer!$C$6:$C$300,MATCH(ROWS(Teilnehmer!C$6:$C16),$Q$6:$Q$300,0))),"",UPPER(INDEX(Teilnehmer!$C$6:$C$300,MATCH(ROWS(Teilnehmer!A$6:$C16),$Q$6:$Q$300,0))))</f>
        <v>DAISY QUEEN OF LORDSTAFF</v>
      </c>
      <c r="B16" s="130" t="str">
        <f>IF(A16&gt;"a",MID(VLOOKUP(A16,Teilnehmer!C$6:D$300,2,0),1,2),"")</f>
        <v>Hü</v>
      </c>
      <c r="C16" s="71" t="str">
        <f ca="1">IF(AND(D16&lt;&gt;"",D16&gt;0),RANK(D16,D$6:D$300,0)*100+COUNTIF(D$5:D16,D16),"")</f>
        <v/>
      </c>
      <c r="D16" s="71">
        <f ca="1">IF(OR($A16="",R16="Nein",R16=""),"",SUMPRODUCT((Tabelle1!$J$6:$J$500)*(Ausstellungen!$C$6:$C$500=$A16)*(Ausstellungen!$F$6:$F$500=Tabelle2!$E$3)*(Ausstellungen!$E$6:$E$500="Hü"))+SUMPRODUCT((Tabelle1!$J$6:$J$500)*(Ausstellungen!$C$6:$C$500=$A16)*(Ausstellungen!$F$6:$F$500=Tabelle2!$E$4)*(Ausstellungen!$E$6:$E$500="Hü")))</f>
        <v>0</v>
      </c>
      <c r="E16" s="71" t="str">
        <f ca="1">IF(AND(F16&lt;&gt;"",F16&gt;0),RANK(F16,F$6:F$300,0)*100+COUNTIF(F$5:F16,F16),"")</f>
        <v/>
      </c>
      <c r="F16" s="71">
        <f ca="1">IF(OR($A16="",R16="Nein",R16=""),"",SUMPRODUCT((Tabelle1!$J$6:$J$500)*(Ausstellungen!$C$6:$C$500=$A16)*(Ausstellungen!$F$6:$F$500=Tabelle2!$E$3)*(Ausstellungen!$E$6:$E$500="Rü"))+SUMPRODUCT((Tabelle1!$J$6:$J$500)*(Ausstellungen!$C$6:$C$500=$A16)*(Ausstellungen!$F$6:$F$500=Tabelle2!$E$4)*(Ausstellungen!$E$6:$E$500="Rü")))</f>
        <v>0</v>
      </c>
      <c r="G16" s="71">
        <f ca="1">IF(AND(H16&lt;&gt;"",H16&gt;0),RANK(H16,H$6:H$300,0)*100+COUNTIF(H$5:H16,H16),"")</f>
        <v>402</v>
      </c>
      <c r="H16" s="71">
        <f ca="1">IF(OR($A16="",R16="Nein",R16=""),"",SUMPRODUCT((Tabelle1!$J$6:$J$500)*(Ausstellungen!$C$6:$C$500=$A16)*(Ausstellungen!$F$6:$F$500&lt;&gt;Tabelle2!$E$3)*(Ausstellungen!$F$6:$F$500&lt;&gt;Tabelle2!$E$4)*(Ausstellungen!$F$6:$F$500&lt;&gt;Tabelle2!$E$8)*(Ausstellungen!$E$6:$E$500="Hü")))</f>
        <v>10</v>
      </c>
      <c r="I16" s="71" t="str">
        <f ca="1">IF(AND(J16&lt;&gt;"",J16&gt;0),RANK(J16,J$6:J$300,0)*100+COUNTIF(J$5:J16,J16),"")</f>
        <v/>
      </c>
      <c r="J16" s="71">
        <f ca="1">IF(OR($A16="",R16="Nein",R16=""),"",SUMPRODUCT((Tabelle1!$J$6:$J$500)*(Ausstellungen!$C$6:$C$500=$A16)*(Ausstellungen!$F$6:$F$500&lt;&gt;Tabelle2!$E$3)*(Ausstellungen!$F$6:$F$500&lt;&gt;Tabelle2!$E$4)*(Ausstellungen!$F$6:$F$500&lt;&gt;Tabelle2!$E$8)*(Ausstellungen!$E$6:$E$500="Rü")))</f>
        <v>0</v>
      </c>
      <c r="K16" s="71" t="str">
        <f ca="1">IF(AND(L16&lt;&gt;"",L16&gt;0),RANK(L16,L$6:L$300,0)*100+COUNTIF(L$5:L16,L16),"")</f>
        <v/>
      </c>
      <c r="L16" s="71">
        <f ca="1">IF(OR($A16="",R16="Nein",R16=""),"",SUMPRODUCT((Tabelle1!$J$6:$J$500)*(Ausstellungen!$C$6:$C$500=$A16)*(Ausstellungen!$F$6:$F$500=Tabelle2!$E$8)))</f>
        <v>0</v>
      </c>
      <c r="M16" s="130" t="str">
        <f t="shared" si="0"/>
        <v>DAISY QUEEN OF LORDSTAFF</v>
      </c>
      <c r="N16" s="130" t="str">
        <f>IF(A16&gt;"a",PROPER(VLOOKUP(A16,Teilnehmer!C$6:E$300,3,0)),"")</f>
        <v>Corina Schwaiger</v>
      </c>
      <c r="O16" s="130" t="str">
        <f>IF(Teilnehmer!C16&lt;&gt;"","Tabelle2!$A$4:$A$6","leer")</f>
        <v>Tabelle2!$A$4:$A$6</v>
      </c>
      <c r="P16" s="130" t="str">
        <f>IF(AND(Teilnehmer!C16&lt;&gt;"",Teilnehmer!D16&lt;&gt;"",Teilnehmer!E16&lt;&gt;""),"Tabelle2!$A$1:$A$3","leer")</f>
        <v>Tabelle2!$A$1:$A$3</v>
      </c>
      <c r="Q16" s="71">
        <f>COUNTIF(Teilnehmer!$C$6:$C$300,"&lt;="&amp;Teilnehmer!$C$6:$C$300)</f>
        <v>11</v>
      </c>
      <c r="R16" s="71" t="str">
        <f>IF(A16&gt;"a",VLOOKUP(A16,Teilnehmer!C$6:F$300,4,0),"")</f>
        <v xml:space="preserve">Ja  </v>
      </c>
    </row>
    <row r="17" spans="1:18" ht="18.600000000000001" customHeight="1" x14ac:dyDescent="0.2">
      <c r="A17" s="130" t="str">
        <f>IF(ISERROR(INDEX(Teilnehmer!$C$6:$C$300,MATCH(ROWS(Teilnehmer!C$6:$C17),$Q$6:$Q$300,0))),"",UPPER(INDEX(Teilnehmer!$C$6:$C$300,MATCH(ROWS(Teilnehmer!A$6:$C17),$Q$6:$Q$300,0))))</f>
        <v>DOROTHY OF OZ OF STAFFBULL COMPANY</v>
      </c>
      <c r="B17" s="130" t="str">
        <f>IF(A17&gt;"a",MID(VLOOKUP(A17,Teilnehmer!C$6:D$300,2,0),1,2),"")</f>
        <v>Hü</v>
      </c>
      <c r="C17" s="71" t="str">
        <f>IF(AND(D17&lt;&gt;"",D17&gt;0),RANK(D17,D$6:D$300,0)*100+COUNTIF(D$5:D17,D17),"")</f>
        <v/>
      </c>
      <c r="D17" s="71" t="str">
        <f>IF(OR($A17="",R17="Nein",R17=""),"",SUMPRODUCT((Tabelle1!$J$6:$J$500)*(Ausstellungen!$C$6:$C$500=$A17)*(Ausstellungen!$F$6:$F$500=Tabelle2!$E$3)*(Ausstellungen!$E$6:$E$500="Hü"))+SUMPRODUCT((Tabelle1!$J$6:$J$500)*(Ausstellungen!$C$6:$C$500=$A17)*(Ausstellungen!$F$6:$F$500=Tabelle2!$E$4)*(Ausstellungen!$E$6:$E$500="Hü")))</f>
        <v/>
      </c>
      <c r="E17" s="71" t="str">
        <f>IF(AND(F17&lt;&gt;"",F17&gt;0),RANK(F17,F$6:F$300,0)*100+COUNTIF(F$5:F17,F17),"")</f>
        <v/>
      </c>
      <c r="F17" s="71" t="str">
        <f>IF(OR($A17="",R17="Nein",R17=""),"",SUMPRODUCT((Tabelle1!$J$6:$J$500)*(Ausstellungen!$C$6:$C$500=$A17)*(Ausstellungen!$F$6:$F$500=Tabelle2!$E$3)*(Ausstellungen!$E$6:$E$500="Rü"))+SUMPRODUCT((Tabelle1!$J$6:$J$500)*(Ausstellungen!$C$6:$C$500=$A17)*(Ausstellungen!$F$6:$F$500=Tabelle2!$E$4)*(Ausstellungen!$E$6:$E$500="Rü")))</f>
        <v/>
      </c>
      <c r="G17" s="71" t="str">
        <f>IF(AND(H17&lt;&gt;"",H17&gt;0),RANK(H17,H$6:H$300,0)*100+COUNTIF(H$5:H17,H17),"")</f>
        <v/>
      </c>
      <c r="H17" s="71" t="str">
        <f>IF(OR($A17="",R17="Nein",R17=""),"",SUMPRODUCT((Tabelle1!$J$6:$J$500)*(Ausstellungen!$C$6:$C$500=$A17)*(Ausstellungen!$F$6:$F$500&lt;&gt;Tabelle2!$E$3)*(Ausstellungen!$F$6:$F$500&lt;&gt;Tabelle2!$E$4)*(Ausstellungen!$F$6:$F$500&lt;&gt;Tabelle2!$E$8)*(Ausstellungen!$E$6:$E$500="Hü")))</f>
        <v/>
      </c>
      <c r="I17" s="71" t="str">
        <f>IF(AND(J17&lt;&gt;"",J17&gt;0),RANK(J17,J$6:J$300,0)*100+COUNTIF(J$5:J17,J17),"")</f>
        <v/>
      </c>
      <c r="J17" s="71" t="str">
        <f>IF(OR($A17="",R17="Nein",R17=""),"",SUMPRODUCT((Tabelle1!$J$6:$J$500)*(Ausstellungen!$C$6:$C$500=$A17)*(Ausstellungen!$F$6:$F$500&lt;&gt;Tabelle2!$E$3)*(Ausstellungen!$F$6:$F$500&lt;&gt;Tabelle2!$E$4)*(Ausstellungen!$F$6:$F$500&lt;&gt;Tabelle2!$E$8)*(Ausstellungen!$E$6:$E$500="Rü")))</f>
        <v/>
      </c>
      <c r="K17" s="71" t="str">
        <f>IF(AND(L17&lt;&gt;"",L17&gt;0),RANK(L17,L$6:L$300,0)*100+COUNTIF(L$5:L17,L17),"")</f>
        <v/>
      </c>
      <c r="L17" s="71" t="str">
        <f>IF(OR($A17="",R17="Nein",R17=""),"",SUMPRODUCT((Tabelle1!$J$6:$J$500)*(Ausstellungen!$C$6:$C$500=$A17)*(Ausstellungen!$F$6:$F$500=Tabelle2!$E$8)))</f>
        <v/>
      </c>
      <c r="M17" s="130" t="str">
        <f t="shared" si="0"/>
        <v>DOROTHY OF OZ OF STAFFBULL COMPANY</v>
      </c>
      <c r="N17" s="130" t="str">
        <f>IF(A17&gt;"a",PROPER(VLOOKUP(A17,Teilnehmer!C$6:E$300,3,0)),"")</f>
        <v>Yvonne Strauby</v>
      </c>
      <c r="O17" s="130" t="str">
        <f>IF(Teilnehmer!C17&lt;&gt;"","Tabelle2!$A$4:$A$6","leer")</f>
        <v>Tabelle2!$A$4:$A$6</v>
      </c>
      <c r="P17" s="130" t="str">
        <f>IF(AND(Teilnehmer!C17&lt;&gt;"",Teilnehmer!D17&lt;&gt;"",Teilnehmer!E17&lt;&gt;""),"Tabelle2!$A$1:$A$3","leer")</f>
        <v>Tabelle2!$A$1:$A$3</v>
      </c>
      <c r="Q17" s="71">
        <f>COUNTIF(Teilnehmer!$C$6:$C$300,"&lt;="&amp;Teilnehmer!$C$6:$C$300)</f>
        <v>12</v>
      </c>
      <c r="R17" s="71" t="str">
        <f>IF(A17&gt;"a",VLOOKUP(A17,Teilnehmer!C$6:F$300,4,0),"")</f>
        <v>Nein</v>
      </c>
    </row>
    <row r="18" spans="1:18" ht="18.600000000000001" customHeight="1" x14ac:dyDescent="0.2">
      <c r="A18" s="130" t="str">
        <f>IF(ISERROR(INDEX(Teilnehmer!$C$6:$C$300,MATCH(ROWS(Teilnehmer!C$6:$C18),$Q$6:$Q$300,0))),"",UPPER(INDEX(Teilnehmer!$C$6:$C$300,MATCH(ROWS(Teilnehmer!A$6:$C18),$Q$6:$Q$300,0))))</f>
        <v>EASY RAIDER OF-STYRIAVALLEY</v>
      </c>
      <c r="B18" s="130" t="str">
        <f>IF(A18&gt;"a",MID(VLOOKUP(A18,Teilnehmer!C$6:D$300,2,0),1,2),"")</f>
        <v>Rü</v>
      </c>
      <c r="C18" s="71" t="str">
        <f ca="1">IF(AND(D18&lt;&gt;"",D18&gt;0),RANK(D18,D$6:D$300,0)*100+COUNTIF(D$5:D18,D18),"")</f>
        <v/>
      </c>
      <c r="D18" s="71">
        <f ca="1">IF(OR($A18="",R18="Nein",R18=""),"",SUMPRODUCT((Tabelle1!$J$6:$J$500)*(Ausstellungen!$C$6:$C$500=$A18)*(Ausstellungen!$F$6:$F$500=Tabelle2!$E$3)*(Ausstellungen!$E$6:$E$500="Hü"))+SUMPRODUCT((Tabelle1!$J$6:$J$500)*(Ausstellungen!$C$6:$C$500=$A18)*(Ausstellungen!$F$6:$F$500=Tabelle2!$E$4)*(Ausstellungen!$E$6:$E$500="Hü")))</f>
        <v>0</v>
      </c>
      <c r="E18" s="71">
        <f ca="1">IF(AND(F18&lt;&gt;"",F18&gt;0),RANK(F18,F$6:F$300,0)*100+COUNTIF(F$5:F18,F18),"")</f>
        <v>301</v>
      </c>
      <c r="F18" s="71">
        <f ca="1">IF(OR($A18="",R18="Nein",R18=""),"",SUMPRODUCT((Tabelle1!$J$6:$J$500)*(Ausstellungen!$C$6:$C$500=$A18)*(Ausstellungen!$F$6:$F$500=Tabelle2!$E$3)*(Ausstellungen!$E$6:$E$500="Rü"))+SUMPRODUCT((Tabelle1!$J$6:$J$500)*(Ausstellungen!$C$6:$C$500=$A18)*(Ausstellungen!$F$6:$F$500=Tabelle2!$E$4)*(Ausstellungen!$E$6:$E$500="Rü")))</f>
        <v>20</v>
      </c>
      <c r="G18" s="71" t="str">
        <f ca="1">IF(AND(H18&lt;&gt;"",H18&gt;0),RANK(H18,H$6:H$300,0)*100+COUNTIF(H$5:H18,H18),"")</f>
        <v/>
      </c>
      <c r="H18" s="71">
        <f ca="1">IF(OR($A18="",R18="Nein",R18=""),"",SUMPRODUCT((Tabelle1!$J$6:$J$500)*(Ausstellungen!$C$6:$C$500=$A18)*(Ausstellungen!$F$6:$F$500&lt;&gt;Tabelle2!$E$3)*(Ausstellungen!$F$6:$F$500&lt;&gt;Tabelle2!$E$4)*(Ausstellungen!$F$6:$F$500&lt;&gt;Tabelle2!$E$8)*(Ausstellungen!$E$6:$E$500="Hü")))</f>
        <v>0</v>
      </c>
      <c r="I18" s="71">
        <f ca="1">IF(AND(J18&lt;&gt;"",J18&gt;0),RANK(J18,J$6:J$300,0)*100+COUNTIF(J$5:J18,J18),"")</f>
        <v>301</v>
      </c>
      <c r="J18" s="71">
        <f ca="1">IF(OR($A18="",R18="Nein",R18=""),"",SUMPRODUCT((Tabelle1!$J$6:$J$500)*(Ausstellungen!$C$6:$C$500=$A18)*(Ausstellungen!$F$6:$F$500&lt;&gt;Tabelle2!$E$3)*(Ausstellungen!$F$6:$F$500&lt;&gt;Tabelle2!$E$4)*(Ausstellungen!$F$6:$F$500&lt;&gt;Tabelle2!$E$8)*(Ausstellungen!$E$6:$E$500="Rü")))</f>
        <v>43</v>
      </c>
      <c r="K18" s="71" t="str">
        <f ca="1">IF(AND(L18&lt;&gt;"",L18&gt;0),RANK(L18,L$6:L$300,0)*100+COUNTIF(L$5:L18,L18),"")</f>
        <v/>
      </c>
      <c r="L18" s="71">
        <f ca="1">IF(OR($A18="",R18="Nein",R18=""),"",SUMPRODUCT((Tabelle1!$J$6:$J$500)*(Ausstellungen!$C$6:$C$500=$A18)*(Ausstellungen!$F$6:$F$500=Tabelle2!$E$8)))</f>
        <v>0</v>
      </c>
      <c r="M18" s="130" t="str">
        <f t="shared" si="0"/>
        <v>EASY RAIDER OF-STYRIAVALLEY</v>
      </c>
      <c r="N18" s="130" t="str">
        <f>IF(A18&gt;"a",PROPER(VLOOKUP(A18,Teilnehmer!C$6:E$300,3,0)),"")</f>
        <v>Cindy Kasbauer</v>
      </c>
      <c r="O18" s="130" t="str">
        <f>IF(Teilnehmer!C18&lt;&gt;"","Tabelle2!$A$4:$A$6","leer")</f>
        <v>Tabelle2!$A$4:$A$6</v>
      </c>
      <c r="P18" s="130" t="str">
        <f>IF(AND(Teilnehmer!C18&lt;&gt;"",Teilnehmer!D18&lt;&gt;"",Teilnehmer!E18&lt;&gt;""),"Tabelle2!$A$1:$A$3","leer")</f>
        <v>Tabelle2!$A$1:$A$3</v>
      </c>
      <c r="Q18" s="71">
        <f>COUNTIF(Teilnehmer!$C$6:$C$300,"&lt;="&amp;Teilnehmer!$C$6:$C$300)</f>
        <v>13</v>
      </c>
      <c r="R18" s="71" t="str">
        <f>IF(A18&gt;"a",VLOOKUP(A18,Teilnehmer!C$6:F$300,4,0),"")</f>
        <v xml:space="preserve">Ja  </v>
      </c>
    </row>
    <row r="19" spans="1:18" ht="18.600000000000001" customHeight="1" x14ac:dyDescent="0.2">
      <c r="A19" s="130" t="str">
        <f>IF(ISERROR(INDEX(Teilnehmer!$C$6:$C$300,MATCH(ROWS(Teilnehmer!C$6:$C19),$Q$6:$Q$300,0))),"",UPPER(INDEX(Teilnehmer!$C$6:$C$300,MATCH(ROWS(Teilnehmer!A$6:$C19),$Q$6:$Q$300,0))))</f>
        <v>EVOLUTION DREAM OF ANGLE BULLS</v>
      </c>
      <c r="B19" s="130" t="str">
        <f>IF(A19&gt;"a",MID(VLOOKUP(A19,Teilnehmer!C$6:D$300,2,0),1,2),"")</f>
        <v>Rü</v>
      </c>
      <c r="C19" s="71" t="str">
        <f ca="1">IF(AND(D19&lt;&gt;"",D19&gt;0),RANK(D19,D$6:D$300,0)*100+COUNTIF(D$5:D19,D19),"")</f>
        <v/>
      </c>
      <c r="D19" s="71">
        <f ca="1">IF(OR($A19="",R19="Nein",R19=""),"",SUMPRODUCT((Tabelle1!$J$6:$J$500)*(Ausstellungen!$C$6:$C$500=$A19)*(Ausstellungen!$F$6:$F$500=Tabelle2!$E$3)*(Ausstellungen!$E$6:$E$500="Hü"))+SUMPRODUCT((Tabelle1!$J$6:$J$500)*(Ausstellungen!$C$6:$C$500=$A19)*(Ausstellungen!$F$6:$F$500=Tabelle2!$E$4)*(Ausstellungen!$E$6:$E$500="Hü")))</f>
        <v>0</v>
      </c>
      <c r="E19" s="71" t="str">
        <f ca="1">IF(AND(F19&lt;&gt;"",F19&gt;0),RANK(F19,F$6:F$300,0)*100+COUNTIF(F$5:F19,F19),"")</f>
        <v/>
      </c>
      <c r="F19" s="71">
        <f ca="1">IF(OR($A19="",R19="Nein",R19=""),"",SUMPRODUCT((Tabelle1!$J$6:$J$500)*(Ausstellungen!$C$6:$C$500=$A19)*(Ausstellungen!$F$6:$F$500=Tabelle2!$E$3)*(Ausstellungen!$E$6:$E$500="Rü"))+SUMPRODUCT((Tabelle1!$J$6:$J$500)*(Ausstellungen!$C$6:$C$500=$A19)*(Ausstellungen!$F$6:$F$500=Tabelle2!$E$4)*(Ausstellungen!$E$6:$E$500="Rü")))</f>
        <v>0</v>
      </c>
      <c r="G19" s="71" t="str">
        <f ca="1">IF(AND(H19&lt;&gt;"",H19&gt;0),RANK(H19,H$6:H$300,0)*100+COUNTIF(H$5:H19,H19),"")</f>
        <v/>
      </c>
      <c r="H19" s="71">
        <f ca="1">IF(OR($A19="",R19="Nein",R19=""),"",SUMPRODUCT((Tabelle1!$J$6:$J$500)*(Ausstellungen!$C$6:$C$500=$A19)*(Ausstellungen!$F$6:$F$500&lt;&gt;Tabelle2!$E$3)*(Ausstellungen!$F$6:$F$500&lt;&gt;Tabelle2!$E$4)*(Ausstellungen!$F$6:$F$500&lt;&gt;Tabelle2!$E$8)*(Ausstellungen!$E$6:$E$500="Hü")))</f>
        <v>0</v>
      </c>
      <c r="I19" s="71">
        <f ca="1">IF(AND(J19&lt;&gt;"",J19&gt;0),RANK(J19,J$6:J$300,0)*100+COUNTIF(J$5:J19,J19),"")</f>
        <v>501</v>
      </c>
      <c r="J19" s="71">
        <f ca="1">IF(OR($A19="",R19="Nein",R19=""),"",SUMPRODUCT((Tabelle1!$J$6:$J$500)*(Ausstellungen!$C$6:$C$500=$A19)*(Ausstellungen!$F$6:$F$500&lt;&gt;Tabelle2!$E$3)*(Ausstellungen!$F$6:$F$500&lt;&gt;Tabelle2!$E$4)*(Ausstellungen!$F$6:$F$500&lt;&gt;Tabelle2!$E$8)*(Ausstellungen!$E$6:$E$500="Rü")))</f>
        <v>18</v>
      </c>
      <c r="K19" s="71" t="str">
        <f ca="1">IF(AND(L19&lt;&gt;"",L19&gt;0),RANK(L19,L$6:L$300,0)*100+COUNTIF(L$5:L19,L19),"")</f>
        <v/>
      </c>
      <c r="L19" s="71">
        <f ca="1">IF(OR($A19="",R19="Nein",R19=""),"",SUMPRODUCT((Tabelle1!$J$6:$J$500)*(Ausstellungen!$C$6:$C$500=$A19)*(Ausstellungen!$F$6:$F$500=Tabelle2!$E$8)))</f>
        <v>0</v>
      </c>
      <c r="M19" s="130" t="str">
        <f t="shared" si="0"/>
        <v>EVOLUTION DREAM OF ANGLE BULLS</v>
      </c>
      <c r="N19" s="130" t="str">
        <f>IF(A19&gt;"a",PROPER(VLOOKUP(A19,Teilnehmer!C$6:E$300,3,0)),"")</f>
        <v>Isabella Fischer</v>
      </c>
      <c r="O19" s="130" t="str">
        <f>IF(Teilnehmer!C19&lt;&gt;"","Tabelle2!$A$4:$A$6","leer")</f>
        <v>Tabelle2!$A$4:$A$6</v>
      </c>
      <c r="P19" s="130" t="str">
        <f>IF(AND(Teilnehmer!C19&lt;&gt;"",Teilnehmer!D19&lt;&gt;"",Teilnehmer!E19&lt;&gt;""),"Tabelle2!$A$1:$A$3","leer")</f>
        <v>Tabelle2!$A$1:$A$3</v>
      </c>
      <c r="Q19" s="71">
        <f>COUNTIF(Teilnehmer!$C$6:$C$300,"&lt;="&amp;Teilnehmer!$C$6:$C$300)</f>
        <v>14</v>
      </c>
      <c r="R19" s="71" t="str">
        <f>IF(A19&gt;"a",VLOOKUP(A19,Teilnehmer!C$6:F$300,4,0),"")</f>
        <v xml:space="preserve">Ja  </v>
      </c>
    </row>
    <row r="20" spans="1:18" ht="18.600000000000001" customHeight="1" x14ac:dyDescent="0.2">
      <c r="A20" s="130" t="str">
        <f>IF(ISERROR(INDEX(Teilnehmer!$C$6:$C$300,MATCH(ROWS(Teilnehmer!C$6:$C20),$Q$6:$Q$300,0))),"",UPPER(INDEX(Teilnehmer!$C$6:$C$300,MATCH(ROWS(Teilnehmer!A$6:$C20),$Q$6:$Q$300,0))))</f>
        <v>FIONA OF-STYRIAVALLEY</v>
      </c>
      <c r="B20" s="130" t="str">
        <f>IF(A20&gt;"a",MID(VLOOKUP(A20,Teilnehmer!C$6:D$300,2,0),1,2),"")</f>
        <v>Hü</v>
      </c>
      <c r="C20" s="71">
        <f ca="1">IF(AND(D20&lt;&gt;"",D20&gt;0),RANK(D20,D$6:D$300,0)*100+COUNTIF(D$5:D20,D20),"")</f>
        <v>601</v>
      </c>
      <c r="D20" s="71">
        <f ca="1">IF(OR($A20="",R20="Nein",R20=""),"",SUMPRODUCT((Tabelle1!$J$6:$J$500)*(Ausstellungen!$C$6:$C$500=$A20)*(Ausstellungen!$F$6:$F$500=Tabelle2!$E$3)*(Ausstellungen!$E$6:$E$500="Hü"))+SUMPRODUCT((Tabelle1!$J$6:$J$500)*(Ausstellungen!$C$6:$C$500=$A20)*(Ausstellungen!$F$6:$F$500=Tabelle2!$E$4)*(Ausstellungen!$E$6:$E$500="Hü")))</f>
        <v>8</v>
      </c>
      <c r="E20" s="71" t="str">
        <f ca="1">IF(AND(F20&lt;&gt;"",F20&gt;0),RANK(F20,F$6:F$300,0)*100+COUNTIF(F$5:F20,F20),"")</f>
        <v/>
      </c>
      <c r="F20" s="71">
        <f ca="1">IF(OR($A20="",R20="Nein",R20=""),"",SUMPRODUCT((Tabelle1!$J$6:$J$500)*(Ausstellungen!$C$6:$C$500=$A20)*(Ausstellungen!$F$6:$F$500=Tabelle2!$E$3)*(Ausstellungen!$E$6:$E$500="Rü"))+SUMPRODUCT((Tabelle1!$J$6:$J$500)*(Ausstellungen!$C$6:$C$500=$A20)*(Ausstellungen!$F$6:$F$500=Tabelle2!$E$4)*(Ausstellungen!$E$6:$E$500="Rü")))</f>
        <v>0</v>
      </c>
      <c r="G20" s="71" t="str">
        <f ca="1">IF(AND(H20&lt;&gt;"",H20&gt;0),RANK(H20,H$6:H$300,0)*100+COUNTIF(H$5:H20,H20),"")</f>
        <v/>
      </c>
      <c r="H20" s="71">
        <f ca="1">IF(OR($A20="",R20="Nein",R20=""),"",SUMPRODUCT((Tabelle1!$J$6:$J$500)*(Ausstellungen!$C$6:$C$500=$A20)*(Ausstellungen!$F$6:$F$500&lt;&gt;Tabelle2!$E$3)*(Ausstellungen!$F$6:$F$500&lt;&gt;Tabelle2!$E$4)*(Ausstellungen!$F$6:$F$500&lt;&gt;Tabelle2!$E$8)*(Ausstellungen!$E$6:$E$500="Hü")))</f>
        <v>0</v>
      </c>
      <c r="I20" s="71" t="str">
        <f ca="1">IF(AND(J20&lt;&gt;"",J20&gt;0),RANK(J20,J$6:J$300,0)*100+COUNTIF(J$5:J20,J20),"")</f>
        <v/>
      </c>
      <c r="J20" s="71">
        <f ca="1">IF(OR($A20="",R20="Nein",R20=""),"",SUMPRODUCT((Tabelle1!$J$6:$J$500)*(Ausstellungen!$C$6:$C$500=$A20)*(Ausstellungen!$F$6:$F$500&lt;&gt;Tabelle2!$E$3)*(Ausstellungen!$F$6:$F$500&lt;&gt;Tabelle2!$E$4)*(Ausstellungen!$F$6:$F$500&lt;&gt;Tabelle2!$E$8)*(Ausstellungen!$E$6:$E$500="Rü")))</f>
        <v>0</v>
      </c>
      <c r="K20" s="71" t="str">
        <f ca="1">IF(AND(L20&lt;&gt;"",L20&gt;0),RANK(L20,L$6:L$300,0)*100+COUNTIF(L$5:L20,L20),"")</f>
        <v/>
      </c>
      <c r="L20" s="71">
        <f ca="1">IF(OR($A20="",R20="Nein",R20=""),"",SUMPRODUCT((Tabelle1!$J$6:$J$500)*(Ausstellungen!$C$6:$C$500=$A20)*(Ausstellungen!$F$6:$F$500=Tabelle2!$E$8)))</f>
        <v>0</v>
      </c>
      <c r="M20" s="130" t="str">
        <f t="shared" si="0"/>
        <v>FIONA OF-STYRIAVALLEY</v>
      </c>
      <c r="N20" s="130" t="str">
        <f>IF(A20&gt;"a",PROPER(VLOOKUP(A20,Teilnehmer!C$6:E$300,3,0)),"")</f>
        <v>Cindy Kasbauer</v>
      </c>
      <c r="O20" s="130" t="str">
        <f>IF(Teilnehmer!C20&lt;&gt;"","Tabelle2!$A$4:$A$6","leer")</f>
        <v>Tabelle2!$A$4:$A$6</v>
      </c>
      <c r="P20" s="130" t="str">
        <f>IF(AND(Teilnehmer!C20&lt;&gt;"",Teilnehmer!D20&lt;&gt;"",Teilnehmer!E20&lt;&gt;""),"Tabelle2!$A$1:$A$3","leer")</f>
        <v>Tabelle2!$A$1:$A$3</v>
      </c>
      <c r="Q20" s="71">
        <f>COUNTIF(Teilnehmer!$C$6:$C$300,"&lt;="&amp;Teilnehmer!$C$6:$C$300)</f>
        <v>15</v>
      </c>
      <c r="R20" s="71" t="str">
        <f>IF(A20&gt;"a",VLOOKUP(A20,Teilnehmer!C$6:F$300,4,0),"")</f>
        <v xml:space="preserve">Ja  </v>
      </c>
    </row>
    <row r="21" spans="1:18" ht="18.600000000000001" customHeight="1" x14ac:dyDescent="0.2">
      <c r="A21" s="130" t="str">
        <f>IF(ISERROR(INDEX(Teilnehmer!$C$6:$C$300,MATCH(ROWS(Teilnehmer!C$6:$C21),$Q$6:$Q$300,0))),"",UPPER(INDEX(Teilnehmer!$C$6:$C$300,MATCH(ROWS(Teilnehmer!A$6:$C21),$Q$6:$Q$300,0))))</f>
        <v>GLAMOUR AND DIAMONDS OF STAFFBULL COMPANY</v>
      </c>
      <c r="B21" s="130" t="str">
        <f>IF(A21&gt;"a",MID(VLOOKUP(A21,Teilnehmer!C$6:D$300,2,0),1,2),"")</f>
        <v>Hü</v>
      </c>
      <c r="C21" s="71" t="str">
        <f>IF(AND(D21&lt;&gt;"",D21&gt;0),RANK(D21,D$6:D$300,0)*100+COUNTIF(D$5:D21,D21),"")</f>
        <v/>
      </c>
      <c r="D21" s="71" t="str">
        <f>IF(OR($A21="",R21="Nein",R21=""),"",SUMPRODUCT((Tabelle1!$J$6:$J$500)*(Ausstellungen!$C$6:$C$500=$A21)*(Ausstellungen!$F$6:$F$500=Tabelle2!$E$3)*(Ausstellungen!$E$6:$E$500="Hü"))+SUMPRODUCT((Tabelle1!$J$6:$J$500)*(Ausstellungen!$C$6:$C$500=$A21)*(Ausstellungen!$F$6:$F$500=Tabelle2!$E$4)*(Ausstellungen!$E$6:$E$500="Hü")))</f>
        <v/>
      </c>
      <c r="E21" s="71" t="str">
        <f>IF(AND(F21&lt;&gt;"",F21&gt;0),RANK(F21,F$6:F$300,0)*100+COUNTIF(F$5:F21,F21),"")</f>
        <v/>
      </c>
      <c r="F21" s="71" t="str">
        <f>IF(OR($A21="",R21="Nein",R21=""),"",SUMPRODUCT((Tabelle1!$J$6:$J$500)*(Ausstellungen!$C$6:$C$500=$A21)*(Ausstellungen!$F$6:$F$500=Tabelle2!$E$3)*(Ausstellungen!$E$6:$E$500="Rü"))+SUMPRODUCT((Tabelle1!$J$6:$J$500)*(Ausstellungen!$C$6:$C$500=$A21)*(Ausstellungen!$F$6:$F$500=Tabelle2!$E$4)*(Ausstellungen!$E$6:$E$500="Rü")))</f>
        <v/>
      </c>
      <c r="G21" s="71" t="str">
        <f>IF(AND(H21&lt;&gt;"",H21&gt;0),RANK(H21,H$6:H$300,0)*100+COUNTIF(H$5:H21,H21),"")</f>
        <v/>
      </c>
      <c r="H21" s="71" t="str">
        <f>IF(OR($A21="",R21="Nein",R21=""),"",SUMPRODUCT((Tabelle1!$J$6:$J$500)*(Ausstellungen!$C$6:$C$500=$A21)*(Ausstellungen!$F$6:$F$500&lt;&gt;Tabelle2!$E$3)*(Ausstellungen!$F$6:$F$500&lt;&gt;Tabelle2!$E$4)*(Ausstellungen!$F$6:$F$500&lt;&gt;Tabelle2!$E$8)*(Ausstellungen!$E$6:$E$500="Hü")))</f>
        <v/>
      </c>
      <c r="I21" s="71" t="str">
        <f>IF(AND(J21&lt;&gt;"",J21&gt;0),RANK(J21,J$6:J$300,0)*100+COUNTIF(J$5:J21,J21),"")</f>
        <v/>
      </c>
      <c r="J21" s="71" t="str">
        <f>IF(OR($A21="",R21="Nein",R21=""),"",SUMPRODUCT((Tabelle1!$J$6:$J$500)*(Ausstellungen!$C$6:$C$500=$A21)*(Ausstellungen!$F$6:$F$500&lt;&gt;Tabelle2!$E$3)*(Ausstellungen!$F$6:$F$500&lt;&gt;Tabelle2!$E$4)*(Ausstellungen!$F$6:$F$500&lt;&gt;Tabelle2!$E$8)*(Ausstellungen!$E$6:$E$500="Rü")))</f>
        <v/>
      </c>
      <c r="K21" s="71" t="str">
        <f>IF(AND(L21&lt;&gt;"",L21&gt;0),RANK(L21,L$6:L$300,0)*100+COUNTIF(L$5:L21,L21),"")</f>
        <v/>
      </c>
      <c r="L21" s="71" t="str">
        <f>IF(OR($A21="",R21="Nein",R21=""),"",SUMPRODUCT((Tabelle1!$J$6:$J$500)*(Ausstellungen!$C$6:$C$500=$A21)*(Ausstellungen!$F$6:$F$500=Tabelle2!$E$8)))</f>
        <v/>
      </c>
      <c r="M21" s="130" t="str">
        <f t="shared" si="0"/>
        <v>GLAMOUR AND DIAMONDS OF STAFFBULL COMPANY</v>
      </c>
      <c r="N21" s="130" t="str">
        <f>IF(A21&gt;"a",PROPER(VLOOKUP(A21,Teilnehmer!C$6:E$300,3,0)),"")</f>
        <v>Petra Hofer</v>
      </c>
      <c r="O21" s="130" t="str">
        <f>IF(Teilnehmer!C21&lt;&gt;"","Tabelle2!$A$4:$A$6","leer")</f>
        <v>Tabelle2!$A$4:$A$6</v>
      </c>
      <c r="P21" s="130" t="str">
        <f>IF(AND(Teilnehmer!C21&lt;&gt;"",Teilnehmer!D21&lt;&gt;"",Teilnehmer!E21&lt;&gt;""),"Tabelle2!$A$1:$A$3","leer")</f>
        <v>Tabelle2!$A$1:$A$3</v>
      </c>
      <c r="Q21" s="71">
        <f>COUNTIF(Teilnehmer!$C$6:$C$300,"&lt;="&amp;Teilnehmer!$C$6:$C$300)</f>
        <v>16</v>
      </c>
      <c r="R21" s="71" t="str">
        <f>IF(A21&gt;"a",VLOOKUP(A21,Teilnehmer!C$6:F$300,4,0),"")</f>
        <v>Nein</v>
      </c>
    </row>
    <row r="22" spans="1:18" ht="18.600000000000001" customHeight="1" x14ac:dyDescent="0.2">
      <c r="A22" s="130" t="str">
        <f>IF(ISERROR(INDEX(Teilnehmer!$C$6:$C$300,MATCH(ROWS(Teilnehmer!C$6:$C22),$Q$6:$Q$300,0))),"",UPPER(INDEX(Teilnehmer!$C$6:$C$300,MATCH(ROWS(Teilnehmer!A$6:$C22),$Q$6:$Q$300,0))))</f>
        <v>GRACE KELLY OF-STYRIAVALLEY</v>
      </c>
      <c r="B22" s="130" t="str">
        <f>IF(A22&gt;"a",MID(VLOOKUP(A22,Teilnehmer!C$6:D$300,2,0),1,2),"")</f>
        <v>Hü</v>
      </c>
      <c r="C22" s="71">
        <f ca="1">IF(AND(D22&lt;&gt;"",D22&gt;0),RANK(D22,D$6:D$300,0)*100+COUNTIF(D$5:D22,D22),"")</f>
        <v>402</v>
      </c>
      <c r="D22" s="71">
        <f ca="1">IF(OR($A22="",R22="Nein",R22=""),"",SUMPRODUCT((Tabelle1!$J$6:$J$500)*(Ausstellungen!$C$6:$C$500=$A22)*(Ausstellungen!$F$6:$F$500=Tabelle2!$E$3)*(Ausstellungen!$E$6:$E$500="Hü"))+SUMPRODUCT((Tabelle1!$J$6:$J$500)*(Ausstellungen!$C$6:$C$500=$A22)*(Ausstellungen!$F$6:$F$500=Tabelle2!$E$4)*(Ausstellungen!$E$6:$E$500="Hü")))</f>
        <v>12</v>
      </c>
      <c r="E22" s="71" t="str">
        <f ca="1">IF(AND(F22&lt;&gt;"",F22&gt;0),RANK(F22,F$6:F$300,0)*100+COUNTIF(F$5:F22,F22),"")</f>
        <v/>
      </c>
      <c r="F22" s="71">
        <f ca="1">IF(OR($A22="",R22="Nein",R22=""),"",SUMPRODUCT((Tabelle1!$J$6:$J$500)*(Ausstellungen!$C$6:$C$500=$A22)*(Ausstellungen!$F$6:$F$500=Tabelle2!$E$3)*(Ausstellungen!$E$6:$E$500="Rü"))+SUMPRODUCT((Tabelle1!$J$6:$J$500)*(Ausstellungen!$C$6:$C$500=$A22)*(Ausstellungen!$F$6:$F$500=Tabelle2!$E$4)*(Ausstellungen!$E$6:$E$500="Rü")))</f>
        <v>0</v>
      </c>
      <c r="G22" s="71" t="str">
        <f ca="1">IF(AND(H22&lt;&gt;"",H22&gt;0),RANK(H22,H$6:H$300,0)*100+COUNTIF(H$5:H22,H22),"")</f>
        <v/>
      </c>
      <c r="H22" s="71">
        <f ca="1">IF(OR($A22="",R22="Nein",R22=""),"",SUMPRODUCT((Tabelle1!$J$6:$J$500)*(Ausstellungen!$C$6:$C$500=$A22)*(Ausstellungen!$F$6:$F$500&lt;&gt;Tabelle2!$E$3)*(Ausstellungen!$F$6:$F$500&lt;&gt;Tabelle2!$E$4)*(Ausstellungen!$F$6:$F$500&lt;&gt;Tabelle2!$E$8)*(Ausstellungen!$E$6:$E$500="Hü")))</f>
        <v>0</v>
      </c>
      <c r="I22" s="71" t="str">
        <f ca="1">IF(AND(J22&lt;&gt;"",J22&gt;0),RANK(J22,J$6:J$300,0)*100+COUNTIF(J$5:J22,J22),"")</f>
        <v/>
      </c>
      <c r="J22" s="71">
        <f ca="1">IF(OR($A22="",R22="Nein",R22=""),"",SUMPRODUCT((Tabelle1!$J$6:$J$500)*(Ausstellungen!$C$6:$C$500=$A22)*(Ausstellungen!$F$6:$F$500&lt;&gt;Tabelle2!$E$3)*(Ausstellungen!$F$6:$F$500&lt;&gt;Tabelle2!$E$4)*(Ausstellungen!$F$6:$F$500&lt;&gt;Tabelle2!$E$8)*(Ausstellungen!$E$6:$E$500="Rü")))</f>
        <v>0</v>
      </c>
      <c r="K22" s="71" t="str">
        <f ca="1">IF(AND(L22&lt;&gt;"",L22&gt;0),RANK(L22,L$6:L$300,0)*100+COUNTIF(L$5:L22,L22),"")</f>
        <v/>
      </c>
      <c r="L22" s="71">
        <f ca="1">IF(OR($A22="",R22="Nein",R22=""),"",SUMPRODUCT((Tabelle1!$J$6:$J$500)*(Ausstellungen!$C$6:$C$500=$A22)*(Ausstellungen!$F$6:$F$500=Tabelle2!$E$8)))</f>
        <v>0</v>
      </c>
      <c r="M22" s="130" t="str">
        <f t="shared" si="0"/>
        <v>GRACE KELLY OF-STYRIAVALLEY</v>
      </c>
      <c r="N22" s="130" t="str">
        <f>IF(A22&gt;"a",PROPER(VLOOKUP(A22,Teilnehmer!C$6:E$300,3,0)),"")</f>
        <v>Cindy Kasbauer</v>
      </c>
      <c r="O22" s="130" t="str">
        <f>IF(Teilnehmer!C22&lt;&gt;"","Tabelle2!$A$4:$A$6","leer")</f>
        <v>Tabelle2!$A$4:$A$6</v>
      </c>
      <c r="P22" s="130" t="str">
        <f>IF(AND(Teilnehmer!C22&lt;&gt;"",Teilnehmer!D22&lt;&gt;"",Teilnehmer!E22&lt;&gt;""),"Tabelle2!$A$1:$A$3","leer")</f>
        <v>Tabelle2!$A$1:$A$3</v>
      </c>
      <c r="Q22" s="71">
        <f>COUNTIF(Teilnehmer!$C$6:$C$300,"&lt;="&amp;Teilnehmer!$C$6:$C$300)</f>
        <v>17</v>
      </c>
      <c r="R22" s="71" t="str">
        <f>IF(A22&gt;"a",VLOOKUP(A22,Teilnehmer!C$6:F$300,4,0),"")</f>
        <v xml:space="preserve">Ja  </v>
      </c>
    </row>
    <row r="23" spans="1:18" ht="18.600000000000001" customHeight="1" x14ac:dyDescent="0.2">
      <c r="A23" s="130" t="str">
        <f>IF(ISERROR(INDEX(Teilnehmer!$C$6:$C$300,MATCH(ROWS(Teilnehmer!C$6:$C23),$Q$6:$Q$300,0))),"",UPPER(INDEX(Teilnehmer!$C$6:$C$300,MATCH(ROWS(Teilnehmer!A$6:$C23),$Q$6:$Q$300,0))))</f>
        <v>HAMMERSTAFF MIGHTY MO</v>
      </c>
      <c r="B23" s="130" t="str">
        <f>IF(A23&gt;"a",MID(VLOOKUP(A23,Teilnehmer!C$6:D$300,2,0),1,2),"")</f>
        <v>Rü</v>
      </c>
      <c r="C23" s="71" t="str">
        <f ca="1">IF(AND(D23&lt;&gt;"",D23&gt;0),RANK(D23,D$6:D$300,0)*100+COUNTIF(D$5:D23,D23),"")</f>
        <v/>
      </c>
      <c r="D23" s="71">
        <f ca="1">IF(OR($A23="",R23="Nein",R23=""),"",SUMPRODUCT((Tabelle1!$J$6:$J$500)*(Ausstellungen!$C$6:$C$500=$A23)*(Ausstellungen!$F$6:$F$500=Tabelle2!$E$3)*(Ausstellungen!$E$6:$E$500="Hü"))+SUMPRODUCT((Tabelle1!$J$6:$J$500)*(Ausstellungen!$C$6:$C$500=$A23)*(Ausstellungen!$F$6:$F$500=Tabelle2!$E$4)*(Ausstellungen!$E$6:$E$500="Hü")))</f>
        <v>0</v>
      </c>
      <c r="E23" s="71" t="str">
        <f ca="1">IF(AND(F23&lt;&gt;"",F23&gt;0),RANK(F23,F$6:F$300,0)*100+COUNTIF(F$5:F23,F23),"")</f>
        <v/>
      </c>
      <c r="F23" s="71">
        <f ca="1">IF(OR($A23="",R23="Nein",R23=""),"",SUMPRODUCT((Tabelle1!$J$6:$J$500)*(Ausstellungen!$C$6:$C$500=$A23)*(Ausstellungen!$F$6:$F$500=Tabelle2!$E$3)*(Ausstellungen!$E$6:$E$500="Rü"))+SUMPRODUCT((Tabelle1!$J$6:$J$500)*(Ausstellungen!$C$6:$C$500=$A23)*(Ausstellungen!$F$6:$F$500=Tabelle2!$E$4)*(Ausstellungen!$E$6:$E$500="Rü")))</f>
        <v>0</v>
      </c>
      <c r="G23" s="71" t="str">
        <f ca="1">IF(AND(H23&lt;&gt;"",H23&gt;0),RANK(H23,H$6:H$300,0)*100+COUNTIF(H$5:H23,H23),"")</f>
        <v/>
      </c>
      <c r="H23" s="71">
        <f ca="1">IF(OR($A23="",R23="Nein",R23=""),"",SUMPRODUCT((Tabelle1!$J$6:$J$500)*(Ausstellungen!$C$6:$C$500=$A23)*(Ausstellungen!$F$6:$F$500&lt;&gt;Tabelle2!$E$3)*(Ausstellungen!$F$6:$F$500&lt;&gt;Tabelle2!$E$4)*(Ausstellungen!$F$6:$F$500&lt;&gt;Tabelle2!$E$8)*(Ausstellungen!$E$6:$E$500="Hü")))</f>
        <v>0</v>
      </c>
      <c r="I23" s="71">
        <f ca="1">IF(AND(J23&lt;&gt;"",J23&gt;0),RANK(J23,J$6:J$300,0)*100+COUNTIF(J$5:J23,J23),"")</f>
        <v>201</v>
      </c>
      <c r="J23" s="71">
        <f ca="1">IF(OR($A23="",R23="Nein",R23=""),"",SUMPRODUCT((Tabelle1!$J$6:$J$500)*(Ausstellungen!$C$6:$C$500=$A23)*(Ausstellungen!$F$6:$F$500&lt;&gt;Tabelle2!$E$3)*(Ausstellungen!$F$6:$F$500&lt;&gt;Tabelle2!$E$4)*(Ausstellungen!$F$6:$F$500&lt;&gt;Tabelle2!$E$8)*(Ausstellungen!$E$6:$E$500="Rü")))</f>
        <v>54</v>
      </c>
      <c r="K23" s="71" t="str">
        <f ca="1">IF(AND(L23&lt;&gt;"",L23&gt;0),RANK(L23,L$6:L$300,0)*100+COUNTIF(L$5:L23,L23),"")</f>
        <v/>
      </c>
      <c r="L23" s="71">
        <f ca="1">IF(OR($A23="",R23="Nein",R23=""),"",SUMPRODUCT((Tabelle1!$J$6:$J$500)*(Ausstellungen!$C$6:$C$500=$A23)*(Ausstellungen!$F$6:$F$500=Tabelle2!$E$8)))</f>
        <v>0</v>
      </c>
      <c r="M23" s="130" t="str">
        <f t="shared" si="0"/>
        <v>HAMMERSTAFF MIGHTY MO</v>
      </c>
      <c r="N23" s="130" t="str">
        <f>IF(A23&gt;"a",PROPER(VLOOKUP(A23,Teilnehmer!C$6:E$300,3,0)),"")</f>
        <v>Tina Holub</v>
      </c>
      <c r="O23" s="130" t="str">
        <f>IF(Teilnehmer!C23&lt;&gt;"","Tabelle2!$A$4:$A$6","leer")</f>
        <v>Tabelle2!$A$4:$A$6</v>
      </c>
      <c r="P23" s="130" t="str">
        <f>IF(AND(Teilnehmer!C23&lt;&gt;"",Teilnehmer!D23&lt;&gt;"",Teilnehmer!E23&lt;&gt;""),"Tabelle2!$A$1:$A$3","leer")</f>
        <v>Tabelle2!$A$1:$A$3</v>
      </c>
      <c r="Q23" s="71">
        <f>COUNTIF(Teilnehmer!$C$6:$C$300,"&lt;="&amp;Teilnehmer!$C$6:$C$300)</f>
        <v>18</v>
      </c>
      <c r="R23" s="71" t="str">
        <f>IF(A23&gt;"a",VLOOKUP(A23,Teilnehmer!C$6:F$300,4,0),"")</f>
        <v xml:space="preserve">Ja  </v>
      </c>
    </row>
    <row r="24" spans="1:18" ht="18.600000000000001" customHeight="1" x14ac:dyDescent="0.2">
      <c r="A24" s="130" t="str">
        <f>IF(ISERROR(INDEX(Teilnehmer!$C$6:$C$300,MATCH(ROWS(Teilnehmer!C$6:$C24),$Q$6:$Q$300,0))),"",UPPER(INDEX(Teilnehmer!$C$6:$C$300,MATCH(ROWS(Teilnehmer!A$6:$C24),$Q$6:$Q$300,0))))</f>
        <v>IZUMIS ONE MORE TIME</v>
      </c>
      <c r="B24" s="130" t="str">
        <f>IF(A24&gt;"a",MID(VLOOKUP(A24,Teilnehmer!C$6:D$300,2,0),1,2),"")</f>
        <v>Rü</v>
      </c>
      <c r="C24" s="71" t="str">
        <f ca="1">IF(AND(D24&lt;&gt;"",D24&gt;0),RANK(D24,D$6:D$300,0)*100+COUNTIF(D$5:D24,D24),"")</f>
        <v/>
      </c>
      <c r="D24" s="71">
        <f ca="1">IF(OR($A24="",R24="Nein",R24=""),"",SUMPRODUCT((Tabelle1!$J$6:$J$500)*(Ausstellungen!$C$6:$C$500=$A24)*(Ausstellungen!$F$6:$F$500=Tabelle2!$E$3)*(Ausstellungen!$E$6:$E$500="Hü"))+SUMPRODUCT((Tabelle1!$J$6:$J$500)*(Ausstellungen!$C$6:$C$500=$A24)*(Ausstellungen!$F$6:$F$500=Tabelle2!$E$4)*(Ausstellungen!$E$6:$E$500="Hü")))</f>
        <v>0</v>
      </c>
      <c r="E24" s="71" t="str">
        <f ca="1">IF(AND(F24&lt;&gt;"",F24&gt;0),RANK(F24,F$6:F$300,0)*100+COUNTIF(F$5:F24,F24),"")</f>
        <v/>
      </c>
      <c r="F24" s="71">
        <f ca="1">IF(OR($A24="",R24="Nein",R24=""),"",SUMPRODUCT((Tabelle1!$J$6:$J$500)*(Ausstellungen!$C$6:$C$500=$A24)*(Ausstellungen!$F$6:$F$500=Tabelle2!$E$3)*(Ausstellungen!$E$6:$E$500="Rü"))+SUMPRODUCT((Tabelle1!$J$6:$J$500)*(Ausstellungen!$C$6:$C$500=$A24)*(Ausstellungen!$F$6:$F$500=Tabelle2!$E$4)*(Ausstellungen!$E$6:$E$500="Rü")))</f>
        <v>0</v>
      </c>
      <c r="G24" s="71" t="str">
        <f ca="1">IF(AND(H24&lt;&gt;"",H24&gt;0),RANK(H24,H$6:H$300,0)*100+COUNTIF(H$5:H24,H24),"")</f>
        <v/>
      </c>
      <c r="H24" s="71">
        <f ca="1">IF(OR($A24="",R24="Nein",R24=""),"",SUMPRODUCT((Tabelle1!$J$6:$J$500)*(Ausstellungen!$C$6:$C$500=$A24)*(Ausstellungen!$F$6:$F$500&lt;&gt;Tabelle2!$E$3)*(Ausstellungen!$F$6:$F$500&lt;&gt;Tabelle2!$E$4)*(Ausstellungen!$F$6:$F$500&lt;&gt;Tabelle2!$E$8)*(Ausstellungen!$E$6:$E$500="Hü")))</f>
        <v>0</v>
      </c>
      <c r="I24" s="71" t="str">
        <f ca="1">IF(AND(J24&lt;&gt;"",J24&gt;0),RANK(J24,J$6:J$300,0)*100+COUNTIF(J$5:J24,J24),"")</f>
        <v/>
      </c>
      <c r="J24" s="71">
        <f ca="1">IF(OR($A24="",R24="Nein",R24=""),"",SUMPRODUCT((Tabelle1!$J$6:$J$500)*(Ausstellungen!$C$6:$C$500=$A24)*(Ausstellungen!$F$6:$F$500&lt;&gt;Tabelle2!$E$3)*(Ausstellungen!$F$6:$F$500&lt;&gt;Tabelle2!$E$4)*(Ausstellungen!$F$6:$F$500&lt;&gt;Tabelle2!$E$8)*(Ausstellungen!$E$6:$E$500="Rü")))</f>
        <v>0</v>
      </c>
      <c r="K24" s="71">
        <f ca="1">IF(AND(L24&lt;&gt;"",L24&gt;0),RANK(L24,L$6:L$300,0)*100+COUNTIF(L$5:L24,L24),"")</f>
        <v>101</v>
      </c>
      <c r="L24" s="71">
        <f ca="1">IF(OR($A24="",R24="Nein",R24=""),"",SUMPRODUCT((Tabelle1!$J$6:$J$500)*(Ausstellungen!$C$6:$C$500=$A24)*(Ausstellungen!$F$6:$F$500=Tabelle2!$E$8)))</f>
        <v>13</v>
      </c>
      <c r="M24" s="130" t="str">
        <f t="shared" si="0"/>
        <v>IZUMIS ONE MORE TIME</v>
      </c>
      <c r="N24" s="130" t="str">
        <f>IF(A24&gt;"a",PROPER(VLOOKUP(A24,Teilnehmer!C$6:E$300,3,0)),"")</f>
        <v>Petra Miksits-Hutterer</v>
      </c>
      <c r="O24" s="130" t="str">
        <f>IF(Teilnehmer!C24&lt;&gt;"","Tabelle2!$A$4:$A$6","leer")</f>
        <v>Tabelle2!$A$4:$A$6</v>
      </c>
      <c r="P24" s="130" t="str">
        <f>IF(AND(Teilnehmer!C24&lt;&gt;"",Teilnehmer!D24&lt;&gt;"",Teilnehmer!E24&lt;&gt;""),"Tabelle2!$A$1:$A$3","leer")</f>
        <v>Tabelle2!$A$1:$A$3</v>
      </c>
      <c r="Q24" s="71">
        <f>COUNTIF(Teilnehmer!$C$6:$C$300,"&lt;="&amp;Teilnehmer!$C$6:$C$300)</f>
        <v>19</v>
      </c>
      <c r="R24" s="71" t="str">
        <f>IF(A24&gt;"a",VLOOKUP(A24,Teilnehmer!C$6:F$300,4,0),"")</f>
        <v xml:space="preserve">Ja  </v>
      </c>
    </row>
    <row r="25" spans="1:18" ht="18.600000000000001" customHeight="1" x14ac:dyDescent="0.2">
      <c r="A25" s="130" t="str">
        <f>IF(ISERROR(INDEX(Teilnehmer!$C$6:$C$300,MATCH(ROWS(Teilnehmer!C$6:$C25),$Q$6:$Q$300,0))),"",UPPER(INDEX(Teilnehmer!$C$6:$C$300,MATCH(ROWS(Teilnehmer!A$6:$C25),$Q$6:$Q$300,0))))</f>
        <v>KAY ONE OF ANGLE BULLS</v>
      </c>
      <c r="B25" s="130" t="str">
        <f>IF(A25&gt;"a",MID(VLOOKUP(A25,Teilnehmer!C$6:D$300,2,0),1,2),"")</f>
        <v>Rü</v>
      </c>
      <c r="C25" s="71" t="str">
        <f>IF(AND(D25&lt;&gt;"",D25&gt;0),RANK(D25,D$6:D$300,0)*100+COUNTIF(D$5:D25,D25),"")</f>
        <v/>
      </c>
      <c r="D25" s="71" t="str">
        <f>IF(OR($A25="",R25="Nein",R25=""),"",SUMPRODUCT((Tabelle1!$J$6:$J$500)*(Ausstellungen!$C$6:$C$500=$A25)*(Ausstellungen!$F$6:$F$500=Tabelle2!$E$3)*(Ausstellungen!$E$6:$E$500="Hü"))+SUMPRODUCT((Tabelle1!$J$6:$J$500)*(Ausstellungen!$C$6:$C$500=$A25)*(Ausstellungen!$F$6:$F$500=Tabelle2!$E$4)*(Ausstellungen!$E$6:$E$500="Hü")))</f>
        <v/>
      </c>
      <c r="E25" s="71" t="str">
        <f>IF(AND(F25&lt;&gt;"",F25&gt;0),RANK(F25,F$6:F$300,0)*100+COUNTIF(F$5:F25,F25),"")</f>
        <v/>
      </c>
      <c r="F25" s="71" t="str">
        <f>IF(OR($A25="",R25="Nein",R25=""),"",SUMPRODUCT((Tabelle1!$J$6:$J$500)*(Ausstellungen!$C$6:$C$500=$A25)*(Ausstellungen!$F$6:$F$500=Tabelle2!$E$3)*(Ausstellungen!$E$6:$E$500="Rü"))+SUMPRODUCT((Tabelle1!$J$6:$J$500)*(Ausstellungen!$C$6:$C$500=$A25)*(Ausstellungen!$F$6:$F$500=Tabelle2!$E$4)*(Ausstellungen!$E$6:$E$500="Rü")))</f>
        <v/>
      </c>
      <c r="G25" s="71" t="str">
        <f>IF(AND(H25&lt;&gt;"",H25&gt;0),RANK(H25,H$6:H$300,0)*100+COUNTIF(H$5:H25,H25),"")</f>
        <v/>
      </c>
      <c r="H25" s="71" t="str">
        <f>IF(OR($A25="",R25="Nein",R25=""),"",SUMPRODUCT((Tabelle1!$J$6:$J$500)*(Ausstellungen!$C$6:$C$500=$A25)*(Ausstellungen!$F$6:$F$500&lt;&gt;Tabelle2!$E$3)*(Ausstellungen!$F$6:$F$500&lt;&gt;Tabelle2!$E$4)*(Ausstellungen!$F$6:$F$500&lt;&gt;Tabelle2!$E$8)*(Ausstellungen!$E$6:$E$500="Hü")))</f>
        <v/>
      </c>
      <c r="I25" s="71" t="str">
        <f>IF(AND(J25&lt;&gt;"",J25&gt;0),RANK(J25,J$6:J$300,0)*100+COUNTIF(J$5:J25,J25),"")</f>
        <v/>
      </c>
      <c r="J25" s="71" t="str">
        <f>IF(OR($A25="",R25="Nein",R25=""),"",SUMPRODUCT((Tabelle1!$J$6:$J$500)*(Ausstellungen!$C$6:$C$500=$A25)*(Ausstellungen!$F$6:$F$500&lt;&gt;Tabelle2!$E$3)*(Ausstellungen!$F$6:$F$500&lt;&gt;Tabelle2!$E$4)*(Ausstellungen!$F$6:$F$500&lt;&gt;Tabelle2!$E$8)*(Ausstellungen!$E$6:$E$500="Rü")))</f>
        <v/>
      </c>
      <c r="K25" s="71" t="str">
        <f>IF(AND(L25&lt;&gt;"",L25&gt;0),RANK(L25,L$6:L$300,0)*100+COUNTIF(L$5:L25,L25),"")</f>
        <v/>
      </c>
      <c r="L25" s="71" t="str">
        <f>IF(OR($A25="",R25="Nein",R25=""),"",SUMPRODUCT((Tabelle1!$J$6:$J$500)*(Ausstellungen!$C$6:$C$500=$A25)*(Ausstellungen!$F$6:$F$500=Tabelle2!$E$8)))</f>
        <v/>
      </c>
      <c r="M25" s="130" t="str">
        <f t="shared" si="0"/>
        <v>KAY ONE OF ANGLE BULLS</v>
      </c>
      <c r="N25" s="130" t="str">
        <f>IF(A25&gt;"a",PROPER(VLOOKUP(A25,Teilnehmer!C$6:E$300,3,0)),"")</f>
        <v>Michel Fröhlich</v>
      </c>
      <c r="O25" s="130" t="str">
        <f>IF(Teilnehmer!C25&lt;&gt;"","Tabelle2!$A$4:$A$6","leer")</f>
        <v>Tabelle2!$A$4:$A$6</v>
      </c>
      <c r="P25" s="130" t="str">
        <f>IF(AND(Teilnehmer!C25&lt;&gt;"",Teilnehmer!D25&lt;&gt;"",Teilnehmer!E25&lt;&gt;""),"Tabelle2!$A$1:$A$3","leer")</f>
        <v>Tabelle2!$A$1:$A$3</v>
      </c>
      <c r="Q25" s="71">
        <f>COUNTIF(Teilnehmer!$C$6:$C$300,"&lt;="&amp;Teilnehmer!$C$6:$C$300)</f>
        <v>20</v>
      </c>
      <c r="R25" s="71" t="str">
        <f>IF(A25&gt;"a",VLOOKUP(A25,Teilnehmer!C$6:F$300,4,0),"")</f>
        <v>Nein</v>
      </c>
    </row>
    <row r="26" spans="1:18" ht="18.600000000000001" customHeight="1" x14ac:dyDescent="0.2">
      <c r="A26" s="130" t="str">
        <f>IF(ISERROR(INDEX(Teilnehmer!$C$6:$C$300,MATCH(ROWS(Teilnehmer!C$6:$C26),$Q$6:$Q$300,0))),"",UPPER(INDEX(Teilnehmer!$C$6:$C$300,MATCH(ROWS(Teilnehmer!A$6:$C26),$Q$6:$Q$300,0))))</f>
        <v>KING ARTHUR FAITHFUL DIAMONDS</v>
      </c>
      <c r="B26" s="130" t="str">
        <f>IF(A26&gt;"a",MID(VLOOKUP(A26,Teilnehmer!C$6:D$300,2,0),1,2),"")</f>
        <v>Rü</v>
      </c>
      <c r="C26" s="71" t="str">
        <f ca="1">IF(AND(D26&lt;&gt;"",D26&gt;0),RANK(D26,D$6:D$300,0)*100+COUNTIF(D$5:D26,D26),"")</f>
        <v/>
      </c>
      <c r="D26" s="71">
        <f ca="1">IF(OR($A26="",R26="Nein",R26=""),"",SUMPRODUCT((Tabelle1!$J$6:$J$500)*(Ausstellungen!$C$6:$C$500=$A26)*(Ausstellungen!$F$6:$F$500=Tabelle2!$E$3)*(Ausstellungen!$E$6:$E$500="Hü"))+SUMPRODUCT((Tabelle1!$J$6:$J$500)*(Ausstellungen!$C$6:$C$500=$A26)*(Ausstellungen!$F$6:$F$500=Tabelle2!$E$4)*(Ausstellungen!$E$6:$E$500="Hü")))</f>
        <v>0</v>
      </c>
      <c r="E26" s="71" t="str">
        <f ca="1">IF(AND(F26&lt;&gt;"",F26&gt;0),RANK(F26,F$6:F$300,0)*100+COUNTIF(F$5:F26,F26),"")</f>
        <v/>
      </c>
      <c r="F26" s="71">
        <f ca="1">IF(OR($A26="",R26="Nein",R26=""),"",SUMPRODUCT((Tabelle1!$J$6:$J$500)*(Ausstellungen!$C$6:$C$500=$A26)*(Ausstellungen!$F$6:$F$500=Tabelle2!$E$3)*(Ausstellungen!$E$6:$E$500="Rü"))+SUMPRODUCT((Tabelle1!$J$6:$J$500)*(Ausstellungen!$C$6:$C$500=$A26)*(Ausstellungen!$F$6:$F$500=Tabelle2!$E$4)*(Ausstellungen!$E$6:$E$500="Rü")))</f>
        <v>0</v>
      </c>
      <c r="G26" s="71" t="str">
        <f ca="1">IF(AND(H26&lt;&gt;"",H26&gt;0),RANK(H26,H$6:H$300,0)*100+COUNTIF(H$5:H26,H26),"")</f>
        <v/>
      </c>
      <c r="H26" s="71">
        <f ca="1">IF(OR($A26="",R26="Nein",R26=""),"",SUMPRODUCT((Tabelle1!$J$6:$J$500)*(Ausstellungen!$C$6:$C$500=$A26)*(Ausstellungen!$F$6:$F$500&lt;&gt;Tabelle2!$E$3)*(Ausstellungen!$F$6:$F$500&lt;&gt;Tabelle2!$E$4)*(Ausstellungen!$F$6:$F$500&lt;&gt;Tabelle2!$E$8)*(Ausstellungen!$E$6:$E$500="Hü")))</f>
        <v>0</v>
      </c>
      <c r="I26" s="71">
        <f ca="1">IF(AND(J26&lt;&gt;"",J26&gt;0),RANK(J26,J$6:J$300,0)*100+COUNTIF(J$5:J26,J26),"")</f>
        <v>101</v>
      </c>
      <c r="J26" s="71">
        <f ca="1">IF(OR($A26="",R26="Nein",R26=""),"",SUMPRODUCT((Tabelle1!$J$6:$J$500)*(Ausstellungen!$C$6:$C$500=$A26)*(Ausstellungen!$F$6:$F$500&lt;&gt;Tabelle2!$E$3)*(Ausstellungen!$F$6:$F$500&lt;&gt;Tabelle2!$E$4)*(Ausstellungen!$F$6:$F$500&lt;&gt;Tabelle2!$E$8)*(Ausstellungen!$E$6:$E$500="Rü")))</f>
        <v>76</v>
      </c>
      <c r="K26" s="71" t="str">
        <f ca="1">IF(AND(L26&lt;&gt;"",L26&gt;0),RANK(L26,L$6:L$300,0)*100+COUNTIF(L$5:L26,L26),"")</f>
        <v/>
      </c>
      <c r="L26" s="71">
        <f ca="1">IF(OR($A26="",R26="Nein",R26=""),"",SUMPRODUCT((Tabelle1!$J$6:$J$500)*(Ausstellungen!$C$6:$C$500=$A26)*(Ausstellungen!$F$6:$F$500=Tabelle2!$E$8)))</f>
        <v>0</v>
      </c>
      <c r="M26" s="130" t="str">
        <f t="shared" si="0"/>
        <v>KING ARTHUR FAITHFUL DIAMONDS</v>
      </c>
      <c r="N26" s="130" t="str">
        <f>IF(A26&gt;"a",PROPER(VLOOKUP(A26,Teilnehmer!C$6:E$300,3,0)),"")</f>
        <v>Markus Strohmeier</v>
      </c>
      <c r="O26" s="130" t="str">
        <f>IF(Teilnehmer!C26&lt;&gt;"","Tabelle2!$A$4:$A$6","leer")</f>
        <v>Tabelle2!$A$4:$A$6</v>
      </c>
      <c r="P26" s="130" t="str">
        <f>IF(AND(Teilnehmer!C26&lt;&gt;"",Teilnehmer!D26&lt;&gt;"",Teilnehmer!E26&lt;&gt;""),"Tabelle2!$A$1:$A$3","leer")</f>
        <v>Tabelle2!$A$1:$A$3</v>
      </c>
      <c r="Q26" s="71">
        <f>COUNTIF(Teilnehmer!$C$6:$C$300,"&lt;="&amp;Teilnehmer!$C$6:$C$300)</f>
        <v>21</v>
      </c>
      <c r="R26" s="71" t="str">
        <f>IF(A26&gt;"a",VLOOKUP(A26,Teilnehmer!C$6:F$300,4,0),"")</f>
        <v xml:space="preserve">Ja  </v>
      </c>
    </row>
    <row r="27" spans="1:18" ht="18.600000000000001" customHeight="1" x14ac:dyDescent="0.2">
      <c r="A27" s="130" t="str">
        <f>IF(ISERROR(INDEX(Teilnehmer!$C$6:$C$300,MATCH(ROWS(Teilnehmer!C$6:$C27),$Q$6:$Q$300,0))),"",UPPER(INDEX(Teilnehmer!$C$6:$C$300,MATCH(ROWS(Teilnehmer!A$6:$C27),$Q$6:$Q$300,0))))</f>
        <v>KNOCK OUT FAITHFUL DIAMONDS</v>
      </c>
      <c r="B27" s="130" t="str">
        <f>IF(A27&gt;"a",MID(VLOOKUP(A27,Teilnehmer!C$6:D$300,2,0),1,2),"")</f>
        <v>Hü</v>
      </c>
      <c r="C27" s="71" t="str">
        <f ca="1">IF(AND(D27&lt;&gt;"",D27&gt;0),RANK(D27,D$6:D$300,0)*100+COUNTIF(D$5:D27,D27),"")</f>
        <v/>
      </c>
      <c r="D27" s="71">
        <f ca="1">IF(OR($A27="",R27="Nein",R27=""),"",SUMPRODUCT((Tabelle1!$J$6:$J$500)*(Ausstellungen!$C$6:$C$500=$A27)*(Ausstellungen!$F$6:$F$500=Tabelle2!$E$3)*(Ausstellungen!$E$6:$E$500="Hü"))+SUMPRODUCT((Tabelle1!$J$6:$J$500)*(Ausstellungen!$C$6:$C$500=$A27)*(Ausstellungen!$F$6:$F$500=Tabelle2!$E$4)*(Ausstellungen!$E$6:$E$500="Hü")))</f>
        <v>0</v>
      </c>
      <c r="E27" s="71" t="str">
        <f ca="1">IF(AND(F27&lt;&gt;"",F27&gt;0),RANK(F27,F$6:F$300,0)*100+COUNTIF(F$5:F27,F27),"")</f>
        <v/>
      </c>
      <c r="F27" s="71">
        <f ca="1">IF(OR($A27="",R27="Nein",R27=""),"",SUMPRODUCT((Tabelle1!$J$6:$J$500)*(Ausstellungen!$C$6:$C$500=$A27)*(Ausstellungen!$F$6:$F$500=Tabelle2!$E$3)*(Ausstellungen!$E$6:$E$500="Rü"))+SUMPRODUCT((Tabelle1!$J$6:$J$500)*(Ausstellungen!$C$6:$C$500=$A27)*(Ausstellungen!$F$6:$F$500=Tabelle2!$E$4)*(Ausstellungen!$E$6:$E$500="Rü")))</f>
        <v>0</v>
      </c>
      <c r="G27" s="71">
        <f ca="1">IF(AND(H27&lt;&gt;"",H27&gt;0),RANK(H27,H$6:H$300,0)*100+COUNTIF(H$5:H27,H27),"")</f>
        <v>301</v>
      </c>
      <c r="H27" s="71">
        <f ca="1">IF(OR($A27="",R27="Nein",R27=""),"",SUMPRODUCT((Tabelle1!$J$6:$J$500)*(Ausstellungen!$C$6:$C$500=$A27)*(Ausstellungen!$F$6:$F$500&lt;&gt;Tabelle2!$E$3)*(Ausstellungen!$F$6:$F$500&lt;&gt;Tabelle2!$E$4)*(Ausstellungen!$F$6:$F$500&lt;&gt;Tabelle2!$E$8)*(Ausstellungen!$E$6:$E$500="Hü")))</f>
        <v>16</v>
      </c>
      <c r="I27" s="71" t="str">
        <f ca="1">IF(AND(J27&lt;&gt;"",J27&gt;0),RANK(J27,J$6:J$300,0)*100+COUNTIF(J$5:J27,J27),"")</f>
        <v/>
      </c>
      <c r="J27" s="71">
        <f ca="1">IF(OR($A27="",R27="Nein",R27=""),"",SUMPRODUCT((Tabelle1!$J$6:$J$500)*(Ausstellungen!$C$6:$C$500=$A27)*(Ausstellungen!$F$6:$F$500&lt;&gt;Tabelle2!$E$3)*(Ausstellungen!$F$6:$F$500&lt;&gt;Tabelle2!$E$4)*(Ausstellungen!$F$6:$F$500&lt;&gt;Tabelle2!$E$8)*(Ausstellungen!$E$6:$E$500="Rü")))</f>
        <v>0</v>
      </c>
      <c r="K27" s="71" t="str">
        <f ca="1">IF(AND(L27&lt;&gt;"",L27&gt;0),RANK(L27,L$6:L$300,0)*100+COUNTIF(L$5:L27,L27),"")</f>
        <v/>
      </c>
      <c r="L27" s="71">
        <f ca="1">IF(OR($A27="",R27="Nein",R27=""),"",SUMPRODUCT((Tabelle1!$J$6:$J$500)*(Ausstellungen!$C$6:$C$500=$A27)*(Ausstellungen!$F$6:$F$500=Tabelle2!$E$8)))</f>
        <v>0</v>
      </c>
      <c r="M27" s="130" t="str">
        <f t="shared" si="0"/>
        <v>KNOCK OUT FAITHFUL DIAMONDS</v>
      </c>
      <c r="N27" s="130" t="str">
        <f>IF(A27&gt;"a",PROPER(VLOOKUP(A27,Teilnehmer!C$6:E$300,3,0)),"")</f>
        <v>Claudia Gries</v>
      </c>
      <c r="O27" s="130" t="str">
        <f>IF(Teilnehmer!C27&lt;&gt;"","Tabelle2!$A$4:$A$6","leer")</f>
        <v>Tabelle2!$A$4:$A$6</v>
      </c>
      <c r="P27" s="130" t="str">
        <f>IF(AND(Teilnehmer!C27&lt;&gt;"",Teilnehmer!D27&lt;&gt;"",Teilnehmer!E27&lt;&gt;""),"Tabelle2!$A$1:$A$3","leer")</f>
        <v>Tabelle2!$A$1:$A$3</v>
      </c>
      <c r="Q27" s="71">
        <f>COUNTIF(Teilnehmer!$C$6:$C$300,"&lt;="&amp;Teilnehmer!$C$6:$C$300)</f>
        <v>22</v>
      </c>
      <c r="R27" s="71" t="str">
        <f>IF(A27&gt;"a",VLOOKUP(A27,Teilnehmer!C$6:F$300,4,0),"")</f>
        <v xml:space="preserve">Ja  </v>
      </c>
    </row>
    <row r="28" spans="1:18" ht="18.600000000000001" customHeight="1" x14ac:dyDescent="0.2">
      <c r="A28" s="130" t="str">
        <f>IF(ISERROR(INDEX(Teilnehmer!$C$6:$C$300,MATCH(ROWS(Teilnehmer!C$6:$C28),$Q$6:$Q$300,0))),"",UPPER(INDEX(Teilnehmer!$C$6:$C$300,MATCH(ROWS(Teilnehmer!A$6:$C28),$Q$6:$Q$300,0))))</f>
        <v>LEGENDS NEVER DIE FAITHFUL DIAMONDS</v>
      </c>
      <c r="B28" s="130" t="str">
        <f>IF(A28&gt;"a",MID(VLOOKUP(A28,Teilnehmer!C$6:D$300,2,0),1,2),"")</f>
        <v>Hü</v>
      </c>
      <c r="C28" s="71">
        <f ca="1">IF(AND(D28&lt;&gt;"",D28&gt;0),RANK(D28,D$6:D$300,0)*100+COUNTIF(D$5:D28,D28),"")</f>
        <v>101</v>
      </c>
      <c r="D28" s="71">
        <f ca="1">IF(OR($A28="",R28="Nein",R28=""),"",SUMPRODUCT((Tabelle1!$J$6:$J$500)*(Ausstellungen!$C$6:$C$500=$A28)*(Ausstellungen!$F$6:$F$500=Tabelle2!$E$3)*(Ausstellungen!$E$6:$E$500="Hü"))+SUMPRODUCT((Tabelle1!$J$6:$J$500)*(Ausstellungen!$C$6:$C$500=$A28)*(Ausstellungen!$F$6:$F$500=Tabelle2!$E$4)*(Ausstellungen!$E$6:$E$500="Hü")))</f>
        <v>43</v>
      </c>
      <c r="E28" s="71" t="str">
        <f ca="1">IF(AND(F28&lt;&gt;"",F28&gt;0),RANK(F28,F$6:F$300,0)*100+COUNTIF(F$5:F28,F28),"")</f>
        <v/>
      </c>
      <c r="F28" s="71">
        <f ca="1">IF(OR($A28="",R28="Nein",R28=""),"",SUMPRODUCT((Tabelle1!$J$6:$J$500)*(Ausstellungen!$C$6:$C$500=$A28)*(Ausstellungen!$F$6:$F$500=Tabelle2!$E$3)*(Ausstellungen!$E$6:$E$500="Rü"))+SUMPRODUCT((Tabelle1!$J$6:$J$500)*(Ausstellungen!$C$6:$C$500=$A28)*(Ausstellungen!$F$6:$F$500=Tabelle2!$E$4)*(Ausstellungen!$E$6:$E$500="Rü")))</f>
        <v>0</v>
      </c>
      <c r="G28" s="71" t="str">
        <f ca="1">IF(AND(H28&lt;&gt;"",H28&gt;0),RANK(H28,H$6:H$300,0)*100+COUNTIF(H$5:H28,H28),"")</f>
        <v/>
      </c>
      <c r="H28" s="71">
        <f ca="1">IF(OR($A28="",R28="Nein",R28=""),"",SUMPRODUCT((Tabelle1!$J$6:$J$500)*(Ausstellungen!$C$6:$C$500=$A28)*(Ausstellungen!$F$6:$F$500&lt;&gt;Tabelle2!$E$3)*(Ausstellungen!$F$6:$F$500&lt;&gt;Tabelle2!$E$4)*(Ausstellungen!$F$6:$F$500&lt;&gt;Tabelle2!$E$8)*(Ausstellungen!$E$6:$E$500="Hü")))</f>
        <v>0</v>
      </c>
      <c r="I28" s="71" t="str">
        <f ca="1">IF(AND(J28&lt;&gt;"",J28&gt;0),RANK(J28,J$6:J$300,0)*100+COUNTIF(J$5:J28,J28),"")</f>
        <v/>
      </c>
      <c r="J28" s="71">
        <f ca="1">IF(OR($A28="",R28="Nein",R28=""),"",SUMPRODUCT((Tabelle1!$J$6:$J$500)*(Ausstellungen!$C$6:$C$500=$A28)*(Ausstellungen!$F$6:$F$500&lt;&gt;Tabelle2!$E$3)*(Ausstellungen!$F$6:$F$500&lt;&gt;Tabelle2!$E$4)*(Ausstellungen!$F$6:$F$500&lt;&gt;Tabelle2!$E$8)*(Ausstellungen!$E$6:$E$500="Rü")))</f>
        <v>0</v>
      </c>
      <c r="K28" s="71" t="str">
        <f ca="1">IF(AND(L28&lt;&gt;"",L28&gt;0),RANK(L28,L$6:L$300,0)*100+COUNTIF(L$5:L28,L28),"")</f>
        <v/>
      </c>
      <c r="L28" s="71">
        <f ca="1">IF(OR($A28="",R28="Nein",R28=""),"",SUMPRODUCT((Tabelle1!$J$6:$J$500)*(Ausstellungen!$C$6:$C$500=$A28)*(Ausstellungen!$F$6:$F$500=Tabelle2!$E$8)))</f>
        <v>0</v>
      </c>
      <c r="M28" s="130" t="str">
        <f t="shared" si="0"/>
        <v>LEGENDS NEVER DIE FAITHFUL DIAMONDS</v>
      </c>
      <c r="N28" s="130" t="str">
        <f>IF(A28&gt;"a",PROPER(VLOOKUP(A28,Teilnehmer!C$6:E$300,3,0)),"")</f>
        <v>Claudia Gries</v>
      </c>
      <c r="O28" s="130" t="str">
        <f>IF(Teilnehmer!C28&lt;&gt;"","Tabelle2!$A$4:$A$6","leer")</f>
        <v>Tabelle2!$A$4:$A$6</v>
      </c>
      <c r="P28" s="130" t="str">
        <f>IF(AND(Teilnehmer!C28&lt;&gt;"",Teilnehmer!D28&lt;&gt;"",Teilnehmer!E28&lt;&gt;""),"Tabelle2!$A$1:$A$3","leer")</f>
        <v>Tabelle2!$A$1:$A$3</v>
      </c>
      <c r="Q28" s="71">
        <f>COUNTIF(Teilnehmer!$C$6:$C$300,"&lt;="&amp;Teilnehmer!$C$6:$C$300)</f>
        <v>23</v>
      </c>
      <c r="R28" s="71" t="str">
        <f>IF(A28&gt;"a",VLOOKUP(A28,Teilnehmer!C$6:F$300,4,0),"")</f>
        <v xml:space="preserve">Ja  </v>
      </c>
    </row>
    <row r="29" spans="1:18" ht="18.600000000000001" customHeight="1" x14ac:dyDescent="0.2">
      <c r="A29" s="130" t="str">
        <f>IF(ISERROR(INDEX(Teilnehmer!$C$6:$C$300,MATCH(ROWS(Teilnehmer!C$6:$C29),$Q$6:$Q$300,0))),"",UPPER(INDEX(Teilnehmer!$C$6:$C$300,MATCH(ROWS(Teilnehmer!A$6:$C29),$Q$6:$Q$300,0))))</f>
        <v>LIGHTNING MCQUEEN FAITHFUL DIAMONDS</v>
      </c>
      <c r="B29" s="130" t="str">
        <f>IF(A29&gt;"a",MID(VLOOKUP(A29,Teilnehmer!C$6:D$300,2,0),1,2),"")</f>
        <v>Rü</v>
      </c>
      <c r="C29" s="71" t="str">
        <f ca="1">IF(AND(D29&lt;&gt;"",D29&gt;0),RANK(D29,D$6:D$300,0)*100+COUNTIF(D$5:D29,D29),"")</f>
        <v/>
      </c>
      <c r="D29" s="71">
        <f ca="1">IF(OR($A29="",R29="Nein",R29=""),"",SUMPRODUCT((Tabelle1!$J$6:$J$500)*(Ausstellungen!$C$6:$C$500=$A29)*(Ausstellungen!$F$6:$F$500=Tabelle2!$E$3)*(Ausstellungen!$E$6:$E$500="Hü"))+SUMPRODUCT((Tabelle1!$J$6:$J$500)*(Ausstellungen!$C$6:$C$500=$A29)*(Ausstellungen!$F$6:$F$500=Tabelle2!$E$4)*(Ausstellungen!$E$6:$E$500="Hü")))</f>
        <v>0</v>
      </c>
      <c r="E29" s="71">
        <f ca="1">IF(AND(F29&lt;&gt;"",F29&gt;0),RANK(F29,F$6:F$300,0)*100+COUNTIF(F$5:F29,F29),"")</f>
        <v>101</v>
      </c>
      <c r="F29" s="71">
        <f ca="1">IF(OR($A29="",R29="Nein",R29=""),"",SUMPRODUCT((Tabelle1!$J$6:$J$500)*(Ausstellungen!$C$6:$C$500=$A29)*(Ausstellungen!$F$6:$F$500=Tabelle2!$E$3)*(Ausstellungen!$E$6:$E$500="Rü"))+SUMPRODUCT((Tabelle1!$J$6:$J$500)*(Ausstellungen!$C$6:$C$500=$A29)*(Ausstellungen!$F$6:$F$500=Tabelle2!$E$4)*(Ausstellungen!$E$6:$E$500="Rü")))</f>
        <v>59</v>
      </c>
      <c r="G29" s="71" t="str">
        <f ca="1">IF(AND(H29&lt;&gt;"",H29&gt;0),RANK(H29,H$6:H$300,0)*100+COUNTIF(H$5:H29,H29),"")</f>
        <v/>
      </c>
      <c r="H29" s="71">
        <f ca="1">IF(OR($A29="",R29="Nein",R29=""),"",SUMPRODUCT((Tabelle1!$J$6:$J$500)*(Ausstellungen!$C$6:$C$500=$A29)*(Ausstellungen!$F$6:$F$500&lt;&gt;Tabelle2!$E$3)*(Ausstellungen!$F$6:$F$500&lt;&gt;Tabelle2!$E$4)*(Ausstellungen!$F$6:$F$500&lt;&gt;Tabelle2!$E$8)*(Ausstellungen!$E$6:$E$500="Hü")))</f>
        <v>0</v>
      </c>
      <c r="I29" s="71" t="str">
        <f ca="1">IF(AND(J29&lt;&gt;"",J29&gt;0),RANK(J29,J$6:J$300,0)*100+COUNTIF(J$5:J29,J29),"")</f>
        <v/>
      </c>
      <c r="J29" s="71">
        <f ca="1">IF(OR($A29="",R29="Nein",R29=""),"",SUMPRODUCT((Tabelle1!$J$6:$J$500)*(Ausstellungen!$C$6:$C$500=$A29)*(Ausstellungen!$F$6:$F$500&lt;&gt;Tabelle2!$E$3)*(Ausstellungen!$F$6:$F$500&lt;&gt;Tabelle2!$E$4)*(Ausstellungen!$F$6:$F$500&lt;&gt;Tabelle2!$E$8)*(Ausstellungen!$E$6:$E$500="Rü")))</f>
        <v>0</v>
      </c>
      <c r="K29" s="71" t="str">
        <f ca="1">IF(AND(L29&lt;&gt;"",L29&gt;0),RANK(L29,L$6:L$300,0)*100+COUNTIF(L$5:L29,L29),"")</f>
        <v/>
      </c>
      <c r="L29" s="71">
        <f ca="1">IF(OR($A29="",R29="Nein",R29=""),"",SUMPRODUCT((Tabelle1!$J$6:$J$500)*(Ausstellungen!$C$6:$C$500=$A29)*(Ausstellungen!$F$6:$F$500=Tabelle2!$E$8)))</f>
        <v>0</v>
      </c>
      <c r="M29" s="130" t="str">
        <f t="shared" si="0"/>
        <v>LIGHTNING MCQUEEN FAITHFUL DIAMONDS</v>
      </c>
      <c r="N29" s="130" t="str">
        <f>IF(A29&gt;"a",PROPER(VLOOKUP(A29,Teilnehmer!C$6:E$300,3,0)),"")</f>
        <v>Sandra Graberski</v>
      </c>
      <c r="O29" s="130" t="str">
        <f>IF(Teilnehmer!C29&lt;&gt;"","Tabelle2!$A$4:$A$6","leer")</f>
        <v>Tabelle2!$A$4:$A$6</v>
      </c>
      <c r="P29" s="130" t="str">
        <f>IF(AND(Teilnehmer!C29&lt;&gt;"",Teilnehmer!D29&lt;&gt;"",Teilnehmer!E29&lt;&gt;""),"Tabelle2!$A$1:$A$3","leer")</f>
        <v>Tabelle2!$A$1:$A$3</v>
      </c>
      <c r="Q29" s="71">
        <f>COUNTIF(Teilnehmer!$C$6:$C$300,"&lt;="&amp;Teilnehmer!$C$6:$C$300)</f>
        <v>24</v>
      </c>
      <c r="R29" s="71" t="str">
        <f>IF(A29&gt;"a",VLOOKUP(A29,Teilnehmer!C$6:F$300,4,0),"")</f>
        <v xml:space="preserve">Ja  </v>
      </c>
    </row>
    <row r="30" spans="1:18" ht="18.600000000000001" customHeight="1" x14ac:dyDescent="0.2">
      <c r="A30" s="130" t="str">
        <f>IF(ISERROR(INDEX(Teilnehmer!$C$6:$C$300,MATCH(ROWS(Teilnehmer!C$6:$C30),$Q$6:$Q$300,0))),"",UPPER(INDEX(Teilnehmer!$C$6:$C$300,MATCH(ROWS(Teilnehmer!A$6:$C30),$Q$6:$Q$300,0))))</f>
        <v>LONESOME AMBASSADOR OF ANGLE BULLS</v>
      </c>
      <c r="B30" s="130" t="str">
        <f>IF(A30&gt;"a",MID(VLOOKUP(A30,Teilnehmer!C$6:D$300,2,0),1,2),"")</f>
        <v>Rü</v>
      </c>
      <c r="C30" s="71" t="str">
        <f>IF(AND(D30&lt;&gt;"",D30&gt;0),RANK(D30,D$6:D$300,0)*100+COUNTIF(D$5:D30,D30),"")</f>
        <v/>
      </c>
      <c r="D30" s="71" t="str">
        <f>IF(OR($A30="",R30="Nein",R30=""),"",SUMPRODUCT((Tabelle1!$J$6:$J$500)*(Ausstellungen!$C$6:$C$500=$A30)*(Ausstellungen!$F$6:$F$500=Tabelle2!$E$3)*(Ausstellungen!$E$6:$E$500="Hü"))+SUMPRODUCT((Tabelle1!$J$6:$J$500)*(Ausstellungen!$C$6:$C$500=$A30)*(Ausstellungen!$F$6:$F$500=Tabelle2!$E$4)*(Ausstellungen!$E$6:$E$500="Hü")))</f>
        <v/>
      </c>
      <c r="E30" s="71" t="str">
        <f>IF(AND(F30&lt;&gt;"",F30&gt;0),RANK(F30,F$6:F$300,0)*100+COUNTIF(F$5:F30,F30),"")</f>
        <v/>
      </c>
      <c r="F30" s="71" t="str">
        <f>IF(OR($A30="",R30="Nein",R30=""),"",SUMPRODUCT((Tabelle1!$J$6:$J$500)*(Ausstellungen!$C$6:$C$500=$A30)*(Ausstellungen!$F$6:$F$500=Tabelle2!$E$3)*(Ausstellungen!$E$6:$E$500="Rü"))+SUMPRODUCT((Tabelle1!$J$6:$J$500)*(Ausstellungen!$C$6:$C$500=$A30)*(Ausstellungen!$F$6:$F$500=Tabelle2!$E$4)*(Ausstellungen!$E$6:$E$500="Rü")))</f>
        <v/>
      </c>
      <c r="G30" s="71" t="str">
        <f>IF(AND(H30&lt;&gt;"",H30&gt;0),RANK(H30,H$6:H$300,0)*100+COUNTIF(H$5:H30,H30),"")</f>
        <v/>
      </c>
      <c r="H30" s="71" t="str">
        <f>IF(OR($A30="",R30="Nein",R30=""),"",SUMPRODUCT((Tabelle1!$J$6:$J$500)*(Ausstellungen!$C$6:$C$500=$A30)*(Ausstellungen!$F$6:$F$500&lt;&gt;Tabelle2!$E$3)*(Ausstellungen!$F$6:$F$500&lt;&gt;Tabelle2!$E$4)*(Ausstellungen!$F$6:$F$500&lt;&gt;Tabelle2!$E$8)*(Ausstellungen!$E$6:$E$500="Hü")))</f>
        <v/>
      </c>
      <c r="I30" s="71" t="str">
        <f>IF(AND(J30&lt;&gt;"",J30&gt;0),RANK(J30,J$6:J$300,0)*100+COUNTIF(J$5:J30,J30),"")</f>
        <v/>
      </c>
      <c r="J30" s="71" t="str">
        <f>IF(OR($A30="",R30="Nein",R30=""),"",SUMPRODUCT((Tabelle1!$J$6:$J$500)*(Ausstellungen!$C$6:$C$500=$A30)*(Ausstellungen!$F$6:$F$500&lt;&gt;Tabelle2!$E$3)*(Ausstellungen!$F$6:$F$500&lt;&gt;Tabelle2!$E$4)*(Ausstellungen!$F$6:$F$500&lt;&gt;Tabelle2!$E$8)*(Ausstellungen!$E$6:$E$500="Rü")))</f>
        <v/>
      </c>
      <c r="K30" s="71" t="str">
        <f>IF(AND(L30&lt;&gt;"",L30&gt;0),RANK(L30,L$6:L$300,0)*100+COUNTIF(L$5:L30,L30),"")</f>
        <v/>
      </c>
      <c r="L30" s="71" t="str">
        <f>IF(OR($A30="",R30="Nein",R30=""),"",SUMPRODUCT((Tabelle1!$J$6:$J$500)*(Ausstellungen!$C$6:$C$500=$A30)*(Ausstellungen!$F$6:$F$500=Tabelle2!$E$8)))</f>
        <v/>
      </c>
      <c r="M30" s="130" t="str">
        <f t="shared" si="0"/>
        <v>LONESOME AMBASSADOR OF ANGLE BULLS</v>
      </c>
      <c r="N30" s="130" t="str">
        <f>IF(A30&gt;"a",PROPER(VLOOKUP(A30,Teilnehmer!C$6:E$300,3,0)),"")</f>
        <v>Kerstin Milosevic-Augustin</v>
      </c>
      <c r="O30" s="130" t="str">
        <f>IF(Teilnehmer!C30&lt;&gt;"","Tabelle2!$A$4:$A$6","leer")</f>
        <v>Tabelle2!$A$4:$A$6</v>
      </c>
      <c r="P30" s="130" t="str">
        <f>IF(AND(Teilnehmer!C30&lt;&gt;"",Teilnehmer!D30&lt;&gt;"",Teilnehmer!E30&lt;&gt;""),"Tabelle2!$A$1:$A$3","leer")</f>
        <v>Tabelle2!$A$1:$A$3</v>
      </c>
      <c r="Q30" s="71">
        <f>COUNTIF(Teilnehmer!$C$6:$C$300,"&lt;="&amp;Teilnehmer!$C$6:$C$300)</f>
        <v>25</v>
      </c>
      <c r="R30" s="71" t="str">
        <f>IF(A30&gt;"a",VLOOKUP(A30,Teilnehmer!C$6:F$300,4,0),"")</f>
        <v>Nein</v>
      </c>
    </row>
    <row r="31" spans="1:18" ht="18.600000000000001" customHeight="1" x14ac:dyDescent="0.2">
      <c r="A31" s="130" t="str">
        <f>IF(ISERROR(INDEX(Teilnehmer!$C$6:$C$300,MATCH(ROWS(Teilnehmer!C$6:$C31),$Q$6:$Q$300,0))),"",UPPER(INDEX(Teilnehmer!$C$6:$C$300,MATCH(ROWS(Teilnehmer!A$6:$C31),$Q$6:$Q$300,0))))</f>
        <v>OLLALA OF CANTERBURY</v>
      </c>
      <c r="B31" s="130" t="str">
        <f>IF(A31&gt;"a",MID(VLOOKUP(A31,Teilnehmer!C$6:D$300,2,0),1,2),"")</f>
        <v>Hü</v>
      </c>
      <c r="C31" s="71" t="str">
        <f ca="1">IF(AND(D31&lt;&gt;"",D31&gt;0),RANK(D31,D$6:D$300,0)*100+COUNTIF(D$5:D31,D31),"")</f>
        <v/>
      </c>
      <c r="D31" s="71">
        <f ca="1">IF(OR($A31="",R31="Nein",R31=""),"",SUMPRODUCT((Tabelle1!$J$6:$J$500)*(Ausstellungen!$C$6:$C$500=$A31)*(Ausstellungen!$F$6:$F$500=Tabelle2!$E$3)*(Ausstellungen!$E$6:$E$500="Hü"))+SUMPRODUCT((Tabelle1!$J$6:$J$500)*(Ausstellungen!$C$6:$C$500=$A31)*(Ausstellungen!$F$6:$F$500=Tabelle2!$E$4)*(Ausstellungen!$E$6:$E$500="Hü")))</f>
        <v>0</v>
      </c>
      <c r="E31" s="71" t="str">
        <f ca="1">IF(AND(F31&lt;&gt;"",F31&gt;0),RANK(F31,F$6:F$300,0)*100+COUNTIF(F$5:F31,F31),"")</f>
        <v/>
      </c>
      <c r="F31" s="71">
        <f ca="1">IF(OR($A31="",R31="Nein",R31=""),"",SUMPRODUCT((Tabelle1!$J$6:$J$500)*(Ausstellungen!$C$6:$C$500=$A31)*(Ausstellungen!$F$6:$F$500=Tabelle2!$E$3)*(Ausstellungen!$E$6:$E$500="Rü"))+SUMPRODUCT((Tabelle1!$J$6:$J$500)*(Ausstellungen!$C$6:$C$500=$A31)*(Ausstellungen!$F$6:$F$500=Tabelle2!$E$4)*(Ausstellungen!$E$6:$E$500="Rü")))</f>
        <v>0</v>
      </c>
      <c r="G31" s="71">
        <f ca="1">IF(AND(H31&lt;&gt;"",H31&gt;0),RANK(H31,H$6:H$300,0)*100+COUNTIF(H$5:H31,H31),"")</f>
        <v>601</v>
      </c>
      <c r="H31" s="71">
        <f ca="1">IF(OR($A31="",R31="Nein",R31=""),"",SUMPRODUCT((Tabelle1!$J$6:$J$500)*(Ausstellungen!$C$6:$C$500=$A31)*(Ausstellungen!$F$6:$F$500&lt;&gt;Tabelle2!$E$3)*(Ausstellungen!$F$6:$F$500&lt;&gt;Tabelle2!$E$4)*(Ausstellungen!$F$6:$F$500&lt;&gt;Tabelle2!$E$8)*(Ausstellungen!$E$6:$E$500="Hü")))</f>
        <v>6</v>
      </c>
      <c r="I31" s="71" t="str">
        <f ca="1">IF(AND(J31&lt;&gt;"",J31&gt;0),RANK(J31,J$6:J$300,0)*100+COUNTIF(J$5:J31,J31),"")</f>
        <v/>
      </c>
      <c r="J31" s="71">
        <f ca="1">IF(OR($A31="",R31="Nein",R31=""),"",SUMPRODUCT((Tabelle1!$J$6:$J$500)*(Ausstellungen!$C$6:$C$500=$A31)*(Ausstellungen!$F$6:$F$500&lt;&gt;Tabelle2!$E$3)*(Ausstellungen!$F$6:$F$500&lt;&gt;Tabelle2!$E$4)*(Ausstellungen!$F$6:$F$500&lt;&gt;Tabelle2!$E$8)*(Ausstellungen!$E$6:$E$500="Rü")))</f>
        <v>0</v>
      </c>
      <c r="K31" s="71" t="str">
        <f ca="1">IF(AND(L31&lt;&gt;"",L31&gt;0),RANK(L31,L$6:L$300,0)*100+COUNTIF(L$5:L31,L31),"")</f>
        <v/>
      </c>
      <c r="L31" s="71">
        <f ca="1">IF(OR($A31="",R31="Nein",R31=""),"",SUMPRODUCT((Tabelle1!$J$6:$J$500)*(Ausstellungen!$C$6:$C$500=$A31)*(Ausstellungen!$F$6:$F$500=Tabelle2!$E$8)))</f>
        <v>0</v>
      </c>
      <c r="M31" s="130" t="str">
        <f t="shared" si="0"/>
        <v>OLLALA OF CANTERBURY</v>
      </c>
      <c r="N31" s="130" t="str">
        <f>IF(A31&gt;"a",PROPER(VLOOKUP(A31,Teilnehmer!C$6:E$300,3,0)),"")</f>
        <v>Leopold Hofmann</v>
      </c>
      <c r="O31" s="130" t="str">
        <f>IF(Teilnehmer!C31&lt;&gt;"","Tabelle2!$A$4:$A$6","leer")</f>
        <v>Tabelle2!$A$4:$A$6</v>
      </c>
      <c r="P31" s="130" t="str">
        <f>IF(AND(Teilnehmer!C31&lt;&gt;"",Teilnehmer!D31&lt;&gt;"",Teilnehmer!E31&lt;&gt;""),"Tabelle2!$A$1:$A$3","leer")</f>
        <v>Tabelle2!$A$1:$A$3</v>
      </c>
      <c r="Q31" s="71">
        <f>COUNTIF(Teilnehmer!$C$6:$C$300,"&lt;="&amp;Teilnehmer!$C$6:$C$300)</f>
        <v>26</v>
      </c>
      <c r="R31" s="71" t="str">
        <f>IF(A31&gt;"a",VLOOKUP(A31,Teilnehmer!C$6:F$300,4,0),"")</f>
        <v xml:space="preserve">Ja  </v>
      </c>
    </row>
    <row r="32" spans="1:18" ht="18.600000000000001" customHeight="1" x14ac:dyDescent="0.2">
      <c r="A32" s="130" t="str">
        <f>IF(ISERROR(INDEX(Teilnehmer!$C$6:$C$300,MATCH(ROWS(Teilnehmer!C$6:$C32),$Q$6:$Q$300,0))),"",UPPER(INDEX(Teilnehmer!$C$6:$C$300,MATCH(ROWS(Teilnehmer!A$6:$C32),$Q$6:$Q$300,0))))</f>
        <v>REGGIOMONTI CROWNS’N DIAMONDS</v>
      </c>
      <c r="B32" s="130" t="str">
        <f>IF(A32&gt;"a",MID(VLOOKUP(A32,Teilnehmer!C$6:D$300,2,0),1,2),"")</f>
        <v>Hü</v>
      </c>
      <c r="C32" s="71" t="str">
        <f>IF(AND(D32&lt;&gt;"",D32&gt;0),RANK(D32,D$6:D$300,0)*100+COUNTIF(D$5:D32,D32),"")</f>
        <v/>
      </c>
      <c r="D32" s="71" t="str">
        <f>IF(OR($A32="",R32="Nein",R32=""),"",SUMPRODUCT((Tabelle1!$J$6:$J$500)*(Ausstellungen!$C$6:$C$500=$A32)*(Ausstellungen!$F$6:$F$500=Tabelle2!$E$3)*(Ausstellungen!$E$6:$E$500="Hü"))+SUMPRODUCT((Tabelle1!$J$6:$J$500)*(Ausstellungen!$C$6:$C$500=$A32)*(Ausstellungen!$F$6:$F$500=Tabelle2!$E$4)*(Ausstellungen!$E$6:$E$500="Hü")))</f>
        <v/>
      </c>
      <c r="E32" s="71" t="str">
        <f>IF(AND(F32&lt;&gt;"",F32&gt;0),RANK(F32,F$6:F$300,0)*100+COUNTIF(F$5:F32,F32),"")</f>
        <v/>
      </c>
      <c r="F32" s="71" t="str">
        <f>IF(OR($A32="",R32="Nein",R32=""),"",SUMPRODUCT((Tabelle1!$J$6:$J$500)*(Ausstellungen!$C$6:$C$500=$A32)*(Ausstellungen!$F$6:$F$500=Tabelle2!$E$3)*(Ausstellungen!$E$6:$E$500="Rü"))+SUMPRODUCT((Tabelle1!$J$6:$J$500)*(Ausstellungen!$C$6:$C$500=$A32)*(Ausstellungen!$F$6:$F$500=Tabelle2!$E$4)*(Ausstellungen!$E$6:$E$500="Rü")))</f>
        <v/>
      </c>
      <c r="G32" s="71" t="str">
        <f>IF(AND(H32&lt;&gt;"",H32&gt;0),RANK(H32,H$6:H$300,0)*100+COUNTIF(H$5:H32,H32),"")</f>
        <v/>
      </c>
      <c r="H32" s="71" t="str">
        <f>IF(OR($A32="",R32="Nein",R32=""),"",SUMPRODUCT((Tabelle1!$J$6:$J$500)*(Ausstellungen!$C$6:$C$500=$A32)*(Ausstellungen!$F$6:$F$500&lt;&gt;Tabelle2!$E$3)*(Ausstellungen!$F$6:$F$500&lt;&gt;Tabelle2!$E$4)*(Ausstellungen!$F$6:$F$500&lt;&gt;Tabelle2!$E$8)*(Ausstellungen!$E$6:$E$500="Hü")))</f>
        <v/>
      </c>
      <c r="I32" s="71" t="str">
        <f>IF(AND(J32&lt;&gt;"",J32&gt;0),RANK(J32,J$6:J$300,0)*100+COUNTIF(J$5:J32,J32),"")</f>
        <v/>
      </c>
      <c r="J32" s="71" t="str">
        <f>IF(OR($A32="",R32="Nein",R32=""),"",SUMPRODUCT((Tabelle1!$J$6:$J$500)*(Ausstellungen!$C$6:$C$500=$A32)*(Ausstellungen!$F$6:$F$500&lt;&gt;Tabelle2!$E$3)*(Ausstellungen!$F$6:$F$500&lt;&gt;Tabelle2!$E$4)*(Ausstellungen!$F$6:$F$500&lt;&gt;Tabelle2!$E$8)*(Ausstellungen!$E$6:$E$500="Rü")))</f>
        <v/>
      </c>
      <c r="K32" s="71" t="str">
        <f>IF(AND(L32&lt;&gt;"",L32&gt;0),RANK(L32,L$6:L$300,0)*100+COUNTIF(L$5:L32,L32),"")</f>
        <v/>
      </c>
      <c r="L32" s="71" t="str">
        <f>IF(OR($A32="",R32="Nein",R32=""),"",SUMPRODUCT((Tabelle1!$J$6:$J$500)*(Ausstellungen!$C$6:$C$500=$A32)*(Ausstellungen!$F$6:$F$500=Tabelle2!$E$8)))</f>
        <v/>
      </c>
      <c r="M32" s="130" t="str">
        <f t="shared" si="0"/>
        <v>REGGIOMONTI CROWNS’N DIAMONDS</v>
      </c>
      <c r="N32" s="130" t="str">
        <f>IF(A32&gt;"a",PROPER(VLOOKUP(A32,Teilnehmer!C$6:E$300,3,0)),"")</f>
        <v>Petra Hofer</v>
      </c>
      <c r="O32" s="130" t="str">
        <f>IF(Teilnehmer!C32&lt;&gt;"","Tabelle2!$A$4:$A$6","leer")</f>
        <v>Tabelle2!$A$4:$A$6</v>
      </c>
      <c r="P32" s="130" t="str">
        <f>IF(AND(Teilnehmer!C32&lt;&gt;"",Teilnehmer!D32&lt;&gt;"",Teilnehmer!E32&lt;&gt;""),"Tabelle2!$A$1:$A$3","leer")</f>
        <v>Tabelle2!$A$1:$A$3</v>
      </c>
      <c r="Q32" s="71">
        <f>COUNTIF(Teilnehmer!$C$6:$C$300,"&lt;="&amp;Teilnehmer!$C$6:$C$300)</f>
        <v>27</v>
      </c>
      <c r="R32" s="71" t="str">
        <f>IF(A32&gt;"a",VLOOKUP(A32,Teilnehmer!C$6:F$300,4,0),"")</f>
        <v>Nein</v>
      </c>
    </row>
    <row r="33" spans="1:18" ht="18.600000000000001" customHeight="1" x14ac:dyDescent="0.2">
      <c r="A33" s="130" t="str">
        <f>IF(ISERROR(INDEX(Teilnehmer!$C$6:$C$300,MATCH(ROWS(Teilnehmer!C$6:$C33),$Q$6:$Q$300,0))),"",UPPER(INDEX(Teilnehmer!$C$6:$C$300,MATCH(ROWS(Teilnehmer!A$6:$C33),$Q$6:$Q$300,0))))</f>
        <v>ROLY MM POWER</v>
      </c>
      <c r="B33" s="130" t="str">
        <f>IF(A33&gt;"a",MID(VLOOKUP(A33,Teilnehmer!C$6:D$300,2,0),1,2),"")</f>
        <v>Rü</v>
      </c>
      <c r="C33" s="71" t="str">
        <f>IF(AND(D33&lt;&gt;"",D33&gt;0),RANK(D33,D$6:D$300,0)*100+COUNTIF(D$5:D33,D33),"")</f>
        <v/>
      </c>
      <c r="D33" s="71" t="str">
        <f>IF(OR($A33="",R33="Nein",R33=""),"",SUMPRODUCT((Tabelle1!$J$6:$J$500)*(Ausstellungen!$C$6:$C$500=$A33)*(Ausstellungen!$F$6:$F$500=Tabelle2!$E$3)*(Ausstellungen!$E$6:$E$500="Hü"))+SUMPRODUCT((Tabelle1!$J$6:$J$500)*(Ausstellungen!$C$6:$C$500=$A33)*(Ausstellungen!$F$6:$F$500=Tabelle2!$E$4)*(Ausstellungen!$E$6:$E$500="Hü")))</f>
        <v/>
      </c>
      <c r="E33" s="71" t="str">
        <f>IF(AND(F33&lt;&gt;"",F33&gt;0),RANK(F33,F$6:F$300,0)*100+COUNTIF(F$5:F33,F33),"")</f>
        <v/>
      </c>
      <c r="F33" s="71" t="str">
        <f>IF(OR($A33="",R33="Nein",R33=""),"",SUMPRODUCT((Tabelle1!$J$6:$J$500)*(Ausstellungen!$C$6:$C$500=$A33)*(Ausstellungen!$F$6:$F$500=Tabelle2!$E$3)*(Ausstellungen!$E$6:$E$500="Rü"))+SUMPRODUCT((Tabelle1!$J$6:$J$500)*(Ausstellungen!$C$6:$C$500=$A33)*(Ausstellungen!$F$6:$F$500=Tabelle2!$E$4)*(Ausstellungen!$E$6:$E$500="Rü")))</f>
        <v/>
      </c>
      <c r="G33" s="71" t="str">
        <f>IF(AND(H33&lt;&gt;"",H33&gt;0),RANK(H33,H$6:H$300,0)*100+COUNTIF(H$5:H33,H33),"")</f>
        <v/>
      </c>
      <c r="H33" s="71" t="str">
        <f>IF(OR($A33="",R33="Nein",R33=""),"",SUMPRODUCT((Tabelle1!$J$6:$J$500)*(Ausstellungen!$C$6:$C$500=$A33)*(Ausstellungen!$F$6:$F$500&lt;&gt;Tabelle2!$E$3)*(Ausstellungen!$F$6:$F$500&lt;&gt;Tabelle2!$E$4)*(Ausstellungen!$F$6:$F$500&lt;&gt;Tabelle2!$E$8)*(Ausstellungen!$E$6:$E$500="Hü")))</f>
        <v/>
      </c>
      <c r="I33" s="71" t="str">
        <f>IF(AND(J33&lt;&gt;"",J33&gt;0),RANK(J33,J$6:J$300,0)*100+COUNTIF(J$5:J33,J33),"")</f>
        <v/>
      </c>
      <c r="J33" s="71" t="str">
        <f>IF(OR($A33="",R33="Nein",R33=""),"",SUMPRODUCT((Tabelle1!$J$6:$J$500)*(Ausstellungen!$C$6:$C$500=$A33)*(Ausstellungen!$F$6:$F$500&lt;&gt;Tabelle2!$E$3)*(Ausstellungen!$F$6:$F$500&lt;&gt;Tabelle2!$E$4)*(Ausstellungen!$F$6:$F$500&lt;&gt;Tabelle2!$E$8)*(Ausstellungen!$E$6:$E$500="Rü")))</f>
        <v/>
      </c>
      <c r="K33" s="71" t="str">
        <f>IF(AND(L33&lt;&gt;"",L33&gt;0),RANK(L33,L$6:L$300,0)*100+COUNTIF(L$5:L33,L33),"")</f>
        <v/>
      </c>
      <c r="L33" s="71" t="str">
        <f>IF(OR($A33="",R33="Nein",R33=""),"",SUMPRODUCT((Tabelle1!$J$6:$J$500)*(Ausstellungen!$C$6:$C$500=$A33)*(Ausstellungen!$F$6:$F$500=Tabelle2!$E$8)))</f>
        <v/>
      </c>
      <c r="M33" s="130" t="str">
        <f t="shared" si="0"/>
        <v>ROLY MM POWER</v>
      </c>
      <c r="N33" s="130" t="str">
        <f>IF(A33&gt;"a",PROPER(VLOOKUP(A33,Teilnehmer!C$6:E$300,3,0)),"")</f>
        <v>Asim Tanjic</v>
      </c>
      <c r="O33" s="130" t="str">
        <f>IF(Teilnehmer!C33&lt;&gt;"","Tabelle2!$A$4:$A$6","leer")</f>
        <v>Tabelle2!$A$4:$A$6</v>
      </c>
      <c r="P33" s="130" t="str">
        <f>IF(AND(Teilnehmer!C33&lt;&gt;"",Teilnehmer!D33&lt;&gt;"",Teilnehmer!E33&lt;&gt;""),"Tabelle2!$A$1:$A$3","leer")</f>
        <v>Tabelle2!$A$1:$A$3</v>
      </c>
      <c r="Q33" s="71">
        <f>COUNTIF(Teilnehmer!$C$6:$C$300,"&lt;="&amp;Teilnehmer!$C$6:$C$300)</f>
        <v>28</v>
      </c>
      <c r="R33" s="71" t="str">
        <f>IF(A33&gt;"a",VLOOKUP(A33,Teilnehmer!C$6:F$300,4,0),"")</f>
        <v>Nein</v>
      </c>
    </row>
    <row r="34" spans="1:18" ht="18.600000000000001" customHeight="1" x14ac:dyDescent="0.2">
      <c r="A34" s="130" t="str">
        <f>IF(ISERROR(INDEX(Teilnehmer!$C$6:$C$300,MATCH(ROWS(Teilnehmer!C$6:$C34),$Q$6:$Q$300,0))),"",UPPER(INDEX(Teilnehmer!$C$6:$C$300,MATCH(ROWS(Teilnehmer!A$6:$C34),$Q$6:$Q$300,0))))</f>
        <v>SMOOTH CRIMINAL’S A ROCKET QUEEN</v>
      </c>
      <c r="B34" s="130" t="str">
        <f>IF(A34&gt;"a",MID(VLOOKUP(A34,Teilnehmer!C$6:D$300,2,0),1,2),"")</f>
        <v>Hü</v>
      </c>
      <c r="C34" s="71">
        <f ca="1">IF(AND(D34&lt;&gt;"",D34&gt;0),RANK(D34,D$6:D$300,0)*100+COUNTIF(D$5:D34,D34),"")</f>
        <v>201</v>
      </c>
      <c r="D34" s="71">
        <f ca="1">IF(OR($A34="",R34="Nein",R34=""),"",SUMPRODUCT((Tabelle1!$J$6:$J$500)*(Ausstellungen!$C$6:$C$500=$A34)*(Ausstellungen!$F$6:$F$500=Tabelle2!$E$3)*(Ausstellungen!$E$6:$E$500="Hü"))+SUMPRODUCT((Tabelle1!$J$6:$J$500)*(Ausstellungen!$C$6:$C$500=$A34)*(Ausstellungen!$F$6:$F$500=Tabelle2!$E$4)*(Ausstellungen!$E$6:$E$500="Hü")))</f>
        <v>33</v>
      </c>
      <c r="E34" s="71" t="str">
        <f ca="1">IF(AND(F34&lt;&gt;"",F34&gt;0),RANK(F34,F$6:F$300,0)*100+COUNTIF(F$5:F34,F34),"")</f>
        <v/>
      </c>
      <c r="F34" s="71">
        <f ca="1">IF(OR($A34="",R34="Nein",R34=""),"",SUMPRODUCT((Tabelle1!$J$6:$J$500)*(Ausstellungen!$C$6:$C$500=$A34)*(Ausstellungen!$F$6:$F$500=Tabelle2!$E$3)*(Ausstellungen!$E$6:$E$500="Rü"))+SUMPRODUCT((Tabelle1!$J$6:$J$500)*(Ausstellungen!$C$6:$C$500=$A34)*(Ausstellungen!$F$6:$F$500=Tabelle2!$E$4)*(Ausstellungen!$E$6:$E$500="Rü")))</f>
        <v>0</v>
      </c>
      <c r="G34" s="71" t="str">
        <f ca="1">IF(AND(H34&lt;&gt;"",H34&gt;0),RANK(H34,H$6:H$300,0)*100+COUNTIF(H$5:H34,H34),"")</f>
        <v/>
      </c>
      <c r="H34" s="71">
        <f ca="1">IF(OR($A34="",R34="Nein",R34=""),"",SUMPRODUCT((Tabelle1!$J$6:$J$500)*(Ausstellungen!$C$6:$C$500=$A34)*(Ausstellungen!$F$6:$F$500&lt;&gt;Tabelle2!$E$3)*(Ausstellungen!$F$6:$F$500&lt;&gt;Tabelle2!$E$4)*(Ausstellungen!$F$6:$F$500&lt;&gt;Tabelle2!$E$8)*(Ausstellungen!$E$6:$E$500="Hü")))</f>
        <v>0</v>
      </c>
      <c r="I34" s="71" t="str">
        <f ca="1">IF(AND(J34&lt;&gt;"",J34&gt;0),RANK(J34,J$6:J$300,0)*100+COUNTIF(J$5:J34,J34),"")</f>
        <v/>
      </c>
      <c r="J34" s="71">
        <f ca="1">IF(OR($A34="",R34="Nein",R34=""),"",SUMPRODUCT((Tabelle1!$J$6:$J$500)*(Ausstellungen!$C$6:$C$500=$A34)*(Ausstellungen!$F$6:$F$500&lt;&gt;Tabelle2!$E$3)*(Ausstellungen!$F$6:$F$500&lt;&gt;Tabelle2!$E$4)*(Ausstellungen!$F$6:$F$500&lt;&gt;Tabelle2!$E$8)*(Ausstellungen!$E$6:$E$500="Rü")))</f>
        <v>0</v>
      </c>
      <c r="K34" s="71" t="str">
        <f ca="1">IF(AND(L34&lt;&gt;"",L34&gt;0),RANK(L34,L$6:L$300,0)*100+COUNTIF(L$5:L34,L34),"")</f>
        <v/>
      </c>
      <c r="L34" s="71">
        <f ca="1">IF(OR($A34="",R34="Nein",R34=""),"",SUMPRODUCT((Tabelle1!$J$6:$J$500)*(Ausstellungen!$C$6:$C$500=$A34)*(Ausstellungen!$F$6:$F$500=Tabelle2!$E$8)))</f>
        <v>0</v>
      </c>
      <c r="M34" s="130" t="str">
        <f t="shared" si="0"/>
        <v>SMOOTH CRIMINAL’S A ROCKET QUEEN</v>
      </c>
      <c r="N34" s="130" t="str">
        <f>IF(A34&gt;"a",PROPER(VLOOKUP(A34,Teilnehmer!C$6:E$300,3,0)),"")</f>
        <v>Petra Miksits-Hutterer</v>
      </c>
      <c r="O34" s="130" t="str">
        <f>IF(Teilnehmer!C34&lt;&gt;"","Tabelle2!$A$4:$A$6","leer")</f>
        <v>Tabelle2!$A$4:$A$6</v>
      </c>
      <c r="P34" s="130" t="str">
        <f>IF(AND(Teilnehmer!C34&lt;&gt;"",Teilnehmer!D34&lt;&gt;"",Teilnehmer!E34&lt;&gt;""),"Tabelle2!$A$1:$A$3","leer")</f>
        <v>Tabelle2!$A$1:$A$3</v>
      </c>
      <c r="Q34" s="71">
        <f>COUNTIF(Teilnehmer!$C$6:$C$300,"&lt;="&amp;Teilnehmer!$C$6:$C$300)</f>
        <v>29</v>
      </c>
      <c r="R34" s="71" t="str">
        <f>IF(A34&gt;"a",VLOOKUP(A34,Teilnehmer!C$6:F$300,4,0),"")</f>
        <v xml:space="preserve">Ja  </v>
      </c>
    </row>
    <row r="35" spans="1:18" ht="18.600000000000001" customHeight="1" x14ac:dyDescent="0.2">
      <c r="A35" s="130" t="str">
        <f>IF(ISERROR(INDEX(Teilnehmer!$C$6:$C$300,MATCH(ROWS(Teilnehmer!C$6:$C35),$Q$6:$Q$300,0))),"",UPPER(INDEX(Teilnehmer!$C$6:$C$300,MATCH(ROWS(Teilnehmer!A$6:$C35),$Q$6:$Q$300,0))))</f>
        <v>SPAKLING DIAMOND STAFF GLOSSY HONEY</v>
      </c>
      <c r="B35" s="130" t="str">
        <f>IF(A35&gt;"a",MID(VLOOKUP(A35,Teilnehmer!C$6:D$300,2,0),1,2),"")</f>
        <v>Hü</v>
      </c>
      <c r="C35" s="71" t="str">
        <f ca="1">IF(AND(D35&lt;&gt;"",D35&gt;0),RANK(D35,D$6:D$300,0)*100+COUNTIF(D$5:D35,D35),"")</f>
        <v/>
      </c>
      <c r="D35" s="71">
        <f ca="1">IF(OR($A35="",R35="Nein",R35=""),"",SUMPRODUCT((Tabelle1!$J$6:$J$500)*(Ausstellungen!$C$6:$C$500=$A35)*(Ausstellungen!$F$6:$F$500=Tabelle2!$E$3)*(Ausstellungen!$E$6:$E$500="Hü"))+SUMPRODUCT((Tabelle1!$J$6:$J$500)*(Ausstellungen!$C$6:$C$500=$A35)*(Ausstellungen!$F$6:$F$500=Tabelle2!$E$4)*(Ausstellungen!$E$6:$E$500="Hü")))</f>
        <v>0</v>
      </c>
      <c r="E35" s="71" t="str">
        <f ca="1">IF(AND(F35&lt;&gt;"",F35&gt;0),RANK(F35,F$6:F$300,0)*100+COUNTIF(F$5:F35,F35),"")</f>
        <v/>
      </c>
      <c r="F35" s="71">
        <f ca="1">IF(OR($A35="",R35="Nein",R35=""),"",SUMPRODUCT((Tabelle1!$J$6:$J$500)*(Ausstellungen!$C$6:$C$500=$A35)*(Ausstellungen!$F$6:$F$500=Tabelle2!$E$3)*(Ausstellungen!$E$6:$E$500="Rü"))+SUMPRODUCT((Tabelle1!$J$6:$J$500)*(Ausstellungen!$C$6:$C$500=$A35)*(Ausstellungen!$F$6:$F$500=Tabelle2!$E$4)*(Ausstellungen!$E$6:$E$500="Rü")))</f>
        <v>0</v>
      </c>
      <c r="G35" s="71">
        <f ca="1">IF(AND(H35&lt;&gt;"",H35&gt;0),RANK(H35,H$6:H$300,0)*100+COUNTIF(H$5:H35,H35),"")</f>
        <v>602</v>
      </c>
      <c r="H35" s="71">
        <f ca="1">IF(OR($A35="",R35="Nein",R35=""),"",SUMPRODUCT((Tabelle1!$J$6:$J$500)*(Ausstellungen!$C$6:$C$500=$A35)*(Ausstellungen!$F$6:$F$500&lt;&gt;Tabelle2!$E$3)*(Ausstellungen!$F$6:$F$500&lt;&gt;Tabelle2!$E$4)*(Ausstellungen!$F$6:$F$500&lt;&gt;Tabelle2!$E$8)*(Ausstellungen!$E$6:$E$500="Hü")))</f>
        <v>6</v>
      </c>
      <c r="I35" s="71" t="str">
        <f ca="1">IF(AND(J35&lt;&gt;"",J35&gt;0),RANK(J35,J$6:J$300,0)*100+COUNTIF(J$5:J35,J35),"")</f>
        <v/>
      </c>
      <c r="J35" s="71">
        <f ca="1">IF(OR($A35="",R35="Nein",R35=""),"",SUMPRODUCT((Tabelle1!$J$6:$J$500)*(Ausstellungen!$C$6:$C$500=$A35)*(Ausstellungen!$F$6:$F$500&lt;&gt;Tabelle2!$E$3)*(Ausstellungen!$F$6:$F$500&lt;&gt;Tabelle2!$E$4)*(Ausstellungen!$F$6:$F$500&lt;&gt;Tabelle2!$E$8)*(Ausstellungen!$E$6:$E$500="Rü")))</f>
        <v>0</v>
      </c>
      <c r="K35" s="71" t="str">
        <f ca="1">IF(AND(L35&lt;&gt;"",L35&gt;0),RANK(L35,L$6:L$300,0)*100+COUNTIF(L$5:L35,L35),"")</f>
        <v/>
      </c>
      <c r="L35" s="71">
        <f ca="1">IF(OR($A35="",R35="Nein",R35=""),"",SUMPRODUCT((Tabelle1!$J$6:$J$500)*(Ausstellungen!$C$6:$C$500=$A35)*(Ausstellungen!$F$6:$F$500=Tabelle2!$E$8)))</f>
        <v>0</v>
      </c>
      <c r="M35" s="130" t="str">
        <f t="shared" si="0"/>
        <v>SPAKLING DIAMOND STAFF GLOSSY HONEY</v>
      </c>
      <c r="N35" s="130" t="str">
        <f>IF(A35&gt;"a",PROPER(VLOOKUP(A35,Teilnehmer!C$6:E$300,3,0)),"")</f>
        <v>Stefan Zselesem</v>
      </c>
      <c r="O35" s="130" t="str">
        <f>IF(Teilnehmer!C35&lt;&gt;"","Tabelle2!$A$4:$A$6","leer")</f>
        <v>Tabelle2!$A$4:$A$6</v>
      </c>
      <c r="P35" s="130" t="str">
        <f>IF(AND(Teilnehmer!C35&lt;&gt;"",Teilnehmer!D35&lt;&gt;"",Teilnehmer!E35&lt;&gt;""),"Tabelle2!$A$1:$A$3","leer")</f>
        <v>Tabelle2!$A$1:$A$3</v>
      </c>
      <c r="Q35" s="71">
        <f>COUNTIF(Teilnehmer!$C$6:$C$300,"&lt;="&amp;Teilnehmer!$C$6:$C$300)</f>
        <v>30</v>
      </c>
      <c r="R35" s="71" t="str">
        <f>IF(A35&gt;"a",VLOOKUP(A35,Teilnehmer!C$6:F$300,4,0),"")</f>
        <v xml:space="preserve">Ja  </v>
      </c>
    </row>
    <row r="36" spans="1:18" ht="18.600000000000001" customHeight="1" x14ac:dyDescent="0.2">
      <c r="A36" s="130" t="str">
        <f>IF(ISERROR(INDEX(Teilnehmer!$C$6:$C$300,MATCH(ROWS(Teilnehmer!C$6:$C36),$Q$6:$Q$300,0))),"",UPPER(INDEX(Teilnehmer!$C$6:$C$300,MATCH(ROWS(Teilnehmer!A$6:$C36),$Q$6:$Q$300,0))))</f>
        <v>SPAKLING DIAMOND STAFF KARMA KISSED</v>
      </c>
      <c r="B36" s="130" t="str">
        <f>IF(A36&gt;"a",MID(VLOOKUP(A36,Teilnehmer!C$6:D$300,2,0),1,2),"")</f>
        <v>Hü</v>
      </c>
      <c r="C36" s="71" t="str">
        <f ca="1">IF(AND(D36&lt;&gt;"",D36&gt;0),RANK(D36,D$6:D$300,0)*100+COUNTIF(D$5:D36,D36),"")</f>
        <v/>
      </c>
      <c r="D36" s="71">
        <f ca="1">IF(OR($A36="",R36="Nein",R36=""),"",SUMPRODUCT((Tabelle1!$J$6:$J$500)*(Ausstellungen!$C$6:$C$500=$A36)*(Ausstellungen!$F$6:$F$500=Tabelle2!$E$3)*(Ausstellungen!$E$6:$E$500="Hü"))+SUMPRODUCT((Tabelle1!$J$6:$J$500)*(Ausstellungen!$C$6:$C$500=$A36)*(Ausstellungen!$F$6:$F$500=Tabelle2!$E$4)*(Ausstellungen!$E$6:$E$500="Hü")))</f>
        <v>0</v>
      </c>
      <c r="E36" s="71" t="str">
        <f ca="1">IF(AND(F36&lt;&gt;"",F36&gt;0),RANK(F36,F$6:F$300,0)*100+COUNTIF(F$5:F36,F36),"")</f>
        <v/>
      </c>
      <c r="F36" s="71">
        <f ca="1">IF(OR($A36="",R36="Nein",R36=""),"",SUMPRODUCT((Tabelle1!$J$6:$J$500)*(Ausstellungen!$C$6:$C$500=$A36)*(Ausstellungen!$F$6:$F$500=Tabelle2!$E$3)*(Ausstellungen!$E$6:$E$500="Rü"))+SUMPRODUCT((Tabelle1!$J$6:$J$500)*(Ausstellungen!$C$6:$C$500=$A36)*(Ausstellungen!$F$6:$F$500=Tabelle2!$E$4)*(Ausstellungen!$E$6:$E$500="Rü")))</f>
        <v>0</v>
      </c>
      <c r="G36" s="71">
        <f ca="1">IF(AND(H36&lt;&gt;"",H36&gt;0),RANK(H36,H$6:H$300,0)*100+COUNTIF(H$5:H36,H36),"")</f>
        <v>101</v>
      </c>
      <c r="H36" s="71">
        <f ca="1">IF(OR($A36="",R36="Nein",R36=""),"",SUMPRODUCT((Tabelle1!$J$6:$J$500)*(Ausstellungen!$C$6:$C$500=$A36)*(Ausstellungen!$F$6:$F$500&lt;&gt;Tabelle2!$E$3)*(Ausstellungen!$F$6:$F$500&lt;&gt;Tabelle2!$E$4)*(Ausstellungen!$F$6:$F$500&lt;&gt;Tabelle2!$E$8)*(Ausstellungen!$E$6:$E$500="Hü")))</f>
        <v>53</v>
      </c>
      <c r="I36" s="71" t="str">
        <f ca="1">IF(AND(J36&lt;&gt;"",J36&gt;0),RANK(J36,J$6:J$300,0)*100+COUNTIF(J$5:J36,J36),"")</f>
        <v/>
      </c>
      <c r="J36" s="71">
        <f ca="1">IF(OR($A36="",R36="Nein",R36=""),"",SUMPRODUCT((Tabelle1!$J$6:$J$500)*(Ausstellungen!$C$6:$C$500=$A36)*(Ausstellungen!$F$6:$F$500&lt;&gt;Tabelle2!$E$3)*(Ausstellungen!$F$6:$F$500&lt;&gt;Tabelle2!$E$4)*(Ausstellungen!$F$6:$F$500&lt;&gt;Tabelle2!$E$8)*(Ausstellungen!$E$6:$E$500="Rü")))</f>
        <v>0</v>
      </c>
      <c r="K36" s="71" t="str">
        <f ca="1">IF(AND(L36&lt;&gt;"",L36&gt;0),RANK(L36,L$6:L$300,0)*100+COUNTIF(L$5:L36,L36),"")</f>
        <v/>
      </c>
      <c r="L36" s="71">
        <f ca="1">IF(OR($A36="",R36="Nein",R36=""),"",SUMPRODUCT((Tabelle1!$J$6:$J$500)*(Ausstellungen!$C$6:$C$500=$A36)*(Ausstellungen!$F$6:$F$500=Tabelle2!$E$8)))</f>
        <v>0</v>
      </c>
      <c r="M36" s="130" t="str">
        <f t="shared" si="0"/>
        <v>SPAKLING DIAMOND STAFF KARMA KISSED</v>
      </c>
      <c r="N36" s="130" t="str">
        <f>IF(A36&gt;"a",PROPER(VLOOKUP(A36,Teilnehmer!C$6:E$300,3,0)),"")</f>
        <v>Stefan Zselezem</v>
      </c>
      <c r="O36" s="130" t="str">
        <f>IF(Teilnehmer!C36&lt;&gt;"","Tabelle2!$A$4:$A$6","leer")</f>
        <v>Tabelle2!$A$4:$A$6</v>
      </c>
      <c r="P36" s="130" t="str">
        <f>IF(AND(Teilnehmer!C36&lt;&gt;"",Teilnehmer!D36&lt;&gt;"",Teilnehmer!E36&lt;&gt;""),"Tabelle2!$A$1:$A$3","leer")</f>
        <v>Tabelle2!$A$1:$A$3</v>
      </c>
      <c r="Q36" s="71">
        <f>COUNTIF(Teilnehmer!$C$6:$C$300,"&lt;="&amp;Teilnehmer!$C$6:$C$300)</f>
        <v>31</v>
      </c>
      <c r="R36" s="71" t="str">
        <f>IF(A36&gt;"a",VLOOKUP(A36,Teilnehmer!C$6:F$300,4,0),"")</f>
        <v xml:space="preserve">Ja  </v>
      </c>
    </row>
    <row r="37" spans="1:18" ht="18.600000000000001" customHeight="1" x14ac:dyDescent="0.2">
      <c r="A37" s="130" t="str">
        <f>IF(ISERROR(INDEX(Teilnehmer!$C$6:$C$300,MATCH(ROWS(Teilnehmer!C$6:$C37),$Q$6:$Q$300,0))),"",UPPER(INDEX(Teilnehmer!$C$6:$C$300,MATCH(ROWS(Teilnehmer!A$6:$C37),$Q$6:$Q$300,0))))</f>
        <v>SPAKLING DIAMONDSTAFF HELLS BELLS</v>
      </c>
      <c r="B37" s="130" t="str">
        <f>IF(A37&gt;"a",MID(VLOOKUP(A37,Teilnehmer!C$6:D$300,2,0),1,2),"")</f>
        <v>Rü</v>
      </c>
      <c r="C37" s="71" t="str">
        <f ca="1">IF(AND(D37&lt;&gt;"",D37&gt;0),RANK(D37,D$6:D$300,0)*100+COUNTIF(D$5:D37,D37),"")</f>
        <v/>
      </c>
      <c r="D37" s="71">
        <f ca="1">IF(OR($A37="",R37="Nein",R37=""),"",SUMPRODUCT((Tabelle1!$J$6:$J$500)*(Ausstellungen!$C$6:$C$500=$A37)*(Ausstellungen!$F$6:$F$500=Tabelle2!$E$3)*(Ausstellungen!$E$6:$E$500="Hü"))+SUMPRODUCT((Tabelle1!$J$6:$J$500)*(Ausstellungen!$C$6:$C$500=$A37)*(Ausstellungen!$F$6:$F$500=Tabelle2!$E$4)*(Ausstellungen!$E$6:$E$500="Hü")))</f>
        <v>0</v>
      </c>
      <c r="E37" s="71" t="str">
        <f ca="1">IF(AND(F37&lt;&gt;"",F37&gt;0),RANK(F37,F$6:F$300,0)*100+COUNTIF(F$5:F37,F37),"")</f>
        <v/>
      </c>
      <c r="F37" s="71">
        <f ca="1">IF(OR($A37="",R37="Nein",R37=""),"",SUMPRODUCT((Tabelle1!$J$6:$J$500)*(Ausstellungen!$C$6:$C$500=$A37)*(Ausstellungen!$F$6:$F$500=Tabelle2!$E$3)*(Ausstellungen!$E$6:$E$500="Rü"))+SUMPRODUCT((Tabelle1!$J$6:$J$500)*(Ausstellungen!$C$6:$C$500=$A37)*(Ausstellungen!$F$6:$F$500=Tabelle2!$E$4)*(Ausstellungen!$E$6:$E$500="Rü")))</f>
        <v>0</v>
      </c>
      <c r="G37" s="71" t="str">
        <f ca="1">IF(AND(H37&lt;&gt;"",H37&gt;0),RANK(H37,H$6:H$300,0)*100+COUNTIF(H$5:H37,H37),"")</f>
        <v/>
      </c>
      <c r="H37" s="71">
        <f ca="1">IF(OR($A37="",R37="Nein",R37=""),"",SUMPRODUCT((Tabelle1!$J$6:$J$500)*(Ausstellungen!$C$6:$C$500=$A37)*(Ausstellungen!$F$6:$F$500&lt;&gt;Tabelle2!$E$3)*(Ausstellungen!$F$6:$F$500&lt;&gt;Tabelle2!$E$4)*(Ausstellungen!$F$6:$F$500&lt;&gt;Tabelle2!$E$8)*(Ausstellungen!$E$6:$E$500="Hü")))</f>
        <v>0</v>
      </c>
      <c r="I37" s="71">
        <f ca="1">IF(AND(J37&lt;&gt;"",J37&gt;0),RANK(J37,J$6:J$300,0)*100+COUNTIF(J$5:J37,J37),"")</f>
        <v>401</v>
      </c>
      <c r="J37" s="71">
        <f ca="1">IF(OR($A37="",R37="Nein",R37=""),"",SUMPRODUCT((Tabelle1!$J$6:$J$500)*(Ausstellungen!$C$6:$C$500=$A37)*(Ausstellungen!$F$6:$F$500&lt;&gt;Tabelle2!$E$3)*(Ausstellungen!$F$6:$F$500&lt;&gt;Tabelle2!$E$4)*(Ausstellungen!$F$6:$F$500&lt;&gt;Tabelle2!$E$8)*(Ausstellungen!$E$6:$E$500="Rü")))</f>
        <v>35</v>
      </c>
      <c r="K37" s="71" t="str">
        <f ca="1">IF(AND(L37&lt;&gt;"",L37&gt;0),RANK(L37,L$6:L$300,0)*100+COUNTIF(L$5:L37,L37),"")</f>
        <v/>
      </c>
      <c r="L37" s="71">
        <f ca="1">IF(OR($A37="",R37="Nein",R37=""),"",SUMPRODUCT((Tabelle1!$J$6:$J$500)*(Ausstellungen!$C$6:$C$500=$A37)*(Ausstellungen!$F$6:$F$500=Tabelle2!$E$8)))</f>
        <v>0</v>
      </c>
      <c r="M37" s="130" t="str">
        <f t="shared" si="0"/>
        <v>SPAKLING DIAMONDSTAFF HELLS BELLS</v>
      </c>
      <c r="N37" s="130" t="str">
        <f>IF(A37&gt;"a",PROPER(VLOOKUP(A37,Teilnehmer!C$6:E$300,3,0)),"")</f>
        <v>Sandra Weiss</v>
      </c>
      <c r="O37" s="130" t="str">
        <f>IF(Teilnehmer!C37&lt;&gt;"","Tabelle2!$A$4:$A$6","leer")</f>
        <v>Tabelle2!$A$4:$A$6</v>
      </c>
      <c r="P37" s="130" t="str">
        <f>IF(AND(Teilnehmer!C37&lt;&gt;"",Teilnehmer!D37&lt;&gt;"",Teilnehmer!E37&lt;&gt;""),"Tabelle2!$A$1:$A$3","leer")</f>
        <v>Tabelle2!$A$1:$A$3</v>
      </c>
      <c r="Q37" s="71">
        <f>COUNTIF(Teilnehmer!$C$6:$C$300,"&lt;="&amp;Teilnehmer!$C$6:$C$300)</f>
        <v>32</v>
      </c>
      <c r="R37" s="71" t="str">
        <f>IF(A37&gt;"a",VLOOKUP(A37,Teilnehmer!C$6:F$300,4,0),"")</f>
        <v xml:space="preserve">Ja  </v>
      </c>
    </row>
    <row r="38" spans="1:18" ht="18.600000000000001" customHeight="1" x14ac:dyDescent="0.2">
      <c r="A38" s="130" t="str">
        <f>IF(ISERROR(INDEX(Teilnehmer!$C$6:$C$300,MATCH(ROWS(Teilnehmer!C$6:$C38),$Q$6:$Q$300,0))),"",UPPER(INDEX(Teilnehmer!$C$6:$C$300,MATCH(ROWS(Teilnehmer!A$6:$C38),$Q$6:$Q$300,0))))</f>
        <v>SWEET REBEL STAFF AMAZING ADELE</v>
      </c>
      <c r="B38" s="130" t="str">
        <f>IF(A38&gt;"a",MID(VLOOKUP(A38,Teilnehmer!C$6:D$300,2,0),1,2),"")</f>
        <v>Hü</v>
      </c>
      <c r="C38" s="71">
        <f ca="1">IF(AND(D38&lt;&gt;"",D38&gt;0),RANK(D38,D$6:D$300,0)*100+COUNTIF(D$5:D38,D38),"")</f>
        <v>301</v>
      </c>
      <c r="D38" s="71">
        <f ca="1">IF(OR($A38="",R38="Nein",R38=""),"",SUMPRODUCT((Tabelle1!$J$6:$J$500)*(Ausstellungen!$C$6:$C$500=$A38)*(Ausstellungen!$F$6:$F$500=Tabelle2!$E$3)*(Ausstellungen!$E$6:$E$500="Hü"))+SUMPRODUCT((Tabelle1!$J$6:$J$500)*(Ausstellungen!$C$6:$C$500=$A38)*(Ausstellungen!$F$6:$F$500=Tabelle2!$E$4)*(Ausstellungen!$E$6:$E$500="Hü")))</f>
        <v>18</v>
      </c>
      <c r="E38" s="71" t="str">
        <f ca="1">IF(AND(F38&lt;&gt;"",F38&gt;0),RANK(F38,F$6:F$300,0)*100+COUNTIF(F$5:F38,F38),"")</f>
        <v/>
      </c>
      <c r="F38" s="71">
        <f ca="1">IF(OR($A38="",R38="Nein",R38=""),"",SUMPRODUCT((Tabelle1!$J$6:$J$500)*(Ausstellungen!$C$6:$C$500=$A38)*(Ausstellungen!$F$6:$F$500=Tabelle2!$E$3)*(Ausstellungen!$E$6:$E$500="Rü"))+SUMPRODUCT((Tabelle1!$J$6:$J$500)*(Ausstellungen!$C$6:$C$500=$A38)*(Ausstellungen!$F$6:$F$500=Tabelle2!$E$4)*(Ausstellungen!$E$6:$E$500="Rü")))</f>
        <v>0</v>
      </c>
      <c r="G38" s="71" t="str">
        <f ca="1">IF(AND(H38&lt;&gt;"",H38&gt;0),RANK(H38,H$6:H$300,0)*100+COUNTIF(H$5:H38,H38),"")</f>
        <v/>
      </c>
      <c r="H38" s="71">
        <f ca="1">IF(OR($A38="",R38="Nein",R38=""),"",SUMPRODUCT((Tabelle1!$J$6:$J$500)*(Ausstellungen!$C$6:$C$500=$A38)*(Ausstellungen!$F$6:$F$500&lt;&gt;Tabelle2!$E$3)*(Ausstellungen!$F$6:$F$500&lt;&gt;Tabelle2!$E$4)*(Ausstellungen!$F$6:$F$500&lt;&gt;Tabelle2!$E$8)*(Ausstellungen!$E$6:$E$500="Hü")))</f>
        <v>0</v>
      </c>
      <c r="I38" s="71" t="str">
        <f ca="1">IF(AND(J38&lt;&gt;"",J38&gt;0),RANK(J38,J$6:J$300,0)*100+COUNTIF(J$5:J38,J38),"")</f>
        <v/>
      </c>
      <c r="J38" s="71">
        <f ca="1">IF(OR($A38="",R38="Nein",R38=""),"",SUMPRODUCT((Tabelle1!$J$6:$J$500)*(Ausstellungen!$C$6:$C$500=$A38)*(Ausstellungen!$F$6:$F$500&lt;&gt;Tabelle2!$E$3)*(Ausstellungen!$F$6:$F$500&lt;&gt;Tabelle2!$E$4)*(Ausstellungen!$F$6:$F$500&lt;&gt;Tabelle2!$E$8)*(Ausstellungen!$E$6:$E$500="Rü")))</f>
        <v>0</v>
      </c>
      <c r="K38" s="71" t="str">
        <f ca="1">IF(AND(L38&lt;&gt;"",L38&gt;0),RANK(L38,L$6:L$300,0)*100+COUNTIF(L$5:L38,L38),"")</f>
        <v/>
      </c>
      <c r="L38" s="71">
        <f ca="1">IF(OR($A38="",R38="Nein",R38=""),"",SUMPRODUCT((Tabelle1!$J$6:$J$500)*(Ausstellungen!$C$6:$C$500=$A38)*(Ausstellungen!$F$6:$F$500=Tabelle2!$E$8)))</f>
        <v>0</v>
      </c>
      <c r="M38" s="130" t="str">
        <f t="shared" si="0"/>
        <v>SWEET REBEL STAFF AMAZING ADELE</v>
      </c>
      <c r="N38" s="130" t="str">
        <f>IF(A38&gt;"a",PROPER(VLOOKUP(A38,Teilnehmer!C$6:E$300,3,0)),"")</f>
        <v>Stefan Zselesem</v>
      </c>
      <c r="O38" s="130" t="str">
        <f>IF(Teilnehmer!C38&lt;&gt;"","Tabelle2!$A$4:$A$6","leer")</f>
        <v>Tabelle2!$A$4:$A$6</v>
      </c>
      <c r="P38" s="130" t="str">
        <f>IF(AND(Teilnehmer!C38&lt;&gt;"",Teilnehmer!D38&lt;&gt;"",Teilnehmer!E38&lt;&gt;""),"Tabelle2!$A$1:$A$3","leer")</f>
        <v>Tabelle2!$A$1:$A$3</v>
      </c>
      <c r="Q38" s="71">
        <f>COUNTIF(Teilnehmer!$C$6:$C$300,"&lt;="&amp;Teilnehmer!$C$6:$C$300)</f>
        <v>33</v>
      </c>
      <c r="R38" s="71" t="str">
        <f>IF(A38&gt;"a",VLOOKUP(A38,Teilnehmer!C$6:F$300,4,0),"")</f>
        <v xml:space="preserve">Ja  </v>
      </c>
    </row>
    <row r="39" spans="1:18" ht="18.600000000000001" customHeight="1" x14ac:dyDescent="0.2">
      <c r="A39" s="130" t="str">
        <f>IF(ISERROR(INDEX(Teilnehmer!$C$6:$C$300,MATCH(ROWS(Teilnehmer!C$6:$C39),$Q$6:$Q$300,0))),"",UPPER(INDEX(Teilnehmer!$C$6:$C$300,MATCH(ROWS(Teilnehmer!A$6:$C39),$Q$6:$Q$300,0))))</f>
        <v>SWEET REBEL STAFF AMOURS ARROW</v>
      </c>
      <c r="B39" s="130" t="str">
        <f>IF(A39&gt;"a",MID(VLOOKUP(A39,Teilnehmer!C$6:D$300,2,0),1,2),"")</f>
        <v>Rü</v>
      </c>
      <c r="C39" s="71" t="str">
        <f ca="1">IF(AND(D39&lt;&gt;"",D39&gt;0),RANK(D39,D$6:D$300,0)*100+COUNTIF(D$5:D39,D39),"")</f>
        <v/>
      </c>
      <c r="D39" s="71">
        <f ca="1">IF(OR($A39="",R39="Nein",R39=""),"",SUMPRODUCT((Tabelle1!$J$6:$J$500)*(Ausstellungen!$C$6:$C$500=$A39)*(Ausstellungen!$F$6:$F$500=Tabelle2!$E$3)*(Ausstellungen!$E$6:$E$500="Hü"))+SUMPRODUCT((Tabelle1!$J$6:$J$500)*(Ausstellungen!$C$6:$C$500=$A39)*(Ausstellungen!$F$6:$F$500=Tabelle2!$E$4)*(Ausstellungen!$E$6:$E$500="Hü")))</f>
        <v>0</v>
      </c>
      <c r="E39" s="71">
        <f ca="1">IF(AND(F39&lt;&gt;"",F39&gt;0),RANK(F39,F$6:F$300,0)*100+COUNTIF(F$5:F39,F39),"")</f>
        <v>302</v>
      </c>
      <c r="F39" s="71">
        <f ca="1">IF(OR($A39="",R39="Nein",R39=""),"",SUMPRODUCT((Tabelle1!$J$6:$J$500)*(Ausstellungen!$C$6:$C$500=$A39)*(Ausstellungen!$F$6:$F$500=Tabelle2!$E$3)*(Ausstellungen!$E$6:$E$500="Rü"))+SUMPRODUCT((Tabelle1!$J$6:$J$500)*(Ausstellungen!$C$6:$C$500=$A39)*(Ausstellungen!$F$6:$F$500=Tabelle2!$E$4)*(Ausstellungen!$E$6:$E$500="Rü")))</f>
        <v>20</v>
      </c>
      <c r="G39" s="71" t="str">
        <f ca="1">IF(AND(H39&lt;&gt;"",H39&gt;0),RANK(H39,H$6:H$300,0)*100+COUNTIF(H$5:H39,H39),"")</f>
        <v/>
      </c>
      <c r="H39" s="71">
        <f ca="1">IF(OR($A39="",R39="Nein",R39=""),"",SUMPRODUCT((Tabelle1!$J$6:$J$500)*(Ausstellungen!$C$6:$C$500=$A39)*(Ausstellungen!$F$6:$F$500&lt;&gt;Tabelle2!$E$3)*(Ausstellungen!$F$6:$F$500&lt;&gt;Tabelle2!$E$4)*(Ausstellungen!$F$6:$F$500&lt;&gt;Tabelle2!$E$8)*(Ausstellungen!$E$6:$E$500="Hü")))</f>
        <v>0</v>
      </c>
      <c r="I39" s="71" t="str">
        <f ca="1">IF(AND(J39&lt;&gt;"",J39&gt;0),RANK(J39,J$6:J$300,0)*100+COUNTIF(J$5:J39,J39),"")</f>
        <v/>
      </c>
      <c r="J39" s="71">
        <f ca="1">IF(OR($A39="",R39="Nein",R39=""),"",SUMPRODUCT((Tabelle1!$J$6:$J$500)*(Ausstellungen!$C$6:$C$500=$A39)*(Ausstellungen!$F$6:$F$500&lt;&gt;Tabelle2!$E$3)*(Ausstellungen!$F$6:$F$500&lt;&gt;Tabelle2!$E$4)*(Ausstellungen!$F$6:$F$500&lt;&gt;Tabelle2!$E$8)*(Ausstellungen!$E$6:$E$500="Rü")))</f>
        <v>0</v>
      </c>
      <c r="K39" s="71" t="str">
        <f ca="1">IF(AND(L39&lt;&gt;"",L39&gt;0),RANK(L39,L$6:L$300,0)*100+COUNTIF(L$5:L39,L39),"")</f>
        <v/>
      </c>
      <c r="L39" s="71">
        <f ca="1">IF(OR($A39="",R39="Nein",R39=""),"",SUMPRODUCT((Tabelle1!$J$6:$J$500)*(Ausstellungen!$C$6:$C$500=$A39)*(Ausstellungen!$F$6:$F$500=Tabelle2!$E$8)))</f>
        <v>0</v>
      </c>
      <c r="M39" s="130" t="str">
        <f t="shared" si="0"/>
        <v>SWEET REBEL STAFF AMOURS ARROW</v>
      </c>
      <c r="N39" s="130" t="str">
        <f>IF(A39&gt;"a",PROPER(VLOOKUP(A39,Teilnehmer!C$6:E$300,3,0)),"")</f>
        <v>Stefan Zselesem</v>
      </c>
      <c r="O39" s="130" t="str">
        <f>IF(Teilnehmer!C39&lt;&gt;"","Tabelle2!$A$4:$A$6","leer")</f>
        <v>Tabelle2!$A$4:$A$6</v>
      </c>
      <c r="P39" s="130" t="str">
        <f>IF(AND(Teilnehmer!C39&lt;&gt;"",Teilnehmer!D39&lt;&gt;"",Teilnehmer!E39&lt;&gt;""),"Tabelle2!$A$1:$A$3","leer")</f>
        <v>Tabelle2!$A$1:$A$3</v>
      </c>
      <c r="Q39" s="71">
        <f>COUNTIF(Teilnehmer!$C$6:$C$300,"&lt;="&amp;Teilnehmer!$C$6:$C$300)</f>
        <v>34</v>
      </c>
      <c r="R39" s="71" t="str">
        <f>IF(A39&gt;"a",VLOOKUP(A39,Teilnehmer!C$6:F$300,4,0),"")</f>
        <v xml:space="preserve">Ja  </v>
      </c>
    </row>
    <row r="40" spans="1:18" ht="18.600000000000001" customHeight="1" x14ac:dyDescent="0.2">
      <c r="A40" s="130" t="str">
        <f>IF(ISERROR(INDEX(Teilnehmer!$C$6:$C$300,MATCH(ROWS(Teilnehmer!C$6:$C40),$Q$6:$Q$300,0))),"",UPPER(INDEX(Teilnehmer!$C$6:$C$300,MATCH(ROWS(Teilnehmer!A$6:$C40),$Q$6:$Q$300,0))))</f>
        <v>WIZARD OF CELTIC STAFF′S</v>
      </c>
      <c r="B40" s="130" t="str">
        <f>IF(A40&gt;"a",MID(VLOOKUP(A40,Teilnehmer!C$6:D$300,2,0),1,2),"")</f>
        <v>Rü</v>
      </c>
      <c r="C40" s="71" t="str">
        <f ca="1">IF(AND(D40&lt;&gt;"",D40&gt;0),RANK(D40,D$6:D$300,0)*100+COUNTIF(D$5:D40,D40),"")</f>
        <v/>
      </c>
      <c r="D40" s="71">
        <f ca="1">IF(OR($A40="",R40="Nein",R40=""),"",SUMPRODUCT((Tabelle1!$J$6:$J$500)*(Ausstellungen!$C$6:$C$500=$A40)*(Ausstellungen!$F$6:$F$500=Tabelle2!$E$3)*(Ausstellungen!$E$6:$E$500="Hü"))+SUMPRODUCT((Tabelle1!$J$6:$J$500)*(Ausstellungen!$C$6:$C$500=$A40)*(Ausstellungen!$F$6:$F$500=Tabelle2!$E$4)*(Ausstellungen!$E$6:$E$500="Hü")))</f>
        <v>0</v>
      </c>
      <c r="E40" s="71">
        <f ca="1">IF(AND(F40&lt;&gt;"",F40&gt;0),RANK(F40,F$6:F$300,0)*100+COUNTIF(F$5:F40,F40),"")</f>
        <v>201</v>
      </c>
      <c r="F40" s="71">
        <f ca="1">IF(OR($A40="",R40="Nein",R40=""),"",SUMPRODUCT((Tabelle1!$J$6:$J$500)*(Ausstellungen!$C$6:$C$500=$A40)*(Ausstellungen!$F$6:$F$500=Tabelle2!$E$3)*(Ausstellungen!$E$6:$E$500="Rü"))+SUMPRODUCT((Tabelle1!$J$6:$J$500)*(Ausstellungen!$C$6:$C$500=$A40)*(Ausstellungen!$F$6:$F$500=Tabelle2!$E$4)*(Ausstellungen!$E$6:$E$500="Rü")))</f>
        <v>23</v>
      </c>
      <c r="G40" s="71" t="str">
        <f ca="1">IF(AND(H40&lt;&gt;"",H40&gt;0),RANK(H40,H$6:H$300,0)*100+COUNTIF(H$5:H40,H40),"")</f>
        <v/>
      </c>
      <c r="H40" s="71">
        <f ca="1">IF(OR($A40="",R40="Nein",R40=""),"",SUMPRODUCT((Tabelle1!$J$6:$J$500)*(Ausstellungen!$C$6:$C$500=$A40)*(Ausstellungen!$F$6:$F$500&lt;&gt;Tabelle2!$E$3)*(Ausstellungen!$F$6:$F$500&lt;&gt;Tabelle2!$E$4)*(Ausstellungen!$F$6:$F$500&lt;&gt;Tabelle2!$E$8)*(Ausstellungen!$E$6:$E$500="Hü")))</f>
        <v>0</v>
      </c>
      <c r="I40" s="71" t="str">
        <f ca="1">IF(AND(J40&lt;&gt;"",J40&gt;0),RANK(J40,J$6:J$300,0)*100+COUNTIF(J$5:J40,J40),"")</f>
        <v/>
      </c>
      <c r="J40" s="71">
        <f ca="1">IF(OR($A40="",R40="Nein",R40=""),"",SUMPRODUCT((Tabelle1!$J$6:$J$500)*(Ausstellungen!$C$6:$C$500=$A40)*(Ausstellungen!$F$6:$F$500&lt;&gt;Tabelle2!$E$3)*(Ausstellungen!$F$6:$F$500&lt;&gt;Tabelle2!$E$4)*(Ausstellungen!$F$6:$F$500&lt;&gt;Tabelle2!$E$8)*(Ausstellungen!$E$6:$E$500="Rü")))</f>
        <v>0</v>
      </c>
      <c r="K40" s="71" t="str">
        <f ca="1">IF(AND(L40&lt;&gt;"",L40&gt;0),RANK(L40,L$6:L$300,0)*100+COUNTIF(L$5:L40,L40),"")</f>
        <v/>
      </c>
      <c r="L40" s="71">
        <f ca="1">IF(OR($A40="",R40="Nein",R40=""),"",SUMPRODUCT((Tabelle1!$J$6:$J$500)*(Ausstellungen!$C$6:$C$500=$A40)*(Ausstellungen!$F$6:$F$500=Tabelle2!$E$8)))</f>
        <v>0</v>
      </c>
      <c r="M40" s="130" t="str">
        <f t="shared" si="0"/>
        <v>WIZARD OF CELTIC STAFF′S</v>
      </c>
      <c r="N40" s="130" t="str">
        <f>IF(A40&gt;"a",PROPER(VLOOKUP(A40,Teilnehmer!C$6:E$300,3,0)),"")</f>
        <v>Waltraud Spielmann</v>
      </c>
      <c r="O40" s="130" t="str">
        <f>IF(Teilnehmer!C40&lt;&gt;"","Tabelle2!$A$4:$A$6","leer")</f>
        <v>Tabelle2!$A$4:$A$6</v>
      </c>
      <c r="P40" s="130" t="str">
        <f>IF(AND(Teilnehmer!C40&lt;&gt;"",Teilnehmer!D40&lt;&gt;"",Teilnehmer!E40&lt;&gt;""),"Tabelle2!$A$1:$A$3","leer")</f>
        <v>Tabelle2!$A$1:$A$3</v>
      </c>
      <c r="Q40" s="71">
        <f>COUNTIF(Teilnehmer!$C$6:$C$300,"&lt;="&amp;Teilnehmer!$C$6:$C$300)</f>
        <v>35</v>
      </c>
      <c r="R40" s="71" t="str">
        <f>IF(A40&gt;"a",VLOOKUP(A40,Teilnehmer!C$6:F$300,4,0),"")</f>
        <v xml:space="preserve">Ja  </v>
      </c>
    </row>
    <row r="41" spans="1:18" ht="18.600000000000001" customHeight="1" x14ac:dyDescent="0.2">
      <c r="A41" s="130" t="str">
        <f>IF(ISERROR(INDEX(Teilnehmer!$C$6:$C$300,MATCH(ROWS(Teilnehmer!C$6:$C41),$Q$6:$Q$300,0))),"",UPPER(INDEX(Teilnehmer!$C$6:$C$300,MATCH(ROWS(Teilnehmer!A$6:$C41),$Q$6:$Q$300,0))))</f>
        <v>XABY BUDDY OF CANTERBURY</v>
      </c>
      <c r="B41" s="130" t="str">
        <f>IF(A41&gt;"a",MID(VLOOKUP(A41,Teilnehmer!C$6:D$300,2,0),1,2),"")</f>
        <v>Rü</v>
      </c>
      <c r="C41" s="71" t="str">
        <f ca="1">IF(AND(D41&lt;&gt;"",D41&gt;0),RANK(D41,D$6:D$300,0)*100+COUNTIF(D$5:D41,D41),"")</f>
        <v/>
      </c>
      <c r="D41" s="71">
        <f ca="1">IF(OR($A41="",R41="Nein",R41=""),"",SUMPRODUCT((Tabelle1!$J$6:$J$500)*(Ausstellungen!$C$6:$C$500=$A41)*(Ausstellungen!$F$6:$F$500=Tabelle2!$E$3)*(Ausstellungen!$E$6:$E$500="Hü"))+SUMPRODUCT((Tabelle1!$J$6:$J$500)*(Ausstellungen!$C$6:$C$500=$A41)*(Ausstellungen!$F$6:$F$500=Tabelle2!$E$4)*(Ausstellungen!$E$6:$E$500="Hü")))</f>
        <v>0</v>
      </c>
      <c r="E41" s="71">
        <f ca="1">IF(AND(F41&lt;&gt;"",F41&gt;0),RANK(F41,F$6:F$300,0)*100+COUNTIF(F$5:F41,F41),"")</f>
        <v>601</v>
      </c>
      <c r="F41" s="71">
        <f ca="1">IF(OR($A41="",R41="Nein",R41=""),"",SUMPRODUCT((Tabelle1!$J$6:$J$500)*(Ausstellungen!$C$6:$C$500=$A41)*(Ausstellungen!$F$6:$F$500=Tabelle2!$E$3)*(Ausstellungen!$E$6:$E$500="Rü"))+SUMPRODUCT((Tabelle1!$J$6:$J$500)*(Ausstellungen!$C$6:$C$500=$A41)*(Ausstellungen!$F$6:$F$500=Tabelle2!$E$4)*(Ausstellungen!$E$6:$E$500="Rü")))</f>
        <v>12</v>
      </c>
      <c r="G41" s="71" t="str">
        <f ca="1">IF(AND(H41&lt;&gt;"",H41&gt;0),RANK(H41,H$6:H$300,0)*100+COUNTIF(H$5:H41,H41),"")</f>
        <v/>
      </c>
      <c r="H41" s="71">
        <f ca="1">IF(OR($A41="",R41="Nein",R41=""),"",SUMPRODUCT((Tabelle1!$J$6:$J$500)*(Ausstellungen!$C$6:$C$500=$A41)*(Ausstellungen!$F$6:$F$500&lt;&gt;Tabelle2!$E$3)*(Ausstellungen!$F$6:$F$500&lt;&gt;Tabelle2!$E$4)*(Ausstellungen!$F$6:$F$500&lt;&gt;Tabelle2!$E$8)*(Ausstellungen!$E$6:$E$500="Hü")))</f>
        <v>0</v>
      </c>
      <c r="I41" s="71" t="str">
        <f ca="1">IF(AND(J41&lt;&gt;"",J41&gt;0),RANK(J41,J$6:J$300,0)*100+COUNTIF(J$5:J41,J41),"")</f>
        <v/>
      </c>
      <c r="J41" s="71">
        <f ca="1">IF(OR($A41="",R41="Nein",R41=""),"",SUMPRODUCT((Tabelle1!$J$6:$J$500)*(Ausstellungen!$C$6:$C$500=$A41)*(Ausstellungen!$F$6:$F$500&lt;&gt;Tabelle2!$E$3)*(Ausstellungen!$F$6:$F$500&lt;&gt;Tabelle2!$E$4)*(Ausstellungen!$F$6:$F$500&lt;&gt;Tabelle2!$E$8)*(Ausstellungen!$E$6:$E$500="Rü")))</f>
        <v>0</v>
      </c>
      <c r="K41" s="71" t="str">
        <f ca="1">IF(AND(L41&lt;&gt;"",L41&gt;0),RANK(L41,L$6:L$300,0)*100+COUNTIF(L$5:L41,L41),"")</f>
        <v/>
      </c>
      <c r="L41" s="71">
        <f ca="1">IF(OR($A41="",R41="Nein",R41=""),"",SUMPRODUCT((Tabelle1!$J$6:$J$500)*(Ausstellungen!$C$6:$C$500=$A41)*(Ausstellungen!$F$6:$F$500=Tabelle2!$E$8)))</f>
        <v>0</v>
      </c>
      <c r="M41" s="130" t="str">
        <f t="shared" si="0"/>
        <v>XABY BUDDY OF CANTERBURY</v>
      </c>
      <c r="N41" s="130" t="str">
        <f>IF(A41&gt;"a",PROPER(VLOOKUP(A41,Teilnehmer!C$6:E$300,3,0)),"")</f>
        <v>Leopold Hofmann</v>
      </c>
      <c r="O41" s="130" t="str">
        <f>IF(Teilnehmer!C41&lt;&gt;"","Tabelle2!$A$4:$A$6","leer")</f>
        <v>Tabelle2!$A$4:$A$6</v>
      </c>
      <c r="P41" s="130" t="str">
        <f>IF(AND(Teilnehmer!C41&lt;&gt;"",Teilnehmer!D41&lt;&gt;"",Teilnehmer!E41&lt;&gt;""),"Tabelle2!$A$1:$A$3","leer")</f>
        <v>Tabelle2!$A$1:$A$3</v>
      </c>
      <c r="Q41" s="71">
        <f>COUNTIF(Teilnehmer!$C$6:$C$300,"&lt;="&amp;Teilnehmer!$C$6:$C$300)</f>
        <v>36</v>
      </c>
      <c r="R41" s="71" t="str">
        <f>IF(A41&gt;"a",VLOOKUP(A41,Teilnehmer!C$6:F$300,4,0),"")</f>
        <v xml:space="preserve">Ja  </v>
      </c>
    </row>
    <row r="42" spans="1:18" ht="18.600000000000001" customHeight="1" x14ac:dyDescent="0.2">
      <c r="A42" s="130" t="str">
        <f>IF(ISERROR(INDEX(Teilnehmer!$C$6:$C$300,MATCH(ROWS(Teilnehmer!C$6:$C42),$Q$6:$Q$300,0))),"",UPPER(INDEX(Teilnehmer!$C$6:$C$300,MATCH(ROWS(Teilnehmer!A$6:$C42),$Q$6:$Q$300,0))))</f>
        <v>ZIGAN BLUE OF CANTERBURY</v>
      </c>
      <c r="B42" s="130" t="str">
        <f>IF(A42&gt;"a",MID(VLOOKUP(A42,Teilnehmer!C$6:D$300,2,0),1,2),"")</f>
        <v>Rü</v>
      </c>
      <c r="C42" s="71" t="str">
        <f ca="1">IF(AND(D42&lt;&gt;"",D42&gt;0),RANK(D42,D$6:D$300,0)*100+COUNTIF(D$5:D42,D42),"")</f>
        <v/>
      </c>
      <c r="D42" s="71">
        <f ca="1">IF(OR($A42="",R42="Nein",R42=""),"",SUMPRODUCT((Tabelle1!$J$6:$J$500)*(Ausstellungen!$C$6:$C$500=$A42)*(Ausstellungen!$F$6:$F$500=Tabelle2!$E$3)*(Ausstellungen!$E$6:$E$500="Hü"))+SUMPRODUCT((Tabelle1!$J$6:$J$500)*(Ausstellungen!$C$6:$C$500=$A42)*(Ausstellungen!$F$6:$F$500=Tabelle2!$E$4)*(Ausstellungen!$E$6:$E$500="Hü")))</f>
        <v>0</v>
      </c>
      <c r="E42" s="71">
        <f ca="1">IF(AND(F42&lt;&gt;"",F42&gt;0),RANK(F42,F$6:F$300,0)*100+COUNTIF(F$5:F42,F42),"")</f>
        <v>303</v>
      </c>
      <c r="F42" s="71">
        <f ca="1">IF(OR($A42="",R42="Nein",R42=""),"",SUMPRODUCT((Tabelle1!$J$6:$J$500)*(Ausstellungen!$C$6:$C$500=$A42)*(Ausstellungen!$F$6:$F$500=Tabelle2!$E$3)*(Ausstellungen!$E$6:$E$500="Rü"))+SUMPRODUCT((Tabelle1!$J$6:$J$500)*(Ausstellungen!$C$6:$C$500=$A42)*(Ausstellungen!$F$6:$F$500=Tabelle2!$E$4)*(Ausstellungen!$E$6:$E$500="Rü")))</f>
        <v>20</v>
      </c>
      <c r="G42" s="71" t="str">
        <f ca="1">IF(AND(H42&lt;&gt;"",H42&gt;0),RANK(H42,H$6:H$300,0)*100+COUNTIF(H$5:H42,H42),"")</f>
        <v/>
      </c>
      <c r="H42" s="71">
        <f ca="1">IF(OR($A42="",R42="Nein",R42=""),"",SUMPRODUCT((Tabelle1!$J$6:$J$500)*(Ausstellungen!$C$6:$C$500=$A42)*(Ausstellungen!$F$6:$F$500&lt;&gt;Tabelle2!$E$3)*(Ausstellungen!$F$6:$F$500&lt;&gt;Tabelle2!$E$4)*(Ausstellungen!$F$6:$F$500&lt;&gt;Tabelle2!$E$8)*(Ausstellungen!$E$6:$E$500="Hü")))</f>
        <v>0</v>
      </c>
      <c r="I42" s="71" t="str">
        <f ca="1">IF(AND(J42&lt;&gt;"",J42&gt;0),RANK(J42,J$6:J$300,0)*100+COUNTIF(J$5:J42,J42),"")</f>
        <v/>
      </c>
      <c r="J42" s="71">
        <f ca="1">IF(OR($A42="",R42="Nein",R42=""),"",SUMPRODUCT((Tabelle1!$J$6:$J$500)*(Ausstellungen!$C$6:$C$500=$A42)*(Ausstellungen!$F$6:$F$500&lt;&gt;Tabelle2!$E$3)*(Ausstellungen!$F$6:$F$500&lt;&gt;Tabelle2!$E$4)*(Ausstellungen!$F$6:$F$500&lt;&gt;Tabelle2!$E$8)*(Ausstellungen!$E$6:$E$500="Rü")))</f>
        <v>0</v>
      </c>
      <c r="K42" s="71" t="str">
        <f ca="1">IF(AND(L42&lt;&gt;"",L42&gt;0),RANK(L42,L$6:L$300,0)*100+COUNTIF(L$5:L42,L42),"")</f>
        <v/>
      </c>
      <c r="L42" s="71">
        <f ca="1">IF(OR($A42="",R42="Nein",R42=""),"",SUMPRODUCT((Tabelle1!$J$6:$J$500)*(Ausstellungen!$C$6:$C$500=$A42)*(Ausstellungen!$F$6:$F$500=Tabelle2!$E$8)))</f>
        <v>0</v>
      </c>
      <c r="M42" s="130" t="str">
        <f t="shared" si="0"/>
        <v>ZIGAN BLUE OF CANTERBURY</v>
      </c>
      <c r="N42" s="130" t="str">
        <f>IF(A42&gt;"a",PROPER(VLOOKUP(A42,Teilnehmer!C$6:E$300,3,0)),"")</f>
        <v>Leopold Hofmann</v>
      </c>
      <c r="O42" s="130" t="str">
        <f>IF(Teilnehmer!C42&lt;&gt;"","Tabelle2!$A$4:$A$6","leer")</f>
        <v>Tabelle2!$A$4:$A$6</v>
      </c>
      <c r="P42" s="130" t="str">
        <f>IF(AND(Teilnehmer!C42&lt;&gt;"",Teilnehmer!D42&lt;&gt;"",Teilnehmer!E42&lt;&gt;""),"Tabelle2!$A$1:$A$3","leer")</f>
        <v>Tabelle2!$A$1:$A$3</v>
      </c>
      <c r="Q42" s="71">
        <f>COUNTIF(Teilnehmer!$C$6:$C$300,"&lt;="&amp;Teilnehmer!$C$6:$C$300)</f>
        <v>37</v>
      </c>
      <c r="R42" s="71" t="str">
        <f>IF(A42&gt;"a",VLOOKUP(A42,Teilnehmer!C$6:F$300,4,0),"")</f>
        <v xml:space="preserve">Ja  </v>
      </c>
    </row>
    <row r="43" spans="1:18" ht="18.600000000000001" customHeight="1" x14ac:dyDescent="0.2">
      <c r="A43" s="130" t="str">
        <f>IF(ISERROR(INDEX(Teilnehmer!$C$6:$C$300,MATCH(ROWS(Teilnehmer!C$6:$C43),$Q$6:$Q$300,0))),"",UPPER(INDEX(Teilnehmer!$C$6:$C$300,MATCH(ROWS(Teilnehmer!A$6:$C43),$Q$6:$Q$300,0))))</f>
        <v/>
      </c>
      <c r="B43" s="130" t="str">
        <f>IF(A43&gt;"a",MID(VLOOKUP(A43,Teilnehmer!C$6:D$300,2,0),1,2),"")</f>
        <v/>
      </c>
      <c r="C43" s="71" t="str">
        <f>IF(AND(D43&lt;&gt;"",D43&gt;0),RANK(D43,D$6:D$300,0)*100+COUNTIF(D$5:D43,D43),"")</f>
        <v/>
      </c>
      <c r="D43" s="71" t="str">
        <f>IF(OR($A43="",R43="Nein",R43=""),"",SUMPRODUCT((Tabelle1!$J$6:$J$500)*(Ausstellungen!$C$6:$C$500=$A43)*(Ausstellungen!$F$6:$F$500=Tabelle2!$E$3)*(Ausstellungen!$E$6:$E$500="Hü"))+SUMPRODUCT((Tabelle1!$J$6:$J$500)*(Ausstellungen!$C$6:$C$500=$A43)*(Ausstellungen!$F$6:$F$500=Tabelle2!$E$4)*(Ausstellungen!$E$6:$E$500="Hü")))</f>
        <v/>
      </c>
      <c r="E43" s="71" t="str">
        <f>IF(AND(F43&lt;&gt;"",F43&gt;0),RANK(F43,F$6:F$300,0)*100+COUNTIF(F$5:F43,F43),"")</f>
        <v/>
      </c>
      <c r="F43" s="71" t="str">
        <f>IF(OR($A43="",R43="Nein",R43=""),"",SUMPRODUCT((Tabelle1!$J$6:$J$500)*(Ausstellungen!$C$6:$C$500=$A43)*(Ausstellungen!$F$6:$F$500=Tabelle2!$E$3)*(Ausstellungen!$E$6:$E$500="Rü"))+SUMPRODUCT((Tabelle1!$J$6:$J$500)*(Ausstellungen!$C$6:$C$500=$A43)*(Ausstellungen!$F$6:$F$500=Tabelle2!$E$4)*(Ausstellungen!$E$6:$E$500="Rü")))</f>
        <v/>
      </c>
      <c r="G43" s="71" t="str">
        <f>IF(AND(H43&lt;&gt;"",H43&gt;0),RANK(H43,H$6:H$300,0)*100+COUNTIF(H$5:H43,H43),"")</f>
        <v/>
      </c>
      <c r="H43" s="71" t="str">
        <f>IF(OR($A43="",R43="Nein",R43=""),"",SUMPRODUCT((Tabelle1!$J$6:$J$500)*(Ausstellungen!$C$6:$C$500=$A43)*(Ausstellungen!$F$6:$F$500&lt;&gt;Tabelle2!$E$3)*(Ausstellungen!$F$6:$F$500&lt;&gt;Tabelle2!$E$4)*(Ausstellungen!$F$6:$F$500&lt;&gt;Tabelle2!$E$8)*(Ausstellungen!$E$6:$E$500="Hü")))</f>
        <v/>
      </c>
      <c r="I43" s="71" t="str">
        <f>IF(AND(J43&lt;&gt;"",J43&gt;0),RANK(J43,J$6:J$300,0)*100+COUNTIF(J$5:J43,J43),"")</f>
        <v/>
      </c>
      <c r="J43" s="71" t="str">
        <f>IF(OR($A43="",R43="Nein",R43=""),"",SUMPRODUCT((Tabelle1!$J$6:$J$500)*(Ausstellungen!$C$6:$C$500=$A43)*(Ausstellungen!$F$6:$F$500&lt;&gt;Tabelle2!$E$3)*(Ausstellungen!$F$6:$F$500&lt;&gt;Tabelle2!$E$4)*(Ausstellungen!$F$6:$F$500&lt;&gt;Tabelle2!$E$8)*(Ausstellungen!$E$6:$E$500="Rü")))</f>
        <v/>
      </c>
      <c r="K43" s="71" t="str">
        <f>IF(AND(L43&lt;&gt;"",L43&gt;0),RANK(L43,L$6:L$300,0)*100+COUNTIF(L$5:L43,L43),"")</f>
        <v/>
      </c>
      <c r="L43" s="71" t="str">
        <f>IF(OR($A43="",R43="Nein",R43=""),"",SUMPRODUCT((Tabelle1!$J$6:$J$500)*(Ausstellungen!$C$6:$C$500=$A43)*(Ausstellungen!$F$6:$F$500=Tabelle2!$E$8)))</f>
        <v/>
      </c>
      <c r="M43" s="130" t="str">
        <f t="shared" si="0"/>
        <v/>
      </c>
      <c r="N43" s="130" t="str">
        <f>IF(A43&gt;"a",PROPER(VLOOKUP(A43,Teilnehmer!C$6:E$300,3,0)),"")</f>
        <v/>
      </c>
      <c r="O43" s="130" t="str">
        <f>IF(Teilnehmer!C43&lt;&gt;"","Tabelle2!$A$4:$A$6","leer")</f>
        <v>leer</v>
      </c>
      <c r="P43" s="130" t="str">
        <f>IF(AND(Teilnehmer!C43&lt;&gt;"",Teilnehmer!D43&lt;&gt;"",Teilnehmer!E43&lt;&gt;""),"Tabelle2!$A$1:$A$3","leer")</f>
        <v>leer</v>
      </c>
      <c r="Q43" s="71">
        <f>COUNTIF(Teilnehmer!$C$6:$C$300,"&lt;="&amp;Teilnehmer!$C$6:$C$300)</f>
        <v>0</v>
      </c>
      <c r="R43" s="71" t="str">
        <f>IF(A43&gt;"a",VLOOKUP(A43,Teilnehmer!C$6:F$300,4,0),"")</f>
        <v/>
      </c>
    </row>
    <row r="44" spans="1:18" ht="18.600000000000001" customHeight="1" x14ac:dyDescent="0.2">
      <c r="A44" s="130" t="str">
        <f>IF(ISERROR(INDEX(Teilnehmer!$C$6:$C$300,MATCH(ROWS(Teilnehmer!C$6:$C44),$Q$6:$Q$300,0))),"",UPPER(INDEX(Teilnehmer!$C$6:$C$300,MATCH(ROWS(Teilnehmer!A$6:$C44),$Q$6:$Q$300,0))))</f>
        <v/>
      </c>
      <c r="B44" s="130" t="str">
        <f>IF(A44&gt;"a",MID(VLOOKUP(A44,Teilnehmer!C$6:D$300,2,0),1,2),"")</f>
        <v/>
      </c>
      <c r="C44" s="71" t="str">
        <f>IF(AND(D44&lt;&gt;"",D44&gt;0),RANK(D44,D$6:D$300,0)*100+COUNTIF(D$5:D44,D44),"")</f>
        <v/>
      </c>
      <c r="D44" s="71" t="str">
        <f>IF(OR($A44="",R44="Nein",R44=""),"",SUMPRODUCT((Tabelle1!$J$6:$J$500)*(Ausstellungen!$C$6:$C$500=$A44)*(Ausstellungen!$F$6:$F$500=Tabelle2!$E$3)*(Ausstellungen!$E$6:$E$500="Hü"))+SUMPRODUCT((Tabelle1!$J$6:$J$500)*(Ausstellungen!$C$6:$C$500=$A44)*(Ausstellungen!$F$6:$F$500=Tabelle2!$E$4)*(Ausstellungen!$E$6:$E$500="Hü")))</f>
        <v/>
      </c>
      <c r="E44" s="71" t="str">
        <f>IF(AND(F44&lt;&gt;"",F44&gt;0),RANK(F44,F$6:F$300,0)*100+COUNTIF(F$5:F44,F44),"")</f>
        <v/>
      </c>
      <c r="F44" s="71" t="str">
        <f>IF(OR($A44="",R44="Nein",R44=""),"",SUMPRODUCT((Tabelle1!$J$6:$J$500)*(Ausstellungen!$C$6:$C$500=$A44)*(Ausstellungen!$F$6:$F$500=Tabelle2!$E$3)*(Ausstellungen!$E$6:$E$500="Rü"))+SUMPRODUCT((Tabelle1!$J$6:$J$500)*(Ausstellungen!$C$6:$C$500=$A44)*(Ausstellungen!$F$6:$F$500=Tabelle2!$E$4)*(Ausstellungen!$E$6:$E$500="Rü")))</f>
        <v/>
      </c>
      <c r="G44" s="71" t="str">
        <f>IF(AND(H44&lt;&gt;"",H44&gt;0),RANK(H44,H$6:H$300,0)*100+COUNTIF(H$5:H44,H44),"")</f>
        <v/>
      </c>
      <c r="H44" s="71" t="str">
        <f>IF(OR($A44="",R44="Nein",R44=""),"",SUMPRODUCT((Tabelle1!$J$6:$J$500)*(Ausstellungen!$C$6:$C$500=$A44)*(Ausstellungen!$F$6:$F$500&lt;&gt;Tabelle2!$E$3)*(Ausstellungen!$F$6:$F$500&lt;&gt;Tabelle2!$E$4)*(Ausstellungen!$F$6:$F$500&lt;&gt;Tabelle2!$E$8)*(Ausstellungen!$E$6:$E$500="Hü")))</f>
        <v/>
      </c>
      <c r="I44" s="71" t="str">
        <f>IF(AND(J44&lt;&gt;"",J44&gt;0),RANK(J44,J$6:J$300,0)*100+COUNTIF(J$5:J44,J44),"")</f>
        <v/>
      </c>
      <c r="J44" s="71" t="str">
        <f>IF(OR($A44="",R44="Nein",R44=""),"",SUMPRODUCT((Tabelle1!$J$6:$J$500)*(Ausstellungen!$C$6:$C$500=$A44)*(Ausstellungen!$F$6:$F$500&lt;&gt;Tabelle2!$E$3)*(Ausstellungen!$F$6:$F$500&lt;&gt;Tabelle2!$E$4)*(Ausstellungen!$F$6:$F$500&lt;&gt;Tabelle2!$E$8)*(Ausstellungen!$E$6:$E$500="Rü")))</f>
        <v/>
      </c>
      <c r="K44" s="71" t="str">
        <f>IF(AND(L44&lt;&gt;"",L44&gt;0),RANK(L44,L$6:L$300,0)*100+COUNTIF(L$5:L44,L44),"")</f>
        <v/>
      </c>
      <c r="L44" s="71" t="str">
        <f>IF(OR($A44="",R44="Nein",R44=""),"",SUMPRODUCT((Tabelle1!$J$6:$J$500)*(Ausstellungen!$C$6:$C$500=$A44)*(Ausstellungen!$F$6:$F$500=Tabelle2!$E$8)))</f>
        <v/>
      </c>
      <c r="M44" s="130" t="str">
        <f t="shared" si="0"/>
        <v/>
      </c>
      <c r="N44" s="130" t="str">
        <f>IF(A44&gt;"a",PROPER(VLOOKUP(A44,Teilnehmer!C$6:E$300,3,0)),"")</f>
        <v/>
      </c>
      <c r="O44" s="130" t="str">
        <f>IF(Teilnehmer!C44&lt;&gt;"","Tabelle2!$A$4:$A$6","leer")</f>
        <v>leer</v>
      </c>
      <c r="P44" s="130" t="str">
        <f>IF(AND(Teilnehmer!C44&lt;&gt;"",Teilnehmer!D44&lt;&gt;"",Teilnehmer!E44&lt;&gt;""),"Tabelle2!$A$1:$A$3","leer")</f>
        <v>leer</v>
      </c>
      <c r="Q44" s="71">
        <f>COUNTIF(Teilnehmer!$C$6:$C$300,"&lt;="&amp;Teilnehmer!$C$6:$C$300)</f>
        <v>0</v>
      </c>
      <c r="R44" s="71" t="str">
        <f>IF(A44&gt;"a",VLOOKUP(A44,Teilnehmer!C$6:F$300,4,0),"")</f>
        <v/>
      </c>
    </row>
    <row r="45" spans="1:18" ht="18.600000000000001" customHeight="1" x14ac:dyDescent="0.2">
      <c r="A45" s="130" t="str">
        <f>IF(ISERROR(INDEX(Teilnehmer!$C$6:$C$300,MATCH(ROWS(Teilnehmer!C$6:$C45),$Q$6:$Q$300,0))),"",UPPER(INDEX(Teilnehmer!$C$6:$C$300,MATCH(ROWS(Teilnehmer!A$6:$C45),$Q$6:$Q$300,0))))</f>
        <v/>
      </c>
      <c r="B45" s="130" t="str">
        <f>IF(A45&gt;"a",MID(VLOOKUP(A45,Teilnehmer!C$6:D$300,2,0),1,2),"")</f>
        <v/>
      </c>
      <c r="C45" s="71" t="str">
        <f>IF(AND(D45&lt;&gt;"",D45&gt;0),RANK(D45,D$6:D$300,0)*100+COUNTIF(D$5:D45,D45),"")</f>
        <v/>
      </c>
      <c r="D45" s="71" t="str">
        <f>IF(OR($A45="",R45="Nein",R45=""),"",SUMPRODUCT((Tabelle1!$J$6:$J$500)*(Ausstellungen!$C$6:$C$500=$A45)*(Ausstellungen!$F$6:$F$500=Tabelle2!$E$3)*(Ausstellungen!$E$6:$E$500="Hü"))+SUMPRODUCT((Tabelle1!$J$6:$J$500)*(Ausstellungen!$C$6:$C$500=$A45)*(Ausstellungen!$F$6:$F$500=Tabelle2!$E$4)*(Ausstellungen!$E$6:$E$500="Hü")))</f>
        <v/>
      </c>
      <c r="E45" s="71" t="str">
        <f>IF(AND(F45&lt;&gt;"",F45&gt;0),RANK(F45,F$6:F$300,0)*100+COUNTIF(F$5:F45,F45),"")</f>
        <v/>
      </c>
      <c r="F45" s="71" t="str">
        <f>IF(OR($A45="",R45="Nein",R45=""),"",SUMPRODUCT((Tabelle1!$J$6:$J$500)*(Ausstellungen!$C$6:$C$500=$A45)*(Ausstellungen!$F$6:$F$500=Tabelle2!$E$3)*(Ausstellungen!$E$6:$E$500="Rü"))+SUMPRODUCT((Tabelle1!$J$6:$J$500)*(Ausstellungen!$C$6:$C$500=$A45)*(Ausstellungen!$F$6:$F$500=Tabelle2!$E$4)*(Ausstellungen!$E$6:$E$500="Rü")))</f>
        <v/>
      </c>
      <c r="G45" s="71" t="str">
        <f>IF(AND(H45&lt;&gt;"",H45&gt;0),RANK(H45,H$6:H$300,0)*100+COUNTIF(H$5:H45,H45),"")</f>
        <v/>
      </c>
      <c r="H45" s="71" t="str">
        <f>IF(OR($A45="",R45="Nein",R45=""),"",SUMPRODUCT((Tabelle1!$J$6:$J$500)*(Ausstellungen!$C$6:$C$500=$A45)*(Ausstellungen!$F$6:$F$500&lt;&gt;Tabelle2!$E$3)*(Ausstellungen!$F$6:$F$500&lt;&gt;Tabelle2!$E$4)*(Ausstellungen!$F$6:$F$500&lt;&gt;Tabelle2!$E$8)*(Ausstellungen!$E$6:$E$500="Hü")))</f>
        <v/>
      </c>
      <c r="I45" s="71" t="str">
        <f>IF(AND(J45&lt;&gt;"",J45&gt;0),RANK(J45,J$6:J$300,0)*100+COUNTIF(J$5:J45,J45),"")</f>
        <v/>
      </c>
      <c r="J45" s="71" t="str">
        <f>IF(OR($A45="",R45="Nein",R45=""),"",SUMPRODUCT((Tabelle1!$J$6:$J$500)*(Ausstellungen!$C$6:$C$500=$A45)*(Ausstellungen!$F$6:$F$500&lt;&gt;Tabelle2!$E$3)*(Ausstellungen!$F$6:$F$500&lt;&gt;Tabelle2!$E$4)*(Ausstellungen!$F$6:$F$500&lt;&gt;Tabelle2!$E$8)*(Ausstellungen!$E$6:$E$500="Rü")))</f>
        <v/>
      </c>
      <c r="K45" s="71" t="str">
        <f>IF(AND(L45&lt;&gt;"",L45&gt;0),RANK(L45,L$6:L$300,0)*100+COUNTIF(L$5:L45,L45),"")</f>
        <v/>
      </c>
      <c r="L45" s="71" t="str">
        <f>IF(OR($A45="",R45="Nein",R45=""),"",SUMPRODUCT((Tabelle1!$J$6:$J$500)*(Ausstellungen!$C$6:$C$500=$A45)*(Ausstellungen!$F$6:$F$500=Tabelle2!$E$8)))</f>
        <v/>
      </c>
      <c r="M45" s="130" t="str">
        <f t="shared" si="0"/>
        <v/>
      </c>
      <c r="N45" s="130" t="str">
        <f>IF(A45&gt;"a",PROPER(VLOOKUP(A45,Teilnehmer!C$6:E$300,3,0)),"")</f>
        <v/>
      </c>
      <c r="O45" s="130" t="str">
        <f>IF(Teilnehmer!C45&lt;&gt;"","Tabelle2!$A$4:$A$6","leer")</f>
        <v>leer</v>
      </c>
      <c r="P45" s="130" t="str">
        <f>IF(AND(Teilnehmer!C45&lt;&gt;"",Teilnehmer!D45&lt;&gt;"",Teilnehmer!E45&lt;&gt;""),"Tabelle2!$A$1:$A$3","leer")</f>
        <v>leer</v>
      </c>
      <c r="Q45" s="71">
        <f>COUNTIF(Teilnehmer!$C$6:$C$300,"&lt;="&amp;Teilnehmer!$C$6:$C$300)</f>
        <v>0</v>
      </c>
      <c r="R45" s="71" t="str">
        <f>IF(A45&gt;"a",VLOOKUP(A45,Teilnehmer!C$6:F$300,4,0),"")</f>
        <v/>
      </c>
    </row>
    <row r="46" spans="1:18" ht="18.600000000000001" customHeight="1" x14ac:dyDescent="0.2">
      <c r="A46" s="130" t="str">
        <f>IF(ISERROR(INDEX(Teilnehmer!$C$6:$C$300,MATCH(ROWS(Teilnehmer!C$6:$C46),$Q$6:$Q$300,0))),"",UPPER(INDEX(Teilnehmer!$C$6:$C$300,MATCH(ROWS(Teilnehmer!A$6:$C46),$Q$6:$Q$300,0))))</f>
        <v/>
      </c>
      <c r="B46" s="130" t="str">
        <f>IF(A46&gt;"a",MID(VLOOKUP(A46,Teilnehmer!C$6:D$300,2,0),1,2),"")</f>
        <v/>
      </c>
      <c r="C46" s="71" t="str">
        <f>IF(AND(D46&lt;&gt;"",D46&gt;0),RANK(D46,D$6:D$300,0)*100+COUNTIF(D$5:D46,D46),"")</f>
        <v/>
      </c>
      <c r="D46" s="71" t="str">
        <f>IF(OR($A46="",R46="Nein",R46=""),"",SUMPRODUCT((Tabelle1!$J$6:$J$500)*(Ausstellungen!$C$6:$C$500=$A46)*(Ausstellungen!$F$6:$F$500=Tabelle2!$E$3)*(Ausstellungen!$E$6:$E$500="Hü"))+SUMPRODUCT((Tabelle1!$J$6:$J$500)*(Ausstellungen!$C$6:$C$500=$A46)*(Ausstellungen!$F$6:$F$500=Tabelle2!$E$4)*(Ausstellungen!$E$6:$E$500="Hü")))</f>
        <v/>
      </c>
      <c r="E46" s="71" t="str">
        <f>IF(AND(F46&lt;&gt;"",F46&gt;0),RANK(F46,F$6:F$300,0)*100+COUNTIF(F$5:F46,F46),"")</f>
        <v/>
      </c>
      <c r="F46" s="71" t="str">
        <f>IF(OR($A46="",R46="Nein",R46=""),"",SUMPRODUCT((Tabelle1!$J$6:$J$500)*(Ausstellungen!$C$6:$C$500=$A46)*(Ausstellungen!$F$6:$F$500=Tabelle2!$E$3)*(Ausstellungen!$E$6:$E$500="Rü"))+SUMPRODUCT((Tabelle1!$J$6:$J$500)*(Ausstellungen!$C$6:$C$500=$A46)*(Ausstellungen!$F$6:$F$500=Tabelle2!$E$4)*(Ausstellungen!$E$6:$E$500="Rü")))</f>
        <v/>
      </c>
      <c r="G46" s="71" t="str">
        <f>IF(AND(H46&lt;&gt;"",H46&gt;0),RANK(H46,H$6:H$300,0)*100+COUNTIF(H$5:H46,H46),"")</f>
        <v/>
      </c>
      <c r="H46" s="71" t="str">
        <f>IF(OR($A46="",R46="Nein",R46=""),"",SUMPRODUCT((Tabelle1!$J$6:$J$500)*(Ausstellungen!$C$6:$C$500=$A46)*(Ausstellungen!$F$6:$F$500&lt;&gt;Tabelle2!$E$3)*(Ausstellungen!$F$6:$F$500&lt;&gt;Tabelle2!$E$4)*(Ausstellungen!$F$6:$F$500&lt;&gt;Tabelle2!$E$8)*(Ausstellungen!$E$6:$E$500="Hü")))</f>
        <v/>
      </c>
      <c r="I46" s="71" t="str">
        <f>IF(AND(J46&lt;&gt;"",J46&gt;0),RANK(J46,J$6:J$300,0)*100+COUNTIF(J$5:J46,J46),"")</f>
        <v/>
      </c>
      <c r="J46" s="71" t="str">
        <f>IF(OR($A46="",R46="Nein",R46=""),"",SUMPRODUCT((Tabelle1!$J$6:$J$500)*(Ausstellungen!$C$6:$C$500=$A46)*(Ausstellungen!$F$6:$F$500&lt;&gt;Tabelle2!$E$3)*(Ausstellungen!$F$6:$F$500&lt;&gt;Tabelle2!$E$4)*(Ausstellungen!$F$6:$F$500&lt;&gt;Tabelle2!$E$8)*(Ausstellungen!$E$6:$E$500="Rü")))</f>
        <v/>
      </c>
      <c r="K46" s="71" t="str">
        <f>IF(AND(L46&lt;&gt;"",L46&gt;0),RANK(L46,L$6:L$300,0)*100+COUNTIF(L$5:L46,L46),"")</f>
        <v/>
      </c>
      <c r="L46" s="71" t="str">
        <f>IF(OR($A46="",R46="Nein",R46=""),"",SUMPRODUCT((Tabelle1!$J$6:$J$500)*(Ausstellungen!$C$6:$C$500=$A46)*(Ausstellungen!$F$6:$F$500=Tabelle2!$E$8)))</f>
        <v/>
      </c>
      <c r="M46" s="130" t="str">
        <f t="shared" si="0"/>
        <v/>
      </c>
      <c r="N46" s="130" t="str">
        <f>IF(A46&gt;"a",PROPER(VLOOKUP(A46,Teilnehmer!C$6:E$300,3,0)),"")</f>
        <v/>
      </c>
      <c r="O46" s="130" t="str">
        <f>IF(Teilnehmer!C46&lt;&gt;"","Tabelle2!$A$4:$A$6","leer")</f>
        <v>leer</v>
      </c>
      <c r="P46" s="130" t="str">
        <f>IF(AND(Teilnehmer!C46&lt;&gt;"",Teilnehmer!D46&lt;&gt;"",Teilnehmer!E46&lt;&gt;""),"Tabelle2!$A$1:$A$3","leer")</f>
        <v>leer</v>
      </c>
      <c r="Q46" s="71">
        <f>COUNTIF(Teilnehmer!$C$6:$C$300,"&lt;="&amp;Teilnehmer!$C$6:$C$300)</f>
        <v>0</v>
      </c>
      <c r="R46" s="71" t="str">
        <f>IF(A46&gt;"a",VLOOKUP(A46,Teilnehmer!C$6:F$300,4,0),"")</f>
        <v/>
      </c>
    </row>
    <row r="47" spans="1:18" ht="18.600000000000001" customHeight="1" x14ac:dyDescent="0.2">
      <c r="A47" s="130" t="str">
        <f>IF(ISERROR(INDEX(Teilnehmer!$C$6:$C$300,MATCH(ROWS(Teilnehmer!C$6:$C47),$Q$6:$Q$300,0))),"",UPPER(INDEX(Teilnehmer!$C$6:$C$300,MATCH(ROWS(Teilnehmer!A$6:$C47),$Q$6:$Q$300,0))))</f>
        <v/>
      </c>
      <c r="B47" s="130" t="str">
        <f>IF(A47&gt;"a",MID(VLOOKUP(A47,Teilnehmer!C$6:D$300,2,0),1,2),"")</f>
        <v/>
      </c>
      <c r="C47" s="71" t="str">
        <f>IF(AND(D47&lt;&gt;"",D47&gt;0),RANK(D47,D$6:D$300,0)*100+COUNTIF(D$5:D47,D47),"")</f>
        <v/>
      </c>
      <c r="D47" s="71" t="str">
        <f>IF(OR($A47="",R47="Nein",R47=""),"",SUMPRODUCT((Tabelle1!$J$6:$J$500)*(Ausstellungen!$C$6:$C$500=$A47)*(Ausstellungen!$F$6:$F$500=Tabelle2!$E$3)*(Ausstellungen!$E$6:$E$500="Hü"))+SUMPRODUCT((Tabelle1!$J$6:$J$500)*(Ausstellungen!$C$6:$C$500=$A47)*(Ausstellungen!$F$6:$F$500=Tabelle2!$E$4)*(Ausstellungen!$E$6:$E$500="Hü")))</f>
        <v/>
      </c>
      <c r="E47" s="71" t="str">
        <f>IF(AND(F47&lt;&gt;"",F47&gt;0),RANK(F47,F$6:F$300,0)*100+COUNTIF(F$5:F47,F47),"")</f>
        <v/>
      </c>
      <c r="F47" s="71" t="str">
        <f>IF(OR($A47="",R47="Nein",R47=""),"",SUMPRODUCT((Tabelle1!$J$6:$J$500)*(Ausstellungen!$C$6:$C$500=$A47)*(Ausstellungen!$F$6:$F$500=Tabelle2!$E$3)*(Ausstellungen!$E$6:$E$500="Rü"))+SUMPRODUCT((Tabelle1!$J$6:$J$500)*(Ausstellungen!$C$6:$C$500=$A47)*(Ausstellungen!$F$6:$F$500=Tabelle2!$E$4)*(Ausstellungen!$E$6:$E$500="Rü")))</f>
        <v/>
      </c>
      <c r="G47" s="71" t="str">
        <f>IF(AND(H47&lt;&gt;"",H47&gt;0),RANK(H47,H$6:H$300,0)*100+COUNTIF(H$5:H47,H47),"")</f>
        <v/>
      </c>
      <c r="H47" s="71" t="str">
        <f>IF(OR($A47="",R47="Nein",R47=""),"",SUMPRODUCT((Tabelle1!$J$6:$J$500)*(Ausstellungen!$C$6:$C$500=$A47)*(Ausstellungen!$F$6:$F$500&lt;&gt;Tabelle2!$E$3)*(Ausstellungen!$F$6:$F$500&lt;&gt;Tabelle2!$E$4)*(Ausstellungen!$F$6:$F$500&lt;&gt;Tabelle2!$E$8)*(Ausstellungen!$E$6:$E$500="Hü")))</f>
        <v/>
      </c>
      <c r="I47" s="71" t="str">
        <f>IF(AND(J47&lt;&gt;"",J47&gt;0),RANK(J47,J$6:J$300,0)*100+COUNTIF(J$5:J47,J47),"")</f>
        <v/>
      </c>
      <c r="J47" s="71" t="str">
        <f>IF(OR($A47="",R47="Nein",R47=""),"",SUMPRODUCT((Tabelle1!$J$6:$J$500)*(Ausstellungen!$C$6:$C$500=$A47)*(Ausstellungen!$F$6:$F$500&lt;&gt;Tabelle2!$E$3)*(Ausstellungen!$F$6:$F$500&lt;&gt;Tabelle2!$E$4)*(Ausstellungen!$F$6:$F$500&lt;&gt;Tabelle2!$E$8)*(Ausstellungen!$E$6:$E$500="Rü")))</f>
        <v/>
      </c>
      <c r="K47" s="71" t="str">
        <f>IF(AND(L47&lt;&gt;"",L47&gt;0),RANK(L47,L$6:L$300,0)*100+COUNTIF(L$5:L47,L47),"")</f>
        <v/>
      </c>
      <c r="L47" s="71" t="str">
        <f>IF(OR($A47="",R47="Nein",R47=""),"",SUMPRODUCT((Tabelle1!$J$6:$J$500)*(Ausstellungen!$C$6:$C$500=$A47)*(Ausstellungen!$F$6:$F$500=Tabelle2!$E$8)))</f>
        <v/>
      </c>
      <c r="M47" s="130" t="str">
        <f t="shared" si="0"/>
        <v/>
      </c>
      <c r="N47" s="130" t="str">
        <f>IF(A47&gt;"a",PROPER(VLOOKUP(A47,Teilnehmer!C$6:E$300,3,0)),"")</f>
        <v/>
      </c>
      <c r="O47" s="130" t="str">
        <f>IF(Teilnehmer!C47&lt;&gt;"","Tabelle2!$A$4:$A$6","leer")</f>
        <v>leer</v>
      </c>
      <c r="P47" s="130" t="str">
        <f>IF(AND(Teilnehmer!C47&lt;&gt;"",Teilnehmer!D47&lt;&gt;"",Teilnehmer!E47&lt;&gt;""),"Tabelle2!$A$1:$A$3","leer")</f>
        <v>leer</v>
      </c>
      <c r="Q47" s="71">
        <f>COUNTIF(Teilnehmer!$C$6:$C$300,"&lt;="&amp;Teilnehmer!$C$6:$C$300)</f>
        <v>0</v>
      </c>
      <c r="R47" s="71" t="str">
        <f>IF(A47&gt;"a",VLOOKUP(A47,Teilnehmer!C$6:F$300,4,0),"")</f>
        <v/>
      </c>
    </row>
    <row r="48" spans="1:18" ht="18.600000000000001" customHeight="1" x14ac:dyDescent="0.2">
      <c r="A48" s="130" t="str">
        <f>IF(ISERROR(INDEX(Teilnehmer!$C$6:$C$300,MATCH(ROWS(Teilnehmer!C$6:$C48),$Q$6:$Q$300,0))),"",UPPER(INDEX(Teilnehmer!$C$6:$C$300,MATCH(ROWS(Teilnehmer!A$6:$C48),$Q$6:$Q$300,0))))</f>
        <v/>
      </c>
      <c r="B48" s="130" t="str">
        <f>IF(A48&gt;"a",MID(VLOOKUP(A48,Teilnehmer!C$6:D$300,2,0),1,2),"")</f>
        <v/>
      </c>
      <c r="C48" s="71" t="str">
        <f>IF(AND(D48&lt;&gt;"",D48&gt;0),RANK(D48,D$6:D$300,0)*100+COUNTIF(D$5:D48,D48),"")</f>
        <v/>
      </c>
      <c r="D48" s="71" t="str">
        <f>IF(OR($A48="",R48="Nein",R48=""),"",SUMPRODUCT((Tabelle1!$J$6:$J$500)*(Ausstellungen!$C$6:$C$500=$A48)*(Ausstellungen!$F$6:$F$500=Tabelle2!$E$3)*(Ausstellungen!$E$6:$E$500="Hü"))+SUMPRODUCT((Tabelle1!$J$6:$J$500)*(Ausstellungen!$C$6:$C$500=$A48)*(Ausstellungen!$F$6:$F$500=Tabelle2!$E$4)*(Ausstellungen!$E$6:$E$500="Hü")))</f>
        <v/>
      </c>
      <c r="E48" s="71" t="str">
        <f>IF(AND(F48&lt;&gt;"",F48&gt;0),RANK(F48,F$6:F$300,0)*100+COUNTIF(F$5:F48,F48),"")</f>
        <v/>
      </c>
      <c r="F48" s="71" t="str">
        <f>IF(OR($A48="",R48="Nein",R48=""),"",SUMPRODUCT((Tabelle1!$J$6:$J$500)*(Ausstellungen!$C$6:$C$500=$A48)*(Ausstellungen!$F$6:$F$500=Tabelle2!$E$3)*(Ausstellungen!$E$6:$E$500="Rü"))+SUMPRODUCT((Tabelle1!$J$6:$J$500)*(Ausstellungen!$C$6:$C$500=$A48)*(Ausstellungen!$F$6:$F$500=Tabelle2!$E$4)*(Ausstellungen!$E$6:$E$500="Rü")))</f>
        <v/>
      </c>
      <c r="G48" s="71" t="str">
        <f>IF(AND(H48&lt;&gt;"",H48&gt;0),RANK(H48,H$6:H$300,0)*100+COUNTIF(H$5:H48,H48),"")</f>
        <v/>
      </c>
      <c r="H48" s="71" t="str">
        <f>IF(OR($A48="",R48="Nein",R48=""),"",SUMPRODUCT((Tabelle1!$J$6:$J$500)*(Ausstellungen!$C$6:$C$500=$A48)*(Ausstellungen!$F$6:$F$500&lt;&gt;Tabelle2!$E$3)*(Ausstellungen!$F$6:$F$500&lt;&gt;Tabelle2!$E$4)*(Ausstellungen!$F$6:$F$500&lt;&gt;Tabelle2!$E$8)*(Ausstellungen!$E$6:$E$500="Hü")))</f>
        <v/>
      </c>
      <c r="I48" s="71" t="str">
        <f>IF(AND(J48&lt;&gt;"",J48&gt;0),RANK(J48,J$6:J$300,0)*100+COUNTIF(J$5:J48,J48),"")</f>
        <v/>
      </c>
      <c r="J48" s="71" t="str">
        <f>IF(OR($A48="",R48="Nein",R48=""),"",SUMPRODUCT((Tabelle1!$J$6:$J$500)*(Ausstellungen!$C$6:$C$500=$A48)*(Ausstellungen!$F$6:$F$500&lt;&gt;Tabelle2!$E$3)*(Ausstellungen!$F$6:$F$500&lt;&gt;Tabelle2!$E$4)*(Ausstellungen!$F$6:$F$500&lt;&gt;Tabelle2!$E$8)*(Ausstellungen!$E$6:$E$500="Rü")))</f>
        <v/>
      </c>
      <c r="K48" s="71" t="str">
        <f>IF(AND(L48&lt;&gt;"",L48&gt;0),RANK(L48,L$6:L$300,0)*100+COUNTIF(L$5:L48,L48),"")</f>
        <v/>
      </c>
      <c r="L48" s="71" t="str">
        <f>IF(OR($A48="",R48="Nein",R48=""),"",SUMPRODUCT((Tabelle1!$J$6:$J$500)*(Ausstellungen!$C$6:$C$500=$A48)*(Ausstellungen!$F$6:$F$500=Tabelle2!$E$8)))</f>
        <v/>
      </c>
      <c r="M48" s="130" t="str">
        <f t="shared" si="0"/>
        <v/>
      </c>
      <c r="N48" s="130" t="str">
        <f>IF(A48&gt;"a",PROPER(VLOOKUP(A48,Teilnehmer!C$6:E$300,3,0)),"")</f>
        <v/>
      </c>
      <c r="O48" s="130" t="str">
        <f>IF(Teilnehmer!C48&lt;&gt;"","Tabelle2!$A$4:$A$6","leer")</f>
        <v>leer</v>
      </c>
      <c r="P48" s="130" t="str">
        <f>IF(AND(Teilnehmer!C48&lt;&gt;"",Teilnehmer!D48&lt;&gt;"",Teilnehmer!E48&lt;&gt;""),"Tabelle2!$A$1:$A$3","leer")</f>
        <v>leer</v>
      </c>
      <c r="Q48" s="71">
        <f>COUNTIF(Teilnehmer!$C$6:$C$300,"&lt;="&amp;Teilnehmer!$C$6:$C$300)</f>
        <v>0</v>
      </c>
      <c r="R48" s="71" t="str">
        <f>IF(A48&gt;"a",VLOOKUP(A48,Teilnehmer!C$6:F$300,4,0),"")</f>
        <v/>
      </c>
    </row>
    <row r="49" spans="1:18" ht="18.600000000000001" customHeight="1" x14ac:dyDescent="0.2">
      <c r="A49" s="130" t="str">
        <f>IF(ISERROR(INDEX(Teilnehmer!$C$6:$C$300,MATCH(ROWS(Teilnehmer!C$6:$C49),$Q$6:$Q$300,0))),"",UPPER(INDEX(Teilnehmer!$C$6:$C$300,MATCH(ROWS(Teilnehmer!A$6:$C49),$Q$6:$Q$300,0))))</f>
        <v/>
      </c>
      <c r="B49" s="130" t="str">
        <f>IF(A49&gt;"a",MID(VLOOKUP(A49,Teilnehmer!C$6:D$300,2,0),1,2),"")</f>
        <v/>
      </c>
      <c r="C49" s="71" t="str">
        <f>IF(AND(D49&lt;&gt;"",D49&gt;0),RANK(D49,D$6:D$300,0)*100+COUNTIF(D$5:D49,D49),"")</f>
        <v/>
      </c>
      <c r="D49" s="71" t="str">
        <f>IF(OR($A49="",R49="Nein",R49=""),"",SUMPRODUCT((Tabelle1!$J$6:$J$500)*(Ausstellungen!$C$6:$C$500=$A49)*(Ausstellungen!$F$6:$F$500=Tabelle2!$E$3)*(Ausstellungen!$E$6:$E$500="Hü"))+SUMPRODUCT((Tabelle1!$J$6:$J$500)*(Ausstellungen!$C$6:$C$500=$A49)*(Ausstellungen!$F$6:$F$500=Tabelle2!$E$4)*(Ausstellungen!$E$6:$E$500="Hü")))</f>
        <v/>
      </c>
      <c r="E49" s="71" t="str">
        <f>IF(AND(F49&lt;&gt;"",F49&gt;0),RANK(F49,F$6:F$300,0)*100+COUNTIF(F$5:F49,F49),"")</f>
        <v/>
      </c>
      <c r="F49" s="71" t="str">
        <f>IF(OR($A49="",R49="Nein",R49=""),"",SUMPRODUCT((Tabelle1!$J$6:$J$500)*(Ausstellungen!$C$6:$C$500=$A49)*(Ausstellungen!$F$6:$F$500=Tabelle2!$E$3)*(Ausstellungen!$E$6:$E$500="Rü"))+SUMPRODUCT((Tabelle1!$J$6:$J$500)*(Ausstellungen!$C$6:$C$500=$A49)*(Ausstellungen!$F$6:$F$500=Tabelle2!$E$4)*(Ausstellungen!$E$6:$E$500="Rü")))</f>
        <v/>
      </c>
      <c r="G49" s="71" t="str">
        <f>IF(AND(H49&lt;&gt;"",H49&gt;0),RANK(H49,H$6:H$300,0)*100+COUNTIF(H$5:H49,H49),"")</f>
        <v/>
      </c>
      <c r="H49" s="71" t="str">
        <f>IF(OR($A49="",R49="Nein",R49=""),"",SUMPRODUCT((Tabelle1!$J$6:$J$500)*(Ausstellungen!$C$6:$C$500=$A49)*(Ausstellungen!$F$6:$F$500&lt;&gt;Tabelle2!$E$3)*(Ausstellungen!$F$6:$F$500&lt;&gt;Tabelle2!$E$4)*(Ausstellungen!$F$6:$F$500&lt;&gt;Tabelle2!$E$8)*(Ausstellungen!$E$6:$E$500="Hü")))</f>
        <v/>
      </c>
      <c r="I49" s="71" t="str">
        <f>IF(AND(J49&lt;&gt;"",J49&gt;0),RANK(J49,J$6:J$300,0)*100+COUNTIF(J$5:J49,J49),"")</f>
        <v/>
      </c>
      <c r="J49" s="71" t="str">
        <f>IF(OR($A49="",R49="Nein",R49=""),"",SUMPRODUCT((Tabelle1!$J$6:$J$500)*(Ausstellungen!$C$6:$C$500=$A49)*(Ausstellungen!$F$6:$F$500&lt;&gt;Tabelle2!$E$3)*(Ausstellungen!$F$6:$F$500&lt;&gt;Tabelle2!$E$4)*(Ausstellungen!$F$6:$F$500&lt;&gt;Tabelle2!$E$8)*(Ausstellungen!$E$6:$E$500="Rü")))</f>
        <v/>
      </c>
      <c r="K49" s="71" t="str">
        <f>IF(AND(L49&lt;&gt;"",L49&gt;0),RANK(L49,L$6:L$300,0)*100+COUNTIF(L$5:L49,L49),"")</f>
        <v/>
      </c>
      <c r="L49" s="71" t="str">
        <f>IF(OR($A49="",R49="Nein",R49=""),"",SUMPRODUCT((Tabelle1!$J$6:$J$500)*(Ausstellungen!$C$6:$C$500=$A49)*(Ausstellungen!$F$6:$F$500=Tabelle2!$E$8)))</f>
        <v/>
      </c>
      <c r="M49" s="130" t="str">
        <f t="shared" si="0"/>
        <v/>
      </c>
      <c r="N49" s="130" t="str">
        <f>IF(A49&gt;"a",PROPER(VLOOKUP(A49,Teilnehmer!C$6:E$300,3,0)),"")</f>
        <v/>
      </c>
      <c r="O49" s="130" t="str">
        <f>IF(Teilnehmer!C49&lt;&gt;"","Tabelle2!$A$4:$A$6","leer")</f>
        <v>leer</v>
      </c>
      <c r="P49" s="130" t="str">
        <f>IF(AND(Teilnehmer!C49&lt;&gt;"",Teilnehmer!D49&lt;&gt;"",Teilnehmer!E49&lt;&gt;""),"Tabelle2!$A$1:$A$3","leer")</f>
        <v>leer</v>
      </c>
      <c r="Q49" s="71">
        <f>COUNTIF(Teilnehmer!$C$6:$C$300,"&lt;="&amp;Teilnehmer!$C$6:$C$300)</f>
        <v>0</v>
      </c>
      <c r="R49" s="71" t="str">
        <f>IF(A49&gt;"a",VLOOKUP(A49,Teilnehmer!C$6:F$300,4,0),"")</f>
        <v/>
      </c>
    </row>
    <row r="50" spans="1:18" ht="18.600000000000001" customHeight="1" x14ac:dyDescent="0.2">
      <c r="A50" s="130" t="str">
        <f>IF(ISERROR(INDEX(Teilnehmer!$C$6:$C$300,MATCH(ROWS(Teilnehmer!C$6:$C50),$Q$6:$Q$300,0))),"",UPPER(INDEX(Teilnehmer!$C$6:$C$300,MATCH(ROWS(Teilnehmer!A$6:$C50),$Q$6:$Q$300,0))))</f>
        <v/>
      </c>
      <c r="B50" s="130" t="str">
        <f>IF(A50&gt;"a",MID(VLOOKUP(A50,Teilnehmer!C$6:D$300,2,0),1,2),"")</f>
        <v/>
      </c>
      <c r="C50" s="71" t="str">
        <f>IF(AND(D50&lt;&gt;"",D50&gt;0),RANK(D50,D$6:D$300,0)*100+COUNTIF(D$5:D50,D50),"")</f>
        <v/>
      </c>
      <c r="D50" s="71" t="str">
        <f>IF(OR($A50="",R50="Nein",R50=""),"",SUMPRODUCT((Tabelle1!$J$6:$J$500)*(Ausstellungen!$C$6:$C$500=$A50)*(Ausstellungen!$F$6:$F$500=Tabelle2!$E$3)*(Ausstellungen!$E$6:$E$500="Hü"))+SUMPRODUCT((Tabelle1!$J$6:$J$500)*(Ausstellungen!$C$6:$C$500=$A50)*(Ausstellungen!$F$6:$F$500=Tabelle2!$E$4)*(Ausstellungen!$E$6:$E$500="Hü")))</f>
        <v/>
      </c>
      <c r="E50" s="71" t="str">
        <f>IF(AND(F50&lt;&gt;"",F50&gt;0),RANK(F50,F$6:F$300,0)*100+COUNTIF(F$5:F50,F50),"")</f>
        <v/>
      </c>
      <c r="F50" s="71" t="str">
        <f>IF(OR($A50="",R50="Nein",R50=""),"",SUMPRODUCT((Tabelle1!$J$6:$J$500)*(Ausstellungen!$C$6:$C$500=$A50)*(Ausstellungen!$F$6:$F$500=Tabelle2!$E$3)*(Ausstellungen!$E$6:$E$500="Rü"))+SUMPRODUCT((Tabelle1!$J$6:$J$500)*(Ausstellungen!$C$6:$C$500=$A50)*(Ausstellungen!$F$6:$F$500=Tabelle2!$E$4)*(Ausstellungen!$E$6:$E$500="Rü")))</f>
        <v/>
      </c>
      <c r="G50" s="71" t="str">
        <f>IF(AND(H50&lt;&gt;"",H50&gt;0),RANK(H50,H$6:H$300,0)*100+COUNTIF(H$5:H50,H50),"")</f>
        <v/>
      </c>
      <c r="H50" s="71" t="str">
        <f>IF(OR($A50="",R50="Nein",R50=""),"",SUMPRODUCT((Tabelle1!$J$6:$J$500)*(Ausstellungen!$C$6:$C$500=$A50)*(Ausstellungen!$F$6:$F$500&lt;&gt;Tabelle2!$E$3)*(Ausstellungen!$F$6:$F$500&lt;&gt;Tabelle2!$E$4)*(Ausstellungen!$F$6:$F$500&lt;&gt;Tabelle2!$E$8)*(Ausstellungen!$E$6:$E$500="Hü")))</f>
        <v/>
      </c>
      <c r="I50" s="71" t="str">
        <f>IF(AND(J50&lt;&gt;"",J50&gt;0),RANK(J50,J$6:J$300,0)*100+COUNTIF(J$5:J50,J50),"")</f>
        <v/>
      </c>
      <c r="J50" s="71" t="str">
        <f>IF(OR($A50="",R50="Nein",R50=""),"",SUMPRODUCT((Tabelle1!$J$6:$J$500)*(Ausstellungen!$C$6:$C$500=$A50)*(Ausstellungen!$F$6:$F$500&lt;&gt;Tabelle2!$E$3)*(Ausstellungen!$F$6:$F$500&lt;&gt;Tabelle2!$E$4)*(Ausstellungen!$F$6:$F$500&lt;&gt;Tabelle2!$E$8)*(Ausstellungen!$E$6:$E$500="Rü")))</f>
        <v/>
      </c>
      <c r="K50" s="71" t="str">
        <f>IF(AND(L50&lt;&gt;"",L50&gt;0),RANK(L50,L$6:L$300,0)*100+COUNTIF(L$5:L50,L50),"")</f>
        <v/>
      </c>
      <c r="L50" s="71" t="str">
        <f>IF(OR($A50="",R50="Nein",R50=""),"",SUMPRODUCT((Tabelle1!$J$6:$J$500)*(Ausstellungen!$C$6:$C$500=$A50)*(Ausstellungen!$F$6:$F$500=Tabelle2!$E$8)))</f>
        <v/>
      </c>
      <c r="M50" s="130" t="str">
        <f t="shared" si="0"/>
        <v/>
      </c>
      <c r="N50" s="130" t="str">
        <f>IF(A50&gt;"a",PROPER(VLOOKUP(A50,Teilnehmer!C$6:E$300,3,0)),"")</f>
        <v/>
      </c>
      <c r="O50" s="130" t="str">
        <f>IF(Teilnehmer!C50&lt;&gt;"","Tabelle2!$A$4:$A$6","leer")</f>
        <v>leer</v>
      </c>
      <c r="P50" s="130" t="str">
        <f>IF(AND(Teilnehmer!C50&lt;&gt;"",Teilnehmer!D50&lt;&gt;"",Teilnehmer!E50&lt;&gt;""),"Tabelle2!$A$1:$A$3","leer")</f>
        <v>leer</v>
      </c>
      <c r="Q50" s="71">
        <f>COUNTIF(Teilnehmer!$C$6:$C$300,"&lt;="&amp;Teilnehmer!$C$6:$C$300)</f>
        <v>0</v>
      </c>
      <c r="R50" s="71" t="str">
        <f>IF(A50&gt;"a",VLOOKUP(A50,Teilnehmer!C$6:F$300,4,0),"")</f>
        <v/>
      </c>
    </row>
    <row r="51" spans="1:18" ht="18.600000000000001" customHeight="1" x14ac:dyDescent="0.2">
      <c r="A51" s="130" t="str">
        <f>IF(ISERROR(INDEX(Teilnehmer!$C$6:$C$300,MATCH(ROWS(Teilnehmer!C$6:$C51),$Q$6:$Q$300,0))),"",UPPER(INDEX(Teilnehmer!$C$6:$C$300,MATCH(ROWS(Teilnehmer!A$6:$C51),$Q$6:$Q$300,0))))</f>
        <v/>
      </c>
      <c r="B51" s="130" t="str">
        <f>IF(A51&gt;"a",MID(VLOOKUP(A51,Teilnehmer!C$6:D$300,2,0),1,2),"")</f>
        <v/>
      </c>
      <c r="C51" s="71" t="str">
        <f>IF(AND(D51&lt;&gt;"",D51&gt;0),RANK(D51,D$6:D$300,0)*100+COUNTIF(D$5:D51,D51),"")</f>
        <v/>
      </c>
      <c r="D51" s="71" t="str">
        <f>IF(OR($A51="",R51="Nein",R51=""),"",SUMPRODUCT((Tabelle1!$J$6:$J$500)*(Ausstellungen!$C$6:$C$500=$A51)*(Ausstellungen!$F$6:$F$500=Tabelle2!$E$3)*(Ausstellungen!$E$6:$E$500="Hü"))+SUMPRODUCT((Tabelle1!$J$6:$J$500)*(Ausstellungen!$C$6:$C$500=$A51)*(Ausstellungen!$F$6:$F$500=Tabelle2!$E$4)*(Ausstellungen!$E$6:$E$500="Hü")))</f>
        <v/>
      </c>
      <c r="E51" s="71" t="str">
        <f>IF(AND(F51&lt;&gt;"",F51&gt;0),RANK(F51,F$6:F$300,0)*100+COUNTIF(F$5:F51,F51),"")</f>
        <v/>
      </c>
      <c r="F51" s="71" t="str">
        <f>IF(OR($A51="",R51="Nein",R51=""),"",SUMPRODUCT((Tabelle1!$J$6:$J$500)*(Ausstellungen!$C$6:$C$500=$A51)*(Ausstellungen!$F$6:$F$500=Tabelle2!$E$3)*(Ausstellungen!$E$6:$E$500="Rü"))+SUMPRODUCT((Tabelle1!$J$6:$J$500)*(Ausstellungen!$C$6:$C$500=$A51)*(Ausstellungen!$F$6:$F$500=Tabelle2!$E$4)*(Ausstellungen!$E$6:$E$500="Rü")))</f>
        <v/>
      </c>
      <c r="G51" s="71" t="str">
        <f>IF(AND(H51&lt;&gt;"",H51&gt;0),RANK(H51,H$6:H$300,0)*100+COUNTIF(H$5:H51,H51),"")</f>
        <v/>
      </c>
      <c r="H51" s="71" t="str">
        <f>IF(OR($A51="",R51="Nein",R51=""),"",SUMPRODUCT((Tabelle1!$J$6:$J$500)*(Ausstellungen!$C$6:$C$500=$A51)*(Ausstellungen!$F$6:$F$500&lt;&gt;Tabelle2!$E$3)*(Ausstellungen!$F$6:$F$500&lt;&gt;Tabelle2!$E$4)*(Ausstellungen!$F$6:$F$500&lt;&gt;Tabelle2!$E$8)*(Ausstellungen!$E$6:$E$500="Hü")))</f>
        <v/>
      </c>
      <c r="I51" s="71" t="str">
        <f>IF(AND(J51&lt;&gt;"",J51&gt;0),RANK(J51,J$6:J$300,0)*100+COUNTIF(J$5:J51,J51),"")</f>
        <v/>
      </c>
      <c r="J51" s="71" t="str">
        <f>IF(OR($A51="",R51="Nein",R51=""),"",SUMPRODUCT((Tabelle1!$J$6:$J$500)*(Ausstellungen!$C$6:$C$500=$A51)*(Ausstellungen!$F$6:$F$500&lt;&gt;Tabelle2!$E$3)*(Ausstellungen!$F$6:$F$500&lt;&gt;Tabelle2!$E$4)*(Ausstellungen!$F$6:$F$500&lt;&gt;Tabelle2!$E$8)*(Ausstellungen!$E$6:$E$500="Rü")))</f>
        <v/>
      </c>
      <c r="K51" s="71" t="str">
        <f>IF(AND(L51&lt;&gt;"",L51&gt;0),RANK(L51,L$6:L$300,0)*100+COUNTIF(L$5:L51,L51),"")</f>
        <v/>
      </c>
      <c r="L51" s="71" t="str">
        <f>IF(OR($A51="",R51="Nein",R51=""),"",SUMPRODUCT((Tabelle1!$J$6:$J$500)*(Ausstellungen!$C$6:$C$500=$A51)*(Ausstellungen!$F$6:$F$500=Tabelle2!$E$8)))</f>
        <v/>
      </c>
      <c r="M51" s="130" t="str">
        <f t="shared" si="0"/>
        <v/>
      </c>
      <c r="N51" s="130" t="str">
        <f>IF(A51&gt;"a",PROPER(VLOOKUP(A51,Teilnehmer!C$6:E$300,3,0)),"")</f>
        <v/>
      </c>
      <c r="O51" s="130" t="str">
        <f>IF(Teilnehmer!C51&lt;&gt;"","Tabelle2!$A$4:$A$6","leer")</f>
        <v>leer</v>
      </c>
      <c r="P51" s="130" t="str">
        <f>IF(AND(Teilnehmer!C51&lt;&gt;"",Teilnehmer!D51&lt;&gt;"",Teilnehmer!E51&lt;&gt;""),"Tabelle2!$A$1:$A$3","leer")</f>
        <v>leer</v>
      </c>
      <c r="Q51" s="71">
        <f>COUNTIF(Teilnehmer!$C$6:$C$300,"&lt;="&amp;Teilnehmer!$C$6:$C$300)</f>
        <v>0</v>
      </c>
      <c r="R51" s="71" t="str">
        <f>IF(A51&gt;"a",VLOOKUP(A51,Teilnehmer!C$6:F$300,4,0),"")</f>
        <v/>
      </c>
    </row>
    <row r="52" spans="1:18" ht="18.600000000000001" customHeight="1" x14ac:dyDescent="0.2">
      <c r="A52" s="130" t="str">
        <f>IF(ISERROR(INDEX(Teilnehmer!$C$6:$C$300,MATCH(ROWS(Teilnehmer!C$6:$C52),$Q$6:$Q$300,0))),"",UPPER(INDEX(Teilnehmer!$C$6:$C$300,MATCH(ROWS(Teilnehmer!A$6:$C52),$Q$6:$Q$300,0))))</f>
        <v/>
      </c>
      <c r="B52" s="130" t="str">
        <f>IF(A52&gt;"a",MID(VLOOKUP(A52,Teilnehmer!C$6:D$300,2,0),1,2),"")</f>
        <v/>
      </c>
      <c r="C52" s="71" t="str">
        <f>IF(AND(D52&lt;&gt;"",D52&gt;0),RANK(D52,D$6:D$300,0)*100+COUNTIF(D$5:D52,D52),"")</f>
        <v/>
      </c>
      <c r="D52" s="71" t="str">
        <f>IF(OR($A52="",R52="Nein",R52=""),"",SUMPRODUCT((Tabelle1!$J$6:$J$500)*(Ausstellungen!$C$6:$C$500=$A52)*(Ausstellungen!$F$6:$F$500=Tabelle2!$E$3)*(Ausstellungen!$E$6:$E$500="Hü"))+SUMPRODUCT((Tabelle1!$J$6:$J$500)*(Ausstellungen!$C$6:$C$500=$A52)*(Ausstellungen!$F$6:$F$500=Tabelle2!$E$4)*(Ausstellungen!$E$6:$E$500="Hü")))</f>
        <v/>
      </c>
      <c r="E52" s="71" t="str">
        <f>IF(AND(F52&lt;&gt;"",F52&gt;0),RANK(F52,F$6:F$300,0)*100+COUNTIF(F$5:F52,F52),"")</f>
        <v/>
      </c>
      <c r="F52" s="71" t="str">
        <f>IF(OR($A52="",R52="Nein",R52=""),"",SUMPRODUCT((Tabelle1!$J$6:$J$500)*(Ausstellungen!$C$6:$C$500=$A52)*(Ausstellungen!$F$6:$F$500=Tabelle2!$E$3)*(Ausstellungen!$E$6:$E$500="Rü"))+SUMPRODUCT((Tabelle1!$J$6:$J$500)*(Ausstellungen!$C$6:$C$500=$A52)*(Ausstellungen!$F$6:$F$500=Tabelle2!$E$4)*(Ausstellungen!$E$6:$E$500="Rü")))</f>
        <v/>
      </c>
      <c r="G52" s="71" t="str">
        <f>IF(AND(H52&lt;&gt;"",H52&gt;0),RANK(H52,H$6:H$300,0)*100+COUNTIF(H$5:H52,H52),"")</f>
        <v/>
      </c>
      <c r="H52" s="71" t="str">
        <f>IF(OR($A52="",R52="Nein",R52=""),"",SUMPRODUCT((Tabelle1!$J$6:$J$500)*(Ausstellungen!$C$6:$C$500=$A52)*(Ausstellungen!$F$6:$F$500&lt;&gt;Tabelle2!$E$3)*(Ausstellungen!$F$6:$F$500&lt;&gt;Tabelle2!$E$4)*(Ausstellungen!$F$6:$F$500&lt;&gt;Tabelle2!$E$8)*(Ausstellungen!$E$6:$E$500="Hü")))</f>
        <v/>
      </c>
      <c r="I52" s="71" t="str">
        <f>IF(AND(J52&lt;&gt;"",J52&gt;0),RANK(J52,J$6:J$300,0)*100+COUNTIF(J$5:J52,J52),"")</f>
        <v/>
      </c>
      <c r="J52" s="71" t="str">
        <f>IF(OR($A52="",R52="Nein",R52=""),"",SUMPRODUCT((Tabelle1!$J$6:$J$500)*(Ausstellungen!$C$6:$C$500=$A52)*(Ausstellungen!$F$6:$F$500&lt;&gt;Tabelle2!$E$3)*(Ausstellungen!$F$6:$F$500&lt;&gt;Tabelle2!$E$4)*(Ausstellungen!$F$6:$F$500&lt;&gt;Tabelle2!$E$8)*(Ausstellungen!$E$6:$E$500="Rü")))</f>
        <v/>
      </c>
      <c r="K52" s="71" t="str">
        <f>IF(AND(L52&lt;&gt;"",L52&gt;0),RANK(L52,L$6:L$300,0)*100+COUNTIF(L$5:L52,L52),"")</f>
        <v/>
      </c>
      <c r="L52" s="71" t="str">
        <f>IF(OR($A52="",R52="Nein",R52=""),"",SUMPRODUCT((Tabelle1!$J$6:$J$500)*(Ausstellungen!$C$6:$C$500=$A52)*(Ausstellungen!$F$6:$F$500=Tabelle2!$E$8)))</f>
        <v/>
      </c>
      <c r="M52" s="130" t="str">
        <f t="shared" si="0"/>
        <v/>
      </c>
      <c r="N52" s="130" t="str">
        <f>IF(A52&gt;"a",PROPER(VLOOKUP(A52,Teilnehmer!C$6:E$300,3,0)),"")</f>
        <v/>
      </c>
      <c r="O52" s="130" t="str">
        <f>IF(Teilnehmer!C52&lt;&gt;"","Tabelle2!$A$4:$A$6","leer")</f>
        <v>leer</v>
      </c>
      <c r="P52" s="130" t="str">
        <f>IF(AND(Teilnehmer!C52&lt;&gt;"",Teilnehmer!D52&lt;&gt;"",Teilnehmer!E52&lt;&gt;""),"Tabelle2!$A$1:$A$3","leer")</f>
        <v>leer</v>
      </c>
      <c r="Q52" s="71">
        <f>COUNTIF(Teilnehmer!$C$6:$C$300,"&lt;="&amp;Teilnehmer!$C$6:$C$300)</f>
        <v>0</v>
      </c>
      <c r="R52" s="71" t="str">
        <f>IF(A52&gt;"a",VLOOKUP(A52,Teilnehmer!C$6:F$300,4,0),"")</f>
        <v/>
      </c>
    </row>
    <row r="53" spans="1:18" ht="18.600000000000001" customHeight="1" x14ac:dyDescent="0.2">
      <c r="A53" s="130" t="str">
        <f>IF(ISERROR(INDEX(Teilnehmer!$C$6:$C$300,MATCH(ROWS(Teilnehmer!C$6:$C53),$Q$6:$Q$300,0))),"",UPPER(INDEX(Teilnehmer!$C$6:$C$300,MATCH(ROWS(Teilnehmer!A$6:$C53),$Q$6:$Q$300,0))))</f>
        <v/>
      </c>
      <c r="B53" s="130" t="str">
        <f>IF(A53&gt;"a",MID(VLOOKUP(A53,Teilnehmer!C$6:D$300,2,0),1,2),"")</f>
        <v/>
      </c>
      <c r="C53" s="71" t="str">
        <f>IF(AND(D53&lt;&gt;"",D53&gt;0),RANK(D53,D$6:D$300,0)*100+COUNTIF(D$5:D53,D53),"")</f>
        <v/>
      </c>
      <c r="D53" s="71" t="str">
        <f>IF(OR($A53="",R53="Nein",R53=""),"",SUMPRODUCT((Tabelle1!$J$6:$J$500)*(Ausstellungen!$C$6:$C$500=$A53)*(Ausstellungen!$F$6:$F$500=Tabelle2!$E$3)*(Ausstellungen!$E$6:$E$500="Hü"))+SUMPRODUCT((Tabelle1!$J$6:$J$500)*(Ausstellungen!$C$6:$C$500=$A53)*(Ausstellungen!$F$6:$F$500=Tabelle2!$E$4)*(Ausstellungen!$E$6:$E$500="Hü")))</f>
        <v/>
      </c>
      <c r="E53" s="71" t="str">
        <f>IF(AND(F53&lt;&gt;"",F53&gt;0),RANK(F53,F$6:F$300,0)*100+COUNTIF(F$5:F53,F53),"")</f>
        <v/>
      </c>
      <c r="F53" s="71" t="str">
        <f>IF(OR($A53="",R53="Nein",R53=""),"",SUMPRODUCT((Tabelle1!$J$6:$J$500)*(Ausstellungen!$C$6:$C$500=$A53)*(Ausstellungen!$F$6:$F$500=Tabelle2!$E$3)*(Ausstellungen!$E$6:$E$500="Rü"))+SUMPRODUCT((Tabelle1!$J$6:$J$500)*(Ausstellungen!$C$6:$C$500=$A53)*(Ausstellungen!$F$6:$F$500=Tabelle2!$E$4)*(Ausstellungen!$E$6:$E$500="Rü")))</f>
        <v/>
      </c>
      <c r="G53" s="71" t="str">
        <f>IF(AND(H53&lt;&gt;"",H53&gt;0),RANK(H53,H$6:H$300,0)*100+COUNTIF(H$5:H53,H53),"")</f>
        <v/>
      </c>
      <c r="H53" s="71" t="str">
        <f>IF(OR($A53="",R53="Nein",R53=""),"",SUMPRODUCT((Tabelle1!$J$6:$J$500)*(Ausstellungen!$C$6:$C$500=$A53)*(Ausstellungen!$F$6:$F$500&lt;&gt;Tabelle2!$E$3)*(Ausstellungen!$F$6:$F$500&lt;&gt;Tabelle2!$E$4)*(Ausstellungen!$F$6:$F$500&lt;&gt;Tabelle2!$E$8)*(Ausstellungen!$E$6:$E$500="Hü")))</f>
        <v/>
      </c>
      <c r="I53" s="71" t="str">
        <f>IF(AND(J53&lt;&gt;"",J53&gt;0),RANK(J53,J$6:J$300,0)*100+COUNTIF(J$5:J53,J53),"")</f>
        <v/>
      </c>
      <c r="J53" s="71" t="str">
        <f>IF(OR($A53="",R53="Nein",R53=""),"",SUMPRODUCT((Tabelle1!$J$6:$J$500)*(Ausstellungen!$C$6:$C$500=$A53)*(Ausstellungen!$F$6:$F$500&lt;&gt;Tabelle2!$E$3)*(Ausstellungen!$F$6:$F$500&lt;&gt;Tabelle2!$E$4)*(Ausstellungen!$F$6:$F$500&lt;&gt;Tabelle2!$E$8)*(Ausstellungen!$E$6:$E$500="Rü")))</f>
        <v/>
      </c>
      <c r="K53" s="71" t="str">
        <f>IF(AND(L53&lt;&gt;"",L53&gt;0),RANK(L53,L$6:L$300,0)*100+COUNTIF(L$5:L53,L53),"")</f>
        <v/>
      </c>
      <c r="L53" s="71" t="str">
        <f>IF(OR($A53="",R53="Nein",R53=""),"",SUMPRODUCT((Tabelle1!$J$6:$J$500)*(Ausstellungen!$C$6:$C$500=$A53)*(Ausstellungen!$F$6:$F$500=Tabelle2!$E$8)))</f>
        <v/>
      </c>
      <c r="M53" s="130" t="str">
        <f t="shared" si="0"/>
        <v/>
      </c>
      <c r="N53" s="130" t="str">
        <f>IF(A53&gt;"a",PROPER(VLOOKUP(A53,Teilnehmer!C$6:E$300,3,0)),"")</f>
        <v/>
      </c>
      <c r="O53" s="130" t="str">
        <f>IF(Teilnehmer!C53&lt;&gt;"","Tabelle2!$A$4:$A$6","leer")</f>
        <v>leer</v>
      </c>
      <c r="P53" s="130" t="str">
        <f>IF(AND(Teilnehmer!C53&lt;&gt;"",Teilnehmer!D53&lt;&gt;"",Teilnehmer!E53&lt;&gt;""),"Tabelle2!$A$1:$A$3","leer")</f>
        <v>leer</v>
      </c>
      <c r="Q53" s="71">
        <f>COUNTIF(Teilnehmer!$C$6:$C$300,"&lt;="&amp;Teilnehmer!$C$6:$C$300)</f>
        <v>0</v>
      </c>
      <c r="R53" s="71" t="str">
        <f>IF(A53&gt;"a",VLOOKUP(A53,Teilnehmer!C$6:F$300,4,0),"")</f>
        <v/>
      </c>
    </row>
    <row r="54" spans="1:18" ht="18.600000000000001" customHeight="1" x14ac:dyDescent="0.2">
      <c r="A54" s="130" t="str">
        <f>IF(ISERROR(INDEX(Teilnehmer!$C$6:$C$300,MATCH(ROWS(Teilnehmer!C$6:$C54),$Q$6:$Q$300,0))),"",UPPER(INDEX(Teilnehmer!$C$6:$C$300,MATCH(ROWS(Teilnehmer!A$6:$C54),$Q$6:$Q$300,0))))</f>
        <v/>
      </c>
      <c r="B54" s="130" t="str">
        <f>IF(A54&gt;"a",MID(VLOOKUP(A54,Teilnehmer!C$6:D$300,2,0),1,2),"")</f>
        <v/>
      </c>
      <c r="C54" s="71" t="str">
        <f>IF(AND(D54&lt;&gt;"",D54&gt;0),RANK(D54,D$6:D$300,0)*100+COUNTIF(D$5:D54,D54),"")</f>
        <v/>
      </c>
      <c r="D54" s="71" t="str">
        <f>IF(OR($A54="",R54="Nein",R54=""),"",SUMPRODUCT((Tabelle1!$J$6:$J$500)*(Ausstellungen!$C$6:$C$500=$A54)*(Ausstellungen!$F$6:$F$500=Tabelle2!$E$3)*(Ausstellungen!$E$6:$E$500="Hü"))+SUMPRODUCT((Tabelle1!$J$6:$J$500)*(Ausstellungen!$C$6:$C$500=$A54)*(Ausstellungen!$F$6:$F$500=Tabelle2!$E$4)*(Ausstellungen!$E$6:$E$500="Hü")))</f>
        <v/>
      </c>
      <c r="E54" s="71" t="str">
        <f>IF(AND(F54&lt;&gt;"",F54&gt;0),RANK(F54,F$6:F$300,0)*100+COUNTIF(F$5:F54,F54),"")</f>
        <v/>
      </c>
      <c r="F54" s="71" t="str">
        <f>IF(OR($A54="",R54="Nein",R54=""),"",SUMPRODUCT((Tabelle1!$J$6:$J$500)*(Ausstellungen!$C$6:$C$500=$A54)*(Ausstellungen!$F$6:$F$500=Tabelle2!$E$3)*(Ausstellungen!$E$6:$E$500="Rü"))+SUMPRODUCT((Tabelle1!$J$6:$J$500)*(Ausstellungen!$C$6:$C$500=$A54)*(Ausstellungen!$F$6:$F$500=Tabelle2!$E$4)*(Ausstellungen!$E$6:$E$500="Rü")))</f>
        <v/>
      </c>
      <c r="G54" s="71" t="str">
        <f>IF(AND(H54&lt;&gt;"",H54&gt;0),RANK(H54,H$6:H$300,0)*100+COUNTIF(H$5:H54,H54),"")</f>
        <v/>
      </c>
      <c r="H54" s="71" t="str">
        <f>IF(OR($A54="",R54="Nein",R54=""),"",SUMPRODUCT((Tabelle1!$J$6:$J$500)*(Ausstellungen!$C$6:$C$500=$A54)*(Ausstellungen!$F$6:$F$500&lt;&gt;Tabelle2!$E$3)*(Ausstellungen!$F$6:$F$500&lt;&gt;Tabelle2!$E$4)*(Ausstellungen!$F$6:$F$500&lt;&gt;Tabelle2!$E$8)*(Ausstellungen!$E$6:$E$500="Hü")))</f>
        <v/>
      </c>
      <c r="I54" s="71" t="str">
        <f>IF(AND(J54&lt;&gt;"",J54&gt;0),RANK(J54,J$6:J$300,0)*100+COUNTIF(J$5:J54,J54),"")</f>
        <v/>
      </c>
      <c r="J54" s="71" t="str">
        <f>IF(OR($A54="",R54="Nein",R54=""),"",SUMPRODUCT((Tabelle1!$J$6:$J$500)*(Ausstellungen!$C$6:$C$500=$A54)*(Ausstellungen!$F$6:$F$500&lt;&gt;Tabelle2!$E$3)*(Ausstellungen!$F$6:$F$500&lt;&gt;Tabelle2!$E$4)*(Ausstellungen!$F$6:$F$500&lt;&gt;Tabelle2!$E$8)*(Ausstellungen!$E$6:$E$500="Rü")))</f>
        <v/>
      </c>
      <c r="K54" s="71" t="str">
        <f>IF(AND(L54&lt;&gt;"",L54&gt;0),RANK(L54,L$6:L$300,0)*100+COUNTIF(L$5:L54,L54),"")</f>
        <v/>
      </c>
      <c r="L54" s="71" t="str">
        <f>IF(OR($A54="",R54="Nein",R54=""),"",SUMPRODUCT((Tabelle1!$J$6:$J$500)*(Ausstellungen!$C$6:$C$500=$A54)*(Ausstellungen!$F$6:$F$500=Tabelle2!$E$8)))</f>
        <v/>
      </c>
      <c r="M54" s="130" t="str">
        <f t="shared" si="0"/>
        <v/>
      </c>
      <c r="N54" s="130" t="str">
        <f>IF(A54&gt;"a",PROPER(VLOOKUP(A54,Teilnehmer!C$6:E$300,3,0)),"")</f>
        <v/>
      </c>
      <c r="O54" s="130" t="str">
        <f>IF(Teilnehmer!C54&lt;&gt;"","Tabelle2!$A$4:$A$6","leer")</f>
        <v>leer</v>
      </c>
      <c r="P54" s="130" t="str">
        <f>IF(AND(Teilnehmer!C54&lt;&gt;"",Teilnehmer!D54&lt;&gt;"",Teilnehmer!E54&lt;&gt;""),"Tabelle2!$A$1:$A$3","leer")</f>
        <v>leer</v>
      </c>
      <c r="Q54" s="71">
        <f>COUNTIF(Teilnehmer!$C$6:$C$300,"&lt;="&amp;Teilnehmer!$C$6:$C$300)</f>
        <v>0</v>
      </c>
      <c r="R54" s="71" t="str">
        <f>IF(A54&gt;"a",VLOOKUP(A54,Teilnehmer!C$6:F$300,4,0),"")</f>
        <v/>
      </c>
    </row>
    <row r="55" spans="1:18" ht="18.600000000000001" customHeight="1" x14ac:dyDescent="0.2">
      <c r="A55" s="130" t="str">
        <f>IF(ISERROR(INDEX(Teilnehmer!$C$6:$C$300,MATCH(ROWS(Teilnehmer!C$6:$C55),$Q$6:$Q$300,0))),"",UPPER(INDEX(Teilnehmer!$C$6:$C$300,MATCH(ROWS(Teilnehmer!A$6:$C55),$Q$6:$Q$300,0))))</f>
        <v/>
      </c>
      <c r="B55" s="130" t="str">
        <f>IF(A55&gt;"a",MID(VLOOKUP(A55,Teilnehmer!C$6:D$300,2,0),1,2),"")</f>
        <v/>
      </c>
      <c r="C55" s="71" t="str">
        <f>IF(AND(D55&lt;&gt;"",D55&gt;0),RANK(D55,D$6:D$300,0)*100+COUNTIF(D$5:D55,D55),"")</f>
        <v/>
      </c>
      <c r="D55" s="71" t="str">
        <f>IF(OR($A55="",R55="Nein",R55=""),"",SUMPRODUCT((Tabelle1!$J$6:$J$500)*(Ausstellungen!$C$6:$C$500=$A55)*(Ausstellungen!$F$6:$F$500=Tabelle2!$E$3)*(Ausstellungen!$E$6:$E$500="Hü"))+SUMPRODUCT((Tabelle1!$J$6:$J$500)*(Ausstellungen!$C$6:$C$500=$A55)*(Ausstellungen!$F$6:$F$500=Tabelle2!$E$4)*(Ausstellungen!$E$6:$E$500="Hü")))</f>
        <v/>
      </c>
      <c r="E55" s="71" t="str">
        <f>IF(AND(F55&lt;&gt;"",F55&gt;0),RANK(F55,F$6:F$300,0)*100+COUNTIF(F$5:F55,F55),"")</f>
        <v/>
      </c>
      <c r="F55" s="71" t="str">
        <f>IF(OR($A55="",R55="Nein",R55=""),"",SUMPRODUCT((Tabelle1!$J$6:$J$500)*(Ausstellungen!$C$6:$C$500=$A55)*(Ausstellungen!$F$6:$F$500=Tabelle2!$E$3)*(Ausstellungen!$E$6:$E$500="Rü"))+SUMPRODUCT((Tabelle1!$J$6:$J$500)*(Ausstellungen!$C$6:$C$500=$A55)*(Ausstellungen!$F$6:$F$500=Tabelle2!$E$4)*(Ausstellungen!$E$6:$E$500="Rü")))</f>
        <v/>
      </c>
      <c r="G55" s="71" t="str">
        <f>IF(AND(H55&lt;&gt;"",H55&gt;0),RANK(H55,H$6:H$300,0)*100+COUNTIF(H$5:H55,H55),"")</f>
        <v/>
      </c>
      <c r="H55" s="71" t="str">
        <f>IF(OR($A55="",R55="Nein",R55=""),"",SUMPRODUCT((Tabelle1!$J$6:$J$500)*(Ausstellungen!$C$6:$C$500=$A55)*(Ausstellungen!$F$6:$F$500&lt;&gt;Tabelle2!$E$3)*(Ausstellungen!$F$6:$F$500&lt;&gt;Tabelle2!$E$4)*(Ausstellungen!$F$6:$F$500&lt;&gt;Tabelle2!$E$8)*(Ausstellungen!$E$6:$E$500="Hü")))</f>
        <v/>
      </c>
      <c r="I55" s="71" t="str">
        <f>IF(AND(J55&lt;&gt;"",J55&gt;0),RANK(J55,J$6:J$300,0)*100+COUNTIF(J$5:J55,J55),"")</f>
        <v/>
      </c>
      <c r="J55" s="71" t="str">
        <f>IF(OR($A55="",R55="Nein",R55=""),"",SUMPRODUCT((Tabelle1!$J$6:$J$500)*(Ausstellungen!$C$6:$C$500=$A55)*(Ausstellungen!$F$6:$F$500&lt;&gt;Tabelle2!$E$3)*(Ausstellungen!$F$6:$F$500&lt;&gt;Tabelle2!$E$4)*(Ausstellungen!$F$6:$F$500&lt;&gt;Tabelle2!$E$8)*(Ausstellungen!$E$6:$E$500="Rü")))</f>
        <v/>
      </c>
      <c r="K55" s="71" t="str">
        <f>IF(AND(L55&lt;&gt;"",L55&gt;0),RANK(L55,L$6:L$300,0)*100+COUNTIF(L$5:L55,L55),"")</f>
        <v/>
      </c>
      <c r="L55" s="71" t="str">
        <f>IF(OR($A55="",R55="Nein",R55=""),"",SUMPRODUCT((Tabelle1!$J$6:$J$500)*(Ausstellungen!$C$6:$C$500=$A55)*(Ausstellungen!$F$6:$F$500=Tabelle2!$E$8)))</f>
        <v/>
      </c>
      <c r="M55" s="130" t="str">
        <f t="shared" si="0"/>
        <v/>
      </c>
      <c r="N55" s="130" t="str">
        <f>IF(A55&gt;"a",PROPER(VLOOKUP(A55,Teilnehmer!C$6:E$300,3,0)),"")</f>
        <v/>
      </c>
      <c r="O55" s="130" t="str">
        <f>IF(Teilnehmer!C55&lt;&gt;"","Tabelle2!$A$4:$A$6","leer")</f>
        <v>leer</v>
      </c>
      <c r="P55" s="130" t="str">
        <f>IF(AND(Teilnehmer!C55&lt;&gt;"",Teilnehmer!D55&lt;&gt;"",Teilnehmer!E55&lt;&gt;""),"Tabelle2!$A$1:$A$3","leer")</f>
        <v>leer</v>
      </c>
      <c r="Q55" s="71">
        <f>COUNTIF(Teilnehmer!$C$6:$C$300,"&lt;="&amp;Teilnehmer!$C$6:$C$300)</f>
        <v>0</v>
      </c>
      <c r="R55" s="71" t="str">
        <f>IF(A55&gt;"a",VLOOKUP(A55,Teilnehmer!C$6:F$300,4,0),"")</f>
        <v/>
      </c>
    </row>
    <row r="56" spans="1:18" ht="18.600000000000001" customHeight="1" x14ac:dyDescent="0.2">
      <c r="A56" s="130" t="str">
        <f>IF(ISERROR(INDEX(Teilnehmer!$C$6:$C$300,MATCH(ROWS(Teilnehmer!C$6:$C56),$Q$6:$Q$300,0))),"",UPPER(INDEX(Teilnehmer!$C$6:$C$300,MATCH(ROWS(Teilnehmer!A$6:$C56),$Q$6:$Q$300,0))))</f>
        <v/>
      </c>
      <c r="B56" s="130" t="str">
        <f>IF(A56&gt;"a",MID(VLOOKUP(A56,Teilnehmer!C$6:D$300,2,0),1,2),"")</f>
        <v/>
      </c>
      <c r="C56" s="71" t="str">
        <f>IF(AND(D56&lt;&gt;"",D56&gt;0),RANK(D56,D$6:D$300,0)*100+COUNTIF(D$5:D56,D56),"")</f>
        <v/>
      </c>
      <c r="D56" s="71" t="str">
        <f>IF(OR($A56="",R56="Nein",R56=""),"",SUMPRODUCT((Tabelle1!$J$6:$J$500)*(Ausstellungen!$C$6:$C$500=$A56)*(Ausstellungen!$F$6:$F$500=Tabelle2!$E$3)*(Ausstellungen!$E$6:$E$500="Hü"))+SUMPRODUCT((Tabelle1!$J$6:$J$500)*(Ausstellungen!$C$6:$C$500=$A56)*(Ausstellungen!$F$6:$F$500=Tabelle2!$E$4)*(Ausstellungen!$E$6:$E$500="Hü")))</f>
        <v/>
      </c>
      <c r="E56" s="71" t="str">
        <f>IF(AND(F56&lt;&gt;"",F56&gt;0),RANK(F56,F$6:F$300,0)*100+COUNTIF(F$5:F56,F56),"")</f>
        <v/>
      </c>
      <c r="F56" s="71" t="str">
        <f>IF(OR($A56="",R56="Nein",R56=""),"",SUMPRODUCT((Tabelle1!$J$6:$J$500)*(Ausstellungen!$C$6:$C$500=$A56)*(Ausstellungen!$F$6:$F$500=Tabelle2!$E$3)*(Ausstellungen!$E$6:$E$500="Rü"))+SUMPRODUCT((Tabelle1!$J$6:$J$500)*(Ausstellungen!$C$6:$C$500=$A56)*(Ausstellungen!$F$6:$F$500=Tabelle2!$E$4)*(Ausstellungen!$E$6:$E$500="Rü")))</f>
        <v/>
      </c>
      <c r="G56" s="71" t="str">
        <f>IF(AND(H56&lt;&gt;"",H56&gt;0),RANK(H56,H$6:H$300,0)*100+COUNTIF(H$5:H56,H56),"")</f>
        <v/>
      </c>
      <c r="H56" s="71" t="str">
        <f>IF(OR($A56="",R56="Nein",R56=""),"",SUMPRODUCT((Tabelle1!$J$6:$J$500)*(Ausstellungen!$C$6:$C$500=$A56)*(Ausstellungen!$F$6:$F$500&lt;&gt;Tabelle2!$E$3)*(Ausstellungen!$F$6:$F$500&lt;&gt;Tabelle2!$E$4)*(Ausstellungen!$F$6:$F$500&lt;&gt;Tabelle2!$E$8)*(Ausstellungen!$E$6:$E$500="Hü")))</f>
        <v/>
      </c>
      <c r="I56" s="71" t="str">
        <f>IF(AND(J56&lt;&gt;"",J56&gt;0),RANK(J56,J$6:J$300,0)*100+COUNTIF(J$5:J56,J56),"")</f>
        <v/>
      </c>
      <c r="J56" s="71" t="str">
        <f>IF(OR($A56="",R56="Nein",R56=""),"",SUMPRODUCT((Tabelle1!$J$6:$J$500)*(Ausstellungen!$C$6:$C$500=$A56)*(Ausstellungen!$F$6:$F$500&lt;&gt;Tabelle2!$E$3)*(Ausstellungen!$F$6:$F$500&lt;&gt;Tabelle2!$E$4)*(Ausstellungen!$F$6:$F$500&lt;&gt;Tabelle2!$E$8)*(Ausstellungen!$E$6:$E$500="Rü")))</f>
        <v/>
      </c>
      <c r="K56" s="71" t="str">
        <f>IF(AND(L56&lt;&gt;"",L56&gt;0),RANK(L56,L$6:L$300,0)*100+COUNTIF(L$5:L56,L56),"")</f>
        <v/>
      </c>
      <c r="L56" s="71" t="str">
        <f>IF(OR($A56="",R56="Nein",R56=""),"",SUMPRODUCT((Tabelle1!$J$6:$J$500)*(Ausstellungen!$C$6:$C$500=$A56)*(Ausstellungen!$F$6:$F$500=Tabelle2!$E$8)))</f>
        <v/>
      </c>
      <c r="M56" s="130" t="str">
        <f t="shared" si="0"/>
        <v/>
      </c>
      <c r="N56" s="130" t="str">
        <f>IF(A56&gt;"a",PROPER(VLOOKUP(A56,Teilnehmer!C$6:E$300,3,0)),"")</f>
        <v/>
      </c>
      <c r="O56" s="130" t="str">
        <f>IF(Teilnehmer!C56&lt;&gt;"","Tabelle2!$A$4:$A$6","leer")</f>
        <v>leer</v>
      </c>
      <c r="P56" s="130" t="str">
        <f>IF(AND(Teilnehmer!C56&lt;&gt;"",Teilnehmer!D56&lt;&gt;"",Teilnehmer!E56&lt;&gt;""),"Tabelle2!$A$1:$A$3","leer")</f>
        <v>leer</v>
      </c>
      <c r="Q56" s="71">
        <f>COUNTIF(Teilnehmer!$C$6:$C$300,"&lt;="&amp;Teilnehmer!$C$6:$C$300)</f>
        <v>0</v>
      </c>
      <c r="R56" s="71" t="str">
        <f>IF(A56&gt;"a",VLOOKUP(A56,Teilnehmer!C$6:F$300,4,0),"")</f>
        <v/>
      </c>
    </row>
    <row r="57" spans="1:18" ht="18.600000000000001" customHeight="1" x14ac:dyDescent="0.2">
      <c r="A57" s="130" t="str">
        <f>IF(ISERROR(INDEX(Teilnehmer!$C$6:$C$300,MATCH(ROWS(Teilnehmer!C$6:$C57),$Q$6:$Q$300,0))),"",UPPER(INDEX(Teilnehmer!$C$6:$C$300,MATCH(ROWS(Teilnehmer!A$6:$C57),$Q$6:$Q$300,0))))</f>
        <v/>
      </c>
      <c r="B57" s="130" t="str">
        <f>IF(A57&gt;"a",MID(VLOOKUP(A57,Teilnehmer!C$6:D$300,2,0),1,2),"")</f>
        <v/>
      </c>
      <c r="C57" s="71" t="str">
        <f>IF(AND(D57&lt;&gt;"",D57&gt;0),RANK(D57,D$6:D$300,0)*100+COUNTIF(D$5:D57,D57),"")</f>
        <v/>
      </c>
      <c r="D57" s="71" t="str">
        <f>IF(OR($A57="",R57="Nein",R57=""),"",SUMPRODUCT((Tabelle1!$J$6:$J$500)*(Ausstellungen!$C$6:$C$500=$A57)*(Ausstellungen!$F$6:$F$500=Tabelle2!$E$3)*(Ausstellungen!$E$6:$E$500="Hü"))+SUMPRODUCT((Tabelle1!$J$6:$J$500)*(Ausstellungen!$C$6:$C$500=$A57)*(Ausstellungen!$F$6:$F$500=Tabelle2!$E$4)*(Ausstellungen!$E$6:$E$500="Hü")))</f>
        <v/>
      </c>
      <c r="E57" s="71" t="str">
        <f>IF(AND(F57&lt;&gt;"",F57&gt;0),RANK(F57,F$6:F$300,0)*100+COUNTIF(F$5:F57,F57),"")</f>
        <v/>
      </c>
      <c r="F57" s="71" t="str">
        <f>IF(OR($A57="",R57="Nein",R57=""),"",SUMPRODUCT((Tabelle1!$J$6:$J$500)*(Ausstellungen!$C$6:$C$500=$A57)*(Ausstellungen!$F$6:$F$500=Tabelle2!$E$3)*(Ausstellungen!$E$6:$E$500="Rü"))+SUMPRODUCT((Tabelle1!$J$6:$J$500)*(Ausstellungen!$C$6:$C$500=$A57)*(Ausstellungen!$F$6:$F$500=Tabelle2!$E$4)*(Ausstellungen!$E$6:$E$500="Rü")))</f>
        <v/>
      </c>
      <c r="G57" s="71" t="str">
        <f>IF(AND(H57&lt;&gt;"",H57&gt;0),RANK(H57,H$6:H$300,0)*100+COUNTIF(H$5:H57,H57),"")</f>
        <v/>
      </c>
      <c r="H57" s="71" t="str">
        <f>IF(OR($A57="",R57="Nein",R57=""),"",SUMPRODUCT((Tabelle1!$J$6:$J$500)*(Ausstellungen!$C$6:$C$500=$A57)*(Ausstellungen!$F$6:$F$500&lt;&gt;Tabelle2!$E$3)*(Ausstellungen!$F$6:$F$500&lt;&gt;Tabelle2!$E$4)*(Ausstellungen!$F$6:$F$500&lt;&gt;Tabelle2!$E$8)*(Ausstellungen!$E$6:$E$500="Hü")))</f>
        <v/>
      </c>
      <c r="I57" s="71" t="str">
        <f>IF(AND(J57&lt;&gt;"",J57&gt;0),RANK(J57,J$6:J$300,0)*100+COUNTIF(J$5:J57,J57),"")</f>
        <v/>
      </c>
      <c r="J57" s="71" t="str">
        <f>IF(OR($A57="",R57="Nein",R57=""),"",SUMPRODUCT((Tabelle1!$J$6:$J$500)*(Ausstellungen!$C$6:$C$500=$A57)*(Ausstellungen!$F$6:$F$500&lt;&gt;Tabelle2!$E$3)*(Ausstellungen!$F$6:$F$500&lt;&gt;Tabelle2!$E$4)*(Ausstellungen!$F$6:$F$500&lt;&gt;Tabelle2!$E$8)*(Ausstellungen!$E$6:$E$500="Rü")))</f>
        <v/>
      </c>
      <c r="K57" s="71" t="str">
        <f>IF(AND(L57&lt;&gt;"",L57&gt;0),RANK(L57,L$6:L$300,0)*100+COUNTIF(L$5:L57,L57),"")</f>
        <v/>
      </c>
      <c r="L57" s="71" t="str">
        <f>IF(OR($A57="",R57="Nein",R57=""),"",SUMPRODUCT((Tabelle1!$J$6:$J$500)*(Ausstellungen!$C$6:$C$500=$A57)*(Ausstellungen!$F$6:$F$500=Tabelle2!$E$8)))</f>
        <v/>
      </c>
      <c r="M57" s="130" t="str">
        <f t="shared" si="0"/>
        <v/>
      </c>
      <c r="N57" s="130" t="str">
        <f>IF(A57&gt;"a",PROPER(VLOOKUP(A57,Teilnehmer!C$6:E$300,3,0)),"")</f>
        <v/>
      </c>
      <c r="O57" s="130" t="str">
        <f>IF(Teilnehmer!C57&lt;&gt;"","Tabelle2!$A$4:$A$6","leer")</f>
        <v>leer</v>
      </c>
      <c r="P57" s="130" t="str">
        <f>IF(AND(Teilnehmer!C57&lt;&gt;"",Teilnehmer!D57&lt;&gt;"",Teilnehmer!E57&lt;&gt;""),"Tabelle2!$A$1:$A$3","leer")</f>
        <v>leer</v>
      </c>
      <c r="Q57" s="71">
        <f>COUNTIF(Teilnehmer!$C$6:$C$300,"&lt;="&amp;Teilnehmer!$C$6:$C$300)</f>
        <v>0</v>
      </c>
      <c r="R57" s="71" t="str">
        <f>IF(A57&gt;"a",VLOOKUP(A57,Teilnehmer!C$6:F$300,4,0),"")</f>
        <v/>
      </c>
    </row>
    <row r="58" spans="1:18" ht="18.600000000000001" customHeight="1" x14ac:dyDescent="0.2">
      <c r="A58" s="130" t="str">
        <f>IF(ISERROR(INDEX(Teilnehmer!$C$6:$C$300,MATCH(ROWS(Teilnehmer!C$6:$C58),$Q$6:$Q$300,0))),"",UPPER(INDEX(Teilnehmer!$C$6:$C$300,MATCH(ROWS(Teilnehmer!A$6:$C58),$Q$6:$Q$300,0))))</f>
        <v/>
      </c>
      <c r="B58" s="130" t="str">
        <f>IF(A58&gt;"a",MID(VLOOKUP(A58,Teilnehmer!C$6:D$300,2,0),1,2),"")</f>
        <v/>
      </c>
      <c r="C58" s="71" t="str">
        <f>IF(AND(D58&lt;&gt;"",D58&gt;0),RANK(D58,D$6:D$300,0)*100+COUNTIF(D$5:D58,D58),"")</f>
        <v/>
      </c>
      <c r="D58" s="71" t="str">
        <f>IF(OR($A58="",R58="Nein",R58=""),"",SUMPRODUCT((Tabelle1!$J$6:$J$500)*(Ausstellungen!$C$6:$C$500=$A58)*(Ausstellungen!$F$6:$F$500=Tabelle2!$E$3)*(Ausstellungen!$E$6:$E$500="Hü"))+SUMPRODUCT((Tabelle1!$J$6:$J$500)*(Ausstellungen!$C$6:$C$500=$A58)*(Ausstellungen!$F$6:$F$500=Tabelle2!$E$4)*(Ausstellungen!$E$6:$E$500="Hü")))</f>
        <v/>
      </c>
      <c r="E58" s="71" t="str">
        <f>IF(AND(F58&lt;&gt;"",F58&gt;0),RANK(F58,F$6:F$300,0)*100+COUNTIF(F$5:F58,F58),"")</f>
        <v/>
      </c>
      <c r="F58" s="71" t="str">
        <f>IF(OR($A58="",R58="Nein",R58=""),"",SUMPRODUCT((Tabelle1!$J$6:$J$500)*(Ausstellungen!$C$6:$C$500=$A58)*(Ausstellungen!$F$6:$F$500=Tabelle2!$E$3)*(Ausstellungen!$E$6:$E$500="Rü"))+SUMPRODUCT((Tabelle1!$J$6:$J$500)*(Ausstellungen!$C$6:$C$500=$A58)*(Ausstellungen!$F$6:$F$500=Tabelle2!$E$4)*(Ausstellungen!$E$6:$E$500="Rü")))</f>
        <v/>
      </c>
      <c r="G58" s="71" t="str">
        <f>IF(AND(H58&lt;&gt;"",H58&gt;0),RANK(H58,H$6:H$300,0)*100+COUNTIF(H$5:H58,H58),"")</f>
        <v/>
      </c>
      <c r="H58" s="71" t="str">
        <f>IF(OR($A58="",R58="Nein",R58=""),"",SUMPRODUCT((Tabelle1!$J$6:$J$500)*(Ausstellungen!$C$6:$C$500=$A58)*(Ausstellungen!$F$6:$F$500&lt;&gt;Tabelle2!$E$3)*(Ausstellungen!$F$6:$F$500&lt;&gt;Tabelle2!$E$4)*(Ausstellungen!$F$6:$F$500&lt;&gt;Tabelle2!$E$8)*(Ausstellungen!$E$6:$E$500="Hü")))</f>
        <v/>
      </c>
      <c r="I58" s="71" t="str">
        <f>IF(AND(J58&lt;&gt;"",J58&gt;0),RANK(J58,J$6:J$300,0)*100+COUNTIF(J$5:J58,J58),"")</f>
        <v/>
      </c>
      <c r="J58" s="71" t="str">
        <f>IF(OR($A58="",R58="Nein",R58=""),"",SUMPRODUCT((Tabelle1!$J$6:$J$500)*(Ausstellungen!$C$6:$C$500=$A58)*(Ausstellungen!$F$6:$F$500&lt;&gt;Tabelle2!$E$3)*(Ausstellungen!$F$6:$F$500&lt;&gt;Tabelle2!$E$4)*(Ausstellungen!$F$6:$F$500&lt;&gt;Tabelle2!$E$8)*(Ausstellungen!$E$6:$E$500="Rü")))</f>
        <v/>
      </c>
      <c r="K58" s="71" t="str">
        <f>IF(AND(L58&lt;&gt;"",L58&gt;0),RANK(L58,L$6:L$300,0)*100+COUNTIF(L$5:L58,L58),"")</f>
        <v/>
      </c>
      <c r="L58" s="71" t="str">
        <f>IF(OR($A58="",R58="Nein",R58=""),"",SUMPRODUCT((Tabelle1!$J$6:$J$500)*(Ausstellungen!$C$6:$C$500=$A58)*(Ausstellungen!$F$6:$F$500=Tabelle2!$E$8)))</f>
        <v/>
      </c>
      <c r="M58" s="130" t="str">
        <f t="shared" si="0"/>
        <v/>
      </c>
      <c r="N58" s="130" t="str">
        <f>IF(A58&gt;"a",PROPER(VLOOKUP(A58,Teilnehmer!C$6:E$300,3,0)),"")</f>
        <v/>
      </c>
      <c r="O58" s="130" t="str">
        <f>IF(Teilnehmer!C58&lt;&gt;"","Tabelle2!$A$4:$A$6","leer")</f>
        <v>leer</v>
      </c>
      <c r="P58" s="130" t="str">
        <f>IF(AND(Teilnehmer!C58&lt;&gt;"",Teilnehmer!D58&lt;&gt;"",Teilnehmer!E58&lt;&gt;""),"Tabelle2!$A$1:$A$3","leer")</f>
        <v>leer</v>
      </c>
      <c r="Q58" s="71">
        <f>COUNTIF(Teilnehmer!$C$6:$C$300,"&lt;="&amp;Teilnehmer!$C$6:$C$300)</f>
        <v>0</v>
      </c>
      <c r="R58" s="71" t="str">
        <f>IF(A58&gt;"a",VLOOKUP(A58,Teilnehmer!C$6:F$300,4,0),"")</f>
        <v/>
      </c>
    </row>
    <row r="59" spans="1:18" ht="18.600000000000001" customHeight="1" x14ac:dyDescent="0.2">
      <c r="A59" s="130" t="str">
        <f>IF(ISERROR(INDEX(Teilnehmer!$C$6:$C$300,MATCH(ROWS(Teilnehmer!C$6:$C59),$Q$6:$Q$300,0))),"",UPPER(INDEX(Teilnehmer!$C$6:$C$300,MATCH(ROWS(Teilnehmer!A$6:$C59),$Q$6:$Q$300,0))))</f>
        <v/>
      </c>
      <c r="B59" s="130" t="str">
        <f>IF(A59&gt;"a",MID(VLOOKUP(A59,Teilnehmer!C$6:D$300,2,0),1,2),"")</f>
        <v/>
      </c>
      <c r="C59" s="71" t="str">
        <f>IF(AND(D59&lt;&gt;"",D59&gt;0),RANK(D59,D$6:D$300,0)*100+COUNTIF(D$5:D59,D59),"")</f>
        <v/>
      </c>
      <c r="D59" s="71" t="str">
        <f>IF(OR($A59="",R59="Nein",R59=""),"",SUMPRODUCT((Tabelle1!$J$6:$J$500)*(Ausstellungen!$C$6:$C$500=$A59)*(Ausstellungen!$F$6:$F$500=Tabelle2!$E$3)*(Ausstellungen!$E$6:$E$500="Hü"))+SUMPRODUCT((Tabelle1!$J$6:$J$500)*(Ausstellungen!$C$6:$C$500=$A59)*(Ausstellungen!$F$6:$F$500=Tabelle2!$E$4)*(Ausstellungen!$E$6:$E$500="Hü")))</f>
        <v/>
      </c>
      <c r="E59" s="71" t="str">
        <f>IF(AND(F59&lt;&gt;"",F59&gt;0),RANK(F59,F$6:F$300,0)*100+COUNTIF(F$5:F59,F59),"")</f>
        <v/>
      </c>
      <c r="F59" s="71" t="str">
        <f>IF(OR($A59="",R59="Nein",R59=""),"",SUMPRODUCT((Tabelle1!$J$6:$J$500)*(Ausstellungen!$C$6:$C$500=$A59)*(Ausstellungen!$F$6:$F$500=Tabelle2!$E$3)*(Ausstellungen!$E$6:$E$500="Rü"))+SUMPRODUCT((Tabelle1!$J$6:$J$500)*(Ausstellungen!$C$6:$C$500=$A59)*(Ausstellungen!$F$6:$F$500=Tabelle2!$E$4)*(Ausstellungen!$E$6:$E$500="Rü")))</f>
        <v/>
      </c>
      <c r="G59" s="71" t="str">
        <f>IF(AND(H59&lt;&gt;"",H59&gt;0),RANK(H59,H$6:H$300,0)*100+COUNTIF(H$5:H59,H59),"")</f>
        <v/>
      </c>
      <c r="H59" s="71" t="str">
        <f>IF(OR($A59="",R59="Nein",R59=""),"",SUMPRODUCT((Tabelle1!$J$6:$J$500)*(Ausstellungen!$C$6:$C$500=$A59)*(Ausstellungen!$F$6:$F$500&lt;&gt;Tabelle2!$E$3)*(Ausstellungen!$F$6:$F$500&lt;&gt;Tabelle2!$E$4)*(Ausstellungen!$F$6:$F$500&lt;&gt;Tabelle2!$E$8)*(Ausstellungen!$E$6:$E$500="Hü")))</f>
        <v/>
      </c>
      <c r="I59" s="71" t="str">
        <f>IF(AND(J59&lt;&gt;"",J59&gt;0),RANK(J59,J$6:J$300,0)*100+COUNTIF(J$5:J59,J59),"")</f>
        <v/>
      </c>
      <c r="J59" s="71" t="str">
        <f>IF(OR($A59="",R59="Nein",R59=""),"",SUMPRODUCT((Tabelle1!$J$6:$J$500)*(Ausstellungen!$C$6:$C$500=$A59)*(Ausstellungen!$F$6:$F$500&lt;&gt;Tabelle2!$E$3)*(Ausstellungen!$F$6:$F$500&lt;&gt;Tabelle2!$E$4)*(Ausstellungen!$F$6:$F$500&lt;&gt;Tabelle2!$E$8)*(Ausstellungen!$E$6:$E$500="Rü")))</f>
        <v/>
      </c>
      <c r="K59" s="71" t="str">
        <f>IF(AND(L59&lt;&gt;"",L59&gt;0),RANK(L59,L$6:L$300,0)*100+COUNTIF(L$5:L59,L59),"")</f>
        <v/>
      </c>
      <c r="L59" s="71" t="str">
        <f>IF(OR($A59="",R59="Nein",R59=""),"",SUMPRODUCT((Tabelle1!$J$6:$J$500)*(Ausstellungen!$C$6:$C$500=$A59)*(Ausstellungen!$F$6:$F$500=Tabelle2!$E$8)))</f>
        <v/>
      </c>
      <c r="M59" s="130" t="str">
        <f t="shared" si="0"/>
        <v/>
      </c>
      <c r="N59" s="130" t="str">
        <f>IF(A59&gt;"a",PROPER(VLOOKUP(A59,Teilnehmer!C$6:E$300,3,0)),"")</f>
        <v/>
      </c>
      <c r="O59" s="130" t="str">
        <f>IF(Teilnehmer!C59&lt;&gt;"","Tabelle2!$A$4:$A$6","leer")</f>
        <v>leer</v>
      </c>
      <c r="P59" s="130" t="str">
        <f>IF(AND(Teilnehmer!C59&lt;&gt;"",Teilnehmer!D59&lt;&gt;"",Teilnehmer!E59&lt;&gt;""),"Tabelle2!$A$1:$A$3","leer")</f>
        <v>leer</v>
      </c>
      <c r="Q59" s="71">
        <f>COUNTIF(Teilnehmer!$C$6:$C$300,"&lt;="&amp;Teilnehmer!$C$6:$C$300)</f>
        <v>0</v>
      </c>
      <c r="R59" s="71" t="str">
        <f>IF(A59&gt;"a",VLOOKUP(A59,Teilnehmer!C$6:F$300,4,0),"")</f>
        <v/>
      </c>
    </row>
    <row r="60" spans="1:18" ht="18.600000000000001" customHeight="1" x14ac:dyDescent="0.2">
      <c r="A60" s="130" t="str">
        <f>IF(ISERROR(INDEX(Teilnehmer!$C$6:$C$300,MATCH(ROWS(Teilnehmer!C$6:$C60),$Q$6:$Q$300,0))),"",UPPER(INDEX(Teilnehmer!$C$6:$C$300,MATCH(ROWS(Teilnehmer!A$6:$C60),$Q$6:$Q$300,0))))</f>
        <v/>
      </c>
      <c r="B60" s="130" t="str">
        <f>IF(A60&gt;"a",MID(VLOOKUP(A60,Teilnehmer!C$6:D$300,2,0),1,2),"")</f>
        <v/>
      </c>
      <c r="C60" s="71" t="str">
        <f>IF(AND(D60&lt;&gt;"",D60&gt;0),RANK(D60,D$6:D$300,0)*100+COUNTIF(D$5:D60,D60),"")</f>
        <v/>
      </c>
      <c r="D60" s="71" t="str">
        <f>IF(OR($A60="",R60="Nein",R60=""),"",SUMPRODUCT((Tabelle1!$J$6:$J$500)*(Ausstellungen!$C$6:$C$500=$A60)*(Ausstellungen!$F$6:$F$500=Tabelle2!$E$3)*(Ausstellungen!$E$6:$E$500="Hü"))+SUMPRODUCT((Tabelle1!$J$6:$J$500)*(Ausstellungen!$C$6:$C$500=$A60)*(Ausstellungen!$F$6:$F$500=Tabelle2!$E$4)*(Ausstellungen!$E$6:$E$500="Hü")))</f>
        <v/>
      </c>
      <c r="E60" s="71" t="str">
        <f>IF(AND(F60&lt;&gt;"",F60&gt;0),RANK(F60,F$6:F$300,0)*100+COUNTIF(F$5:F60,F60),"")</f>
        <v/>
      </c>
      <c r="F60" s="71" t="str">
        <f>IF(OR($A60="",R60="Nein",R60=""),"",SUMPRODUCT((Tabelle1!$J$6:$J$500)*(Ausstellungen!$C$6:$C$500=$A60)*(Ausstellungen!$F$6:$F$500=Tabelle2!$E$3)*(Ausstellungen!$E$6:$E$500="Rü"))+SUMPRODUCT((Tabelle1!$J$6:$J$500)*(Ausstellungen!$C$6:$C$500=$A60)*(Ausstellungen!$F$6:$F$500=Tabelle2!$E$4)*(Ausstellungen!$E$6:$E$500="Rü")))</f>
        <v/>
      </c>
      <c r="G60" s="71" t="str">
        <f>IF(AND(H60&lt;&gt;"",H60&gt;0),RANK(H60,H$6:H$300,0)*100+COUNTIF(H$5:H60,H60),"")</f>
        <v/>
      </c>
      <c r="H60" s="71" t="str">
        <f>IF(OR($A60="",R60="Nein",R60=""),"",SUMPRODUCT((Tabelle1!$J$6:$J$500)*(Ausstellungen!$C$6:$C$500=$A60)*(Ausstellungen!$F$6:$F$500&lt;&gt;Tabelle2!$E$3)*(Ausstellungen!$F$6:$F$500&lt;&gt;Tabelle2!$E$4)*(Ausstellungen!$F$6:$F$500&lt;&gt;Tabelle2!$E$8)*(Ausstellungen!$E$6:$E$500="Hü")))</f>
        <v/>
      </c>
      <c r="I60" s="71" t="str">
        <f>IF(AND(J60&lt;&gt;"",J60&gt;0),RANK(J60,J$6:J$300,0)*100+COUNTIF(J$5:J60,J60),"")</f>
        <v/>
      </c>
      <c r="J60" s="71" t="str">
        <f>IF(OR($A60="",R60="Nein",R60=""),"",SUMPRODUCT((Tabelle1!$J$6:$J$500)*(Ausstellungen!$C$6:$C$500=$A60)*(Ausstellungen!$F$6:$F$500&lt;&gt;Tabelle2!$E$3)*(Ausstellungen!$F$6:$F$500&lt;&gt;Tabelle2!$E$4)*(Ausstellungen!$F$6:$F$500&lt;&gt;Tabelle2!$E$8)*(Ausstellungen!$E$6:$E$500="Rü")))</f>
        <v/>
      </c>
      <c r="K60" s="71" t="str">
        <f>IF(AND(L60&lt;&gt;"",L60&gt;0),RANK(L60,L$6:L$300,0)*100+COUNTIF(L$5:L60,L60),"")</f>
        <v/>
      </c>
      <c r="L60" s="71" t="str">
        <f>IF(OR($A60="",R60="Nein",R60=""),"",SUMPRODUCT((Tabelle1!$J$6:$J$500)*(Ausstellungen!$C$6:$C$500=$A60)*(Ausstellungen!$F$6:$F$500=Tabelle2!$E$8)))</f>
        <v/>
      </c>
      <c r="M60" s="130" t="str">
        <f t="shared" si="0"/>
        <v/>
      </c>
      <c r="N60" s="130" t="str">
        <f>IF(A60&gt;"a",PROPER(VLOOKUP(A60,Teilnehmer!C$6:E$300,3,0)),"")</f>
        <v/>
      </c>
      <c r="O60" s="130" t="str">
        <f>IF(Teilnehmer!C60&lt;&gt;"","Tabelle2!$A$4:$A$6","leer")</f>
        <v>leer</v>
      </c>
      <c r="P60" s="130" t="str">
        <f>IF(AND(Teilnehmer!C60&lt;&gt;"",Teilnehmer!D60&lt;&gt;"",Teilnehmer!E60&lt;&gt;""),"Tabelle2!$A$1:$A$3","leer")</f>
        <v>leer</v>
      </c>
      <c r="Q60" s="71">
        <f>COUNTIF(Teilnehmer!$C$6:$C$300,"&lt;="&amp;Teilnehmer!$C$6:$C$300)</f>
        <v>0</v>
      </c>
      <c r="R60" s="71" t="str">
        <f>IF(A60&gt;"a",VLOOKUP(A60,Teilnehmer!C$6:F$300,4,0),"")</f>
        <v/>
      </c>
    </row>
    <row r="61" spans="1:18" ht="18.600000000000001" customHeight="1" x14ac:dyDescent="0.2">
      <c r="A61" s="130" t="str">
        <f>IF(ISERROR(INDEX(Teilnehmer!$C$6:$C$300,MATCH(ROWS(Teilnehmer!C$6:$C61),$Q$6:$Q$300,0))),"",UPPER(INDEX(Teilnehmer!$C$6:$C$300,MATCH(ROWS(Teilnehmer!A$6:$C61),$Q$6:$Q$300,0))))</f>
        <v/>
      </c>
      <c r="B61" s="130" t="str">
        <f>IF(A61&gt;"a",MID(VLOOKUP(A61,Teilnehmer!C$6:D$300,2,0),1,2),"")</f>
        <v/>
      </c>
      <c r="C61" s="71" t="str">
        <f>IF(AND(D61&lt;&gt;"",D61&gt;0),RANK(D61,D$6:D$300,0)*100+COUNTIF(D$5:D61,D61),"")</f>
        <v/>
      </c>
      <c r="D61" s="71" t="str">
        <f>IF(OR($A61="",R61="Nein",R61=""),"",SUMPRODUCT((Tabelle1!$J$6:$J$500)*(Ausstellungen!$C$6:$C$500=$A61)*(Ausstellungen!$F$6:$F$500=Tabelle2!$E$3)*(Ausstellungen!$E$6:$E$500="Hü"))+SUMPRODUCT((Tabelle1!$J$6:$J$500)*(Ausstellungen!$C$6:$C$500=$A61)*(Ausstellungen!$F$6:$F$500=Tabelle2!$E$4)*(Ausstellungen!$E$6:$E$500="Hü")))</f>
        <v/>
      </c>
      <c r="E61" s="71" t="str">
        <f>IF(AND(F61&lt;&gt;"",F61&gt;0),RANK(F61,F$6:F$300,0)*100+COUNTIF(F$5:F61,F61),"")</f>
        <v/>
      </c>
      <c r="F61" s="71" t="str">
        <f>IF(OR($A61="",R61="Nein",R61=""),"",SUMPRODUCT((Tabelle1!$J$6:$J$500)*(Ausstellungen!$C$6:$C$500=$A61)*(Ausstellungen!$F$6:$F$500=Tabelle2!$E$3)*(Ausstellungen!$E$6:$E$500="Rü"))+SUMPRODUCT((Tabelle1!$J$6:$J$500)*(Ausstellungen!$C$6:$C$500=$A61)*(Ausstellungen!$F$6:$F$500=Tabelle2!$E$4)*(Ausstellungen!$E$6:$E$500="Rü")))</f>
        <v/>
      </c>
      <c r="G61" s="71" t="str">
        <f>IF(AND(H61&lt;&gt;"",H61&gt;0),RANK(H61,H$6:H$300,0)*100+COUNTIF(H$5:H61,H61),"")</f>
        <v/>
      </c>
      <c r="H61" s="71" t="str">
        <f>IF(OR($A61="",R61="Nein",R61=""),"",SUMPRODUCT((Tabelle1!$J$6:$J$500)*(Ausstellungen!$C$6:$C$500=$A61)*(Ausstellungen!$F$6:$F$500&lt;&gt;Tabelle2!$E$3)*(Ausstellungen!$F$6:$F$500&lt;&gt;Tabelle2!$E$4)*(Ausstellungen!$F$6:$F$500&lt;&gt;Tabelle2!$E$8)*(Ausstellungen!$E$6:$E$500="Hü")))</f>
        <v/>
      </c>
      <c r="I61" s="71" t="str">
        <f>IF(AND(J61&lt;&gt;"",J61&gt;0),RANK(J61,J$6:J$300,0)*100+COUNTIF(J$5:J61,J61),"")</f>
        <v/>
      </c>
      <c r="J61" s="71" t="str">
        <f>IF(OR($A61="",R61="Nein",R61=""),"",SUMPRODUCT((Tabelle1!$J$6:$J$500)*(Ausstellungen!$C$6:$C$500=$A61)*(Ausstellungen!$F$6:$F$500&lt;&gt;Tabelle2!$E$3)*(Ausstellungen!$F$6:$F$500&lt;&gt;Tabelle2!$E$4)*(Ausstellungen!$F$6:$F$500&lt;&gt;Tabelle2!$E$8)*(Ausstellungen!$E$6:$E$500="Rü")))</f>
        <v/>
      </c>
      <c r="K61" s="71" t="str">
        <f>IF(AND(L61&lt;&gt;"",L61&gt;0),RANK(L61,L$6:L$300,0)*100+COUNTIF(L$5:L61,L61),"")</f>
        <v/>
      </c>
      <c r="L61" s="71" t="str">
        <f>IF(OR($A61="",R61="Nein",R61=""),"",SUMPRODUCT((Tabelle1!$J$6:$J$500)*(Ausstellungen!$C$6:$C$500=$A61)*(Ausstellungen!$F$6:$F$500=Tabelle2!$E$8)))</f>
        <v/>
      </c>
      <c r="M61" s="130" t="str">
        <f t="shared" si="0"/>
        <v/>
      </c>
      <c r="N61" s="130" t="str">
        <f>IF(A61&gt;"a",PROPER(VLOOKUP(A61,Teilnehmer!C$6:E$300,3,0)),"")</f>
        <v/>
      </c>
      <c r="O61" s="130" t="str">
        <f>IF(Teilnehmer!C61&lt;&gt;"","Tabelle2!$A$4:$A$6","leer")</f>
        <v>leer</v>
      </c>
      <c r="P61" s="130" t="str">
        <f>IF(AND(Teilnehmer!C61&lt;&gt;"",Teilnehmer!D61&lt;&gt;"",Teilnehmer!E61&lt;&gt;""),"Tabelle2!$A$1:$A$3","leer")</f>
        <v>leer</v>
      </c>
      <c r="Q61" s="71">
        <f>COUNTIF(Teilnehmer!$C$6:$C$300,"&lt;="&amp;Teilnehmer!$C$6:$C$300)</f>
        <v>0</v>
      </c>
      <c r="R61" s="71" t="str">
        <f>IF(A61&gt;"a",VLOOKUP(A61,Teilnehmer!C$6:F$300,4,0),"")</f>
        <v/>
      </c>
    </row>
    <row r="62" spans="1:18" ht="18.600000000000001" customHeight="1" x14ac:dyDescent="0.2">
      <c r="A62" s="130" t="str">
        <f>IF(ISERROR(INDEX(Teilnehmer!$C$6:$C$300,MATCH(ROWS(Teilnehmer!C$6:$C62),$Q$6:$Q$300,0))),"",UPPER(INDEX(Teilnehmer!$C$6:$C$300,MATCH(ROWS(Teilnehmer!A$6:$C62),$Q$6:$Q$300,0))))</f>
        <v/>
      </c>
      <c r="B62" s="130" t="str">
        <f>IF(A62&gt;"a",MID(VLOOKUP(A62,Teilnehmer!C$6:D$300,2,0),1,2),"")</f>
        <v/>
      </c>
      <c r="C62" s="71" t="str">
        <f>IF(AND(D62&lt;&gt;"",D62&gt;0),RANK(D62,D$6:D$300,0)*100+COUNTIF(D$5:D62,D62),"")</f>
        <v/>
      </c>
      <c r="D62" s="71" t="str">
        <f>IF(OR($A62="",R62="Nein",R62=""),"",SUMPRODUCT((Tabelle1!$J$6:$J$500)*(Ausstellungen!$C$6:$C$500=$A62)*(Ausstellungen!$F$6:$F$500=Tabelle2!$E$3)*(Ausstellungen!$E$6:$E$500="Hü"))+SUMPRODUCT((Tabelle1!$J$6:$J$500)*(Ausstellungen!$C$6:$C$500=$A62)*(Ausstellungen!$F$6:$F$500=Tabelle2!$E$4)*(Ausstellungen!$E$6:$E$500="Hü")))</f>
        <v/>
      </c>
      <c r="E62" s="71" t="str">
        <f>IF(AND(F62&lt;&gt;"",F62&gt;0),RANK(F62,F$6:F$300,0)*100+COUNTIF(F$5:F62,F62),"")</f>
        <v/>
      </c>
      <c r="F62" s="71" t="str">
        <f>IF(OR($A62="",R62="Nein",R62=""),"",SUMPRODUCT((Tabelle1!$J$6:$J$500)*(Ausstellungen!$C$6:$C$500=$A62)*(Ausstellungen!$F$6:$F$500=Tabelle2!$E$3)*(Ausstellungen!$E$6:$E$500="Rü"))+SUMPRODUCT((Tabelle1!$J$6:$J$500)*(Ausstellungen!$C$6:$C$500=$A62)*(Ausstellungen!$F$6:$F$500=Tabelle2!$E$4)*(Ausstellungen!$E$6:$E$500="Rü")))</f>
        <v/>
      </c>
      <c r="G62" s="71" t="str">
        <f>IF(AND(H62&lt;&gt;"",H62&gt;0),RANK(H62,H$6:H$300,0)*100+COUNTIF(H$5:H62,H62),"")</f>
        <v/>
      </c>
      <c r="H62" s="71" t="str">
        <f>IF(OR($A62="",R62="Nein",R62=""),"",SUMPRODUCT((Tabelle1!$J$6:$J$500)*(Ausstellungen!$C$6:$C$500=$A62)*(Ausstellungen!$F$6:$F$500&lt;&gt;Tabelle2!$E$3)*(Ausstellungen!$F$6:$F$500&lt;&gt;Tabelle2!$E$4)*(Ausstellungen!$F$6:$F$500&lt;&gt;Tabelle2!$E$8)*(Ausstellungen!$E$6:$E$500="Hü")))</f>
        <v/>
      </c>
      <c r="I62" s="71" t="str">
        <f>IF(AND(J62&lt;&gt;"",J62&gt;0),RANK(J62,J$6:J$300,0)*100+COUNTIF(J$5:J62,J62),"")</f>
        <v/>
      </c>
      <c r="J62" s="71" t="str">
        <f>IF(OR($A62="",R62="Nein",R62=""),"",SUMPRODUCT((Tabelle1!$J$6:$J$500)*(Ausstellungen!$C$6:$C$500=$A62)*(Ausstellungen!$F$6:$F$500&lt;&gt;Tabelle2!$E$3)*(Ausstellungen!$F$6:$F$500&lt;&gt;Tabelle2!$E$4)*(Ausstellungen!$F$6:$F$500&lt;&gt;Tabelle2!$E$8)*(Ausstellungen!$E$6:$E$500="Rü")))</f>
        <v/>
      </c>
      <c r="K62" s="71" t="str">
        <f>IF(AND(L62&lt;&gt;"",L62&gt;0),RANK(L62,L$6:L$300,0)*100+COUNTIF(L$5:L62,L62),"")</f>
        <v/>
      </c>
      <c r="L62" s="71" t="str">
        <f>IF(OR($A62="",R62="Nein",R62=""),"",SUMPRODUCT((Tabelle1!$J$6:$J$500)*(Ausstellungen!$C$6:$C$500=$A62)*(Ausstellungen!$F$6:$F$500=Tabelle2!$E$8)))</f>
        <v/>
      </c>
      <c r="M62" s="130" t="str">
        <f t="shared" si="0"/>
        <v/>
      </c>
      <c r="N62" s="130" t="str">
        <f>IF(A62&gt;"a",PROPER(VLOOKUP(A62,Teilnehmer!C$6:E$300,3,0)),"")</f>
        <v/>
      </c>
      <c r="O62" s="130" t="str">
        <f>IF(Teilnehmer!C62&lt;&gt;"","Tabelle2!$A$4:$A$6","leer")</f>
        <v>leer</v>
      </c>
      <c r="P62" s="130" t="str">
        <f>IF(AND(Teilnehmer!C62&lt;&gt;"",Teilnehmer!D62&lt;&gt;"",Teilnehmer!E62&lt;&gt;""),"Tabelle2!$A$1:$A$3","leer")</f>
        <v>leer</v>
      </c>
      <c r="Q62" s="71">
        <f>COUNTIF(Teilnehmer!$C$6:$C$300,"&lt;="&amp;Teilnehmer!$C$6:$C$300)</f>
        <v>0</v>
      </c>
      <c r="R62" s="71" t="str">
        <f>IF(A62&gt;"a",VLOOKUP(A62,Teilnehmer!C$6:F$300,4,0),"")</f>
        <v/>
      </c>
    </row>
    <row r="63" spans="1:18" ht="18.600000000000001" customHeight="1" x14ac:dyDescent="0.2">
      <c r="A63" s="130" t="str">
        <f>IF(ISERROR(INDEX(Teilnehmer!$C$6:$C$300,MATCH(ROWS(Teilnehmer!C$6:$C63),$Q$6:$Q$300,0))),"",UPPER(INDEX(Teilnehmer!$C$6:$C$300,MATCH(ROWS(Teilnehmer!A$6:$C63),$Q$6:$Q$300,0))))</f>
        <v/>
      </c>
      <c r="B63" s="130" t="str">
        <f>IF(A63&gt;"a",MID(VLOOKUP(A63,Teilnehmer!C$6:D$300,2,0),1,2),"")</f>
        <v/>
      </c>
      <c r="C63" s="71" t="str">
        <f>IF(AND(D63&lt;&gt;"",D63&gt;0),RANK(D63,D$6:D$300,0)*100+COUNTIF(D$5:D63,D63),"")</f>
        <v/>
      </c>
      <c r="D63" s="71" t="str">
        <f>IF(OR($A63="",R63="Nein",R63=""),"",SUMPRODUCT((Tabelle1!$J$6:$J$500)*(Ausstellungen!$C$6:$C$500=$A63)*(Ausstellungen!$F$6:$F$500=Tabelle2!$E$3)*(Ausstellungen!$E$6:$E$500="Hü"))+SUMPRODUCT((Tabelle1!$J$6:$J$500)*(Ausstellungen!$C$6:$C$500=$A63)*(Ausstellungen!$F$6:$F$500=Tabelle2!$E$4)*(Ausstellungen!$E$6:$E$500="Hü")))</f>
        <v/>
      </c>
      <c r="E63" s="71" t="str">
        <f>IF(AND(F63&lt;&gt;"",F63&gt;0),RANK(F63,F$6:F$300,0)*100+COUNTIF(F$5:F63,F63),"")</f>
        <v/>
      </c>
      <c r="F63" s="71" t="str">
        <f>IF(OR($A63="",R63="Nein",R63=""),"",SUMPRODUCT((Tabelle1!$J$6:$J$500)*(Ausstellungen!$C$6:$C$500=$A63)*(Ausstellungen!$F$6:$F$500=Tabelle2!$E$3)*(Ausstellungen!$E$6:$E$500="Rü"))+SUMPRODUCT((Tabelle1!$J$6:$J$500)*(Ausstellungen!$C$6:$C$500=$A63)*(Ausstellungen!$F$6:$F$500=Tabelle2!$E$4)*(Ausstellungen!$E$6:$E$500="Rü")))</f>
        <v/>
      </c>
      <c r="G63" s="71" t="str">
        <f>IF(AND(H63&lt;&gt;"",H63&gt;0),RANK(H63,H$6:H$300,0)*100+COUNTIF(H$5:H63,H63),"")</f>
        <v/>
      </c>
      <c r="H63" s="71" t="str">
        <f>IF(OR($A63="",R63="Nein",R63=""),"",SUMPRODUCT((Tabelle1!$J$6:$J$500)*(Ausstellungen!$C$6:$C$500=$A63)*(Ausstellungen!$F$6:$F$500&lt;&gt;Tabelle2!$E$3)*(Ausstellungen!$F$6:$F$500&lt;&gt;Tabelle2!$E$4)*(Ausstellungen!$F$6:$F$500&lt;&gt;Tabelle2!$E$8)*(Ausstellungen!$E$6:$E$500="Hü")))</f>
        <v/>
      </c>
      <c r="I63" s="71" t="str">
        <f>IF(AND(J63&lt;&gt;"",J63&gt;0),RANK(J63,J$6:J$300,0)*100+COUNTIF(J$5:J63,J63),"")</f>
        <v/>
      </c>
      <c r="J63" s="71" t="str">
        <f>IF(OR($A63="",R63="Nein",R63=""),"",SUMPRODUCT((Tabelle1!$J$6:$J$500)*(Ausstellungen!$C$6:$C$500=$A63)*(Ausstellungen!$F$6:$F$500&lt;&gt;Tabelle2!$E$3)*(Ausstellungen!$F$6:$F$500&lt;&gt;Tabelle2!$E$4)*(Ausstellungen!$F$6:$F$500&lt;&gt;Tabelle2!$E$8)*(Ausstellungen!$E$6:$E$500="Rü")))</f>
        <v/>
      </c>
      <c r="K63" s="71" t="str">
        <f>IF(AND(L63&lt;&gt;"",L63&gt;0),RANK(L63,L$6:L$300,0)*100+COUNTIF(L$5:L63,L63),"")</f>
        <v/>
      </c>
      <c r="L63" s="71" t="str">
        <f>IF(OR($A63="",R63="Nein",R63=""),"",SUMPRODUCT((Tabelle1!$J$6:$J$500)*(Ausstellungen!$C$6:$C$500=$A63)*(Ausstellungen!$F$6:$F$500=Tabelle2!$E$8)))</f>
        <v/>
      </c>
      <c r="M63" s="130" t="str">
        <f t="shared" si="0"/>
        <v/>
      </c>
      <c r="N63" s="130" t="str">
        <f>IF(A63&gt;"a",PROPER(VLOOKUP(A63,Teilnehmer!C$6:E$300,3,0)),"")</f>
        <v/>
      </c>
      <c r="O63" s="130" t="str">
        <f>IF(Teilnehmer!C63&lt;&gt;"","Tabelle2!$A$4:$A$6","leer")</f>
        <v>leer</v>
      </c>
      <c r="P63" s="130" t="str">
        <f>IF(AND(Teilnehmer!C63&lt;&gt;"",Teilnehmer!D63&lt;&gt;"",Teilnehmer!E63&lt;&gt;""),"Tabelle2!$A$1:$A$3","leer")</f>
        <v>leer</v>
      </c>
      <c r="Q63" s="71">
        <f>COUNTIF(Teilnehmer!$C$6:$C$300,"&lt;="&amp;Teilnehmer!$C$6:$C$300)</f>
        <v>0</v>
      </c>
      <c r="R63" s="71" t="str">
        <f>IF(A63&gt;"a",VLOOKUP(A63,Teilnehmer!C$6:F$300,4,0),"")</f>
        <v/>
      </c>
    </row>
    <row r="64" spans="1:18" ht="18.600000000000001" customHeight="1" x14ac:dyDescent="0.2">
      <c r="A64" s="130" t="str">
        <f>IF(ISERROR(INDEX(Teilnehmer!$C$6:$C$300,MATCH(ROWS(Teilnehmer!C$6:$C64),$Q$6:$Q$300,0))),"",UPPER(INDEX(Teilnehmer!$C$6:$C$300,MATCH(ROWS(Teilnehmer!A$6:$C64),$Q$6:$Q$300,0))))</f>
        <v/>
      </c>
      <c r="B64" s="130" t="str">
        <f>IF(A64&gt;"a",MID(VLOOKUP(A64,Teilnehmer!C$6:D$300,2,0),1,2),"")</f>
        <v/>
      </c>
      <c r="C64" s="71" t="str">
        <f>IF(AND(D64&lt;&gt;"",D64&gt;0),RANK(D64,D$6:D$300,0)*100+COUNTIF(D$5:D64,D64),"")</f>
        <v/>
      </c>
      <c r="D64" s="71" t="str">
        <f>IF(OR($A64="",R64="Nein",R64=""),"",SUMPRODUCT((Tabelle1!$J$6:$J$500)*(Ausstellungen!$C$6:$C$500=$A64)*(Ausstellungen!$F$6:$F$500=Tabelle2!$E$3)*(Ausstellungen!$E$6:$E$500="Hü"))+SUMPRODUCT((Tabelle1!$J$6:$J$500)*(Ausstellungen!$C$6:$C$500=$A64)*(Ausstellungen!$F$6:$F$500=Tabelle2!$E$4)*(Ausstellungen!$E$6:$E$500="Hü")))</f>
        <v/>
      </c>
      <c r="E64" s="71" t="str">
        <f>IF(AND(F64&lt;&gt;"",F64&gt;0),RANK(F64,F$6:F$300,0)*100+COUNTIF(F$5:F64,F64),"")</f>
        <v/>
      </c>
      <c r="F64" s="71" t="str">
        <f>IF(OR($A64="",R64="Nein",R64=""),"",SUMPRODUCT((Tabelle1!$J$6:$J$500)*(Ausstellungen!$C$6:$C$500=$A64)*(Ausstellungen!$F$6:$F$500=Tabelle2!$E$3)*(Ausstellungen!$E$6:$E$500="Rü"))+SUMPRODUCT((Tabelle1!$J$6:$J$500)*(Ausstellungen!$C$6:$C$500=$A64)*(Ausstellungen!$F$6:$F$500=Tabelle2!$E$4)*(Ausstellungen!$E$6:$E$500="Rü")))</f>
        <v/>
      </c>
      <c r="G64" s="71" t="str">
        <f>IF(AND(H64&lt;&gt;"",H64&gt;0),RANK(H64,H$6:H$300,0)*100+COUNTIF(H$5:H64,H64),"")</f>
        <v/>
      </c>
      <c r="H64" s="71" t="str">
        <f>IF(OR($A64="",R64="Nein",R64=""),"",SUMPRODUCT((Tabelle1!$J$6:$J$500)*(Ausstellungen!$C$6:$C$500=$A64)*(Ausstellungen!$F$6:$F$500&lt;&gt;Tabelle2!$E$3)*(Ausstellungen!$F$6:$F$500&lt;&gt;Tabelle2!$E$4)*(Ausstellungen!$F$6:$F$500&lt;&gt;Tabelle2!$E$8)*(Ausstellungen!$E$6:$E$500="Hü")))</f>
        <v/>
      </c>
      <c r="I64" s="71" t="str">
        <f>IF(AND(J64&lt;&gt;"",J64&gt;0),RANK(J64,J$6:J$300,0)*100+COUNTIF(J$5:J64,J64),"")</f>
        <v/>
      </c>
      <c r="J64" s="71" t="str">
        <f>IF(OR($A64="",R64="Nein",R64=""),"",SUMPRODUCT((Tabelle1!$J$6:$J$500)*(Ausstellungen!$C$6:$C$500=$A64)*(Ausstellungen!$F$6:$F$500&lt;&gt;Tabelle2!$E$3)*(Ausstellungen!$F$6:$F$500&lt;&gt;Tabelle2!$E$4)*(Ausstellungen!$F$6:$F$500&lt;&gt;Tabelle2!$E$8)*(Ausstellungen!$E$6:$E$500="Rü")))</f>
        <v/>
      </c>
      <c r="K64" s="71" t="str">
        <f>IF(AND(L64&lt;&gt;"",L64&gt;0),RANK(L64,L$6:L$300,0)*100+COUNTIF(L$5:L64,L64),"")</f>
        <v/>
      </c>
      <c r="L64" s="71" t="str">
        <f>IF(OR($A64="",R64="Nein",R64=""),"",SUMPRODUCT((Tabelle1!$J$6:$J$500)*(Ausstellungen!$C$6:$C$500=$A64)*(Ausstellungen!$F$6:$F$500=Tabelle2!$E$8)))</f>
        <v/>
      </c>
      <c r="M64" s="130" t="str">
        <f t="shared" si="0"/>
        <v/>
      </c>
      <c r="N64" s="130" t="str">
        <f>IF(A64&gt;"a",PROPER(VLOOKUP(A64,Teilnehmer!C$6:E$300,3,0)),"")</f>
        <v/>
      </c>
      <c r="O64" s="130" t="str">
        <f>IF(Teilnehmer!C64&lt;&gt;"","Tabelle2!$A$4:$A$6","leer")</f>
        <v>leer</v>
      </c>
      <c r="P64" s="130" t="str">
        <f>IF(AND(Teilnehmer!C64&lt;&gt;"",Teilnehmer!D64&lt;&gt;"",Teilnehmer!E64&lt;&gt;""),"Tabelle2!$A$1:$A$3","leer")</f>
        <v>leer</v>
      </c>
      <c r="Q64" s="71">
        <f>COUNTIF(Teilnehmer!$C$6:$C$300,"&lt;="&amp;Teilnehmer!$C$6:$C$300)</f>
        <v>0</v>
      </c>
      <c r="R64" s="71" t="str">
        <f>IF(A64&gt;"a",VLOOKUP(A64,Teilnehmer!C$6:F$300,4,0),"")</f>
        <v/>
      </c>
    </row>
    <row r="65" spans="1:18" ht="18.600000000000001" customHeight="1" x14ac:dyDescent="0.2">
      <c r="A65" s="130" t="str">
        <f>IF(ISERROR(INDEX(Teilnehmer!$C$6:$C$300,MATCH(ROWS(Teilnehmer!C$6:$C65),$Q$6:$Q$300,0))),"",UPPER(INDEX(Teilnehmer!$C$6:$C$300,MATCH(ROWS(Teilnehmer!A$6:$C65),$Q$6:$Q$300,0))))</f>
        <v/>
      </c>
      <c r="B65" s="130" t="str">
        <f>IF(A65&gt;"a",MID(VLOOKUP(A65,Teilnehmer!C$6:D$300,2,0),1,2),"")</f>
        <v/>
      </c>
      <c r="C65" s="71" t="str">
        <f>IF(AND(D65&lt;&gt;"",D65&gt;0),RANK(D65,D$6:D$300,0)*100+COUNTIF(D$5:D65,D65),"")</f>
        <v/>
      </c>
      <c r="D65" s="71" t="str">
        <f>IF(OR($A65="",R65="Nein",R65=""),"",SUMPRODUCT((Tabelle1!$J$6:$J$500)*(Ausstellungen!$C$6:$C$500=$A65)*(Ausstellungen!$F$6:$F$500=Tabelle2!$E$3)*(Ausstellungen!$E$6:$E$500="Hü"))+SUMPRODUCT((Tabelle1!$J$6:$J$500)*(Ausstellungen!$C$6:$C$500=$A65)*(Ausstellungen!$F$6:$F$500=Tabelle2!$E$4)*(Ausstellungen!$E$6:$E$500="Hü")))</f>
        <v/>
      </c>
      <c r="E65" s="71" t="str">
        <f>IF(AND(F65&lt;&gt;"",F65&gt;0),RANK(F65,F$6:F$300,0)*100+COUNTIF(F$5:F65,F65),"")</f>
        <v/>
      </c>
      <c r="F65" s="71" t="str">
        <f>IF(OR($A65="",R65="Nein",R65=""),"",SUMPRODUCT((Tabelle1!$J$6:$J$500)*(Ausstellungen!$C$6:$C$500=$A65)*(Ausstellungen!$F$6:$F$500=Tabelle2!$E$3)*(Ausstellungen!$E$6:$E$500="Rü"))+SUMPRODUCT((Tabelle1!$J$6:$J$500)*(Ausstellungen!$C$6:$C$500=$A65)*(Ausstellungen!$F$6:$F$500=Tabelle2!$E$4)*(Ausstellungen!$E$6:$E$500="Rü")))</f>
        <v/>
      </c>
      <c r="G65" s="71" t="str">
        <f>IF(AND(H65&lt;&gt;"",H65&gt;0),RANK(H65,H$6:H$300,0)*100+COUNTIF(H$5:H65,H65),"")</f>
        <v/>
      </c>
      <c r="H65" s="71" t="str">
        <f>IF(OR($A65="",R65="Nein",R65=""),"",SUMPRODUCT((Tabelle1!$J$6:$J$500)*(Ausstellungen!$C$6:$C$500=$A65)*(Ausstellungen!$F$6:$F$500&lt;&gt;Tabelle2!$E$3)*(Ausstellungen!$F$6:$F$500&lt;&gt;Tabelle2!$E$4)*(Ausstellungen!$F$6:$F$500&lt;&gt;Tabelle2!$E$8)*(Ausstellungen!$E$6:$E$500="Hü")))</f>
        <v/>
      </c>
      <c r="I65" s="71" t="str">
        <f>IF(AND(J65&lt;&gt;"",J65&gt;0),RANK(J65,J$6:J$300,0)*100+COUNTIF(J$5:J65,J65),"")</f>
        <v/>
      </c>
      <c r="J65" s="71" t="str">
        <f>IF(OR($A65="",R65="Nein",R65=""),"",SUMPRODUCT((Tabelle1!$J$6:$J$500)*(Ausstellungen!$C$6:$C$500=$A65)*(Ausstellungen!$F$6:$F$500&lt;&gt;Tabelle2!$E$3)*(Ausstellungen!$F$6:$F$500&lt;&gt;Tabelle2!$E$4)*(Ausstellungen!$F$6:$F$500&lt;&gt;Tabelle2!$E$8)*(Ausstellungen!$E$6:$E$500="Rü")))</f>
        <v/>
      </c>
      <c r="K65" s="71" t="str">
        <f>IF(AND(L65&lt;&gt;"",L65&gt;0),RANK(L65,L$6:L$300,0)*100+COUNTIF(L$5:L65,L65),"")</f>
        <v/>
      </c>
      <c r="L65" s="71" t="str">
        <f>IF(OR($A65="",R65="Nein",R65=""),"",SUMPRODUCT((Tabelle1!$J$6:$J$500)*(Ausstellungen!$C$6:$C$500=$A65)*(Ausstellungen!$F$6:$F$500=Tabelle2!$E$8)))</f>
        <v/>
      </c>
      <c r="M65" s="130" t="str">
        <f t="shared" si="0"/>
        <v/>
      </c>
      <c r="N65" s="130" t="str">
        <f>IF(A65&gt;"a",PROPER(VLOOKUP(A65,Teilnehmer!C$6:E$300,3,0)),"")</f>
        <v/>
      </c>
      <c r="O65" s="130" t="str">
        <f>IF(Teilnehmer!C65&lt;&gt;"","Tabelle2!$A$4:$A$6","leer")</f>
        <v>leer</v>
      </c>
      <c r="P65" s="130" t="str">
        <f>IF(AND(Teilnehmer!C65&lt;&gt;"",Teilnehmer!D65&lt;&gt;"",Teilnehmer!E65&lt;&gt;""),"Tabelle2!$A$1:$A$3","leer")</f>
        <v>leer</v>
      </c>
      <c r="Q65" s="71">
        <f>COUNTIF(Teilnehmer!$C$6:$C$300,"&lt;="&amp;Teilnehmer!$C$6:$C$300)</f>
        <v>0</v>
      </c>
      <c r="R65" s="71" t="str">
        <f>IF(A65&gt;"a",VLOOKUP(A65,Teilnehmer!C$6:F$300,4,0),"")</f>
        <v/>
      </c>
    </row>
    <row r="66" spans="1:18" ht="18.600000000000001" customHeight="1" x14ac:dyDescent="0.2">
      <c r="A66" s="130" t="str">
        <f>IF(ISERROR(INDEX(Teilnehmer!$C$6:$C$300,MATCH(ROWS(Teilnehmer!C$6:$C66),$Q$6:$Q$300,0))),"",UPPER(INDEX(Teilnehmer!$C$6:$C$300,MATCH(ROWS(Teilnehmer!A$6:$C66),$Q$6:$Q$300,0))))</f>
        <v/>
      </c>
      <c r="B66" s="130" t="str">
        <f>IF(A66&gt;"a",MID(VLOOKUP(A66,Teilnehmer!C$6:D$300,2,0),1,2),"")</f>
        <v/>
      </c>
      <c r="C66" s="71" t="str">
        <f>IF(AND(D66&lt;&gt;"",D66&gt;0),RANK(D66,D$6:D$300,0)*100+COUNTIF(D$5:D66,D66),"")</f>
        <v/>
      </c>
      <c r="D66" s="71" t="str">
        <f>IF(OR($A66="",R66="Nein",R66=""),"",SUMPRODUCT((Tabelle1!$J$6:$J$500)*(Ausstellungen!$C$6:$C$500=$A66)*(Ausstellungen!$F$6:$F$500=Tabelle2!$E$3)*(Ausstellungen!$E$6:$E$500="Hü"))+SUMPRODUCT((Tabelle1!$J$6:$J$500)*(Ausstellungen!$C$6:$C$500=$A66)*(Ausstellungen!$F$6:$F$500=Tabelle2!$E$4)*(Ausstellungen!$E$6:$E$500="Hü")))</f>
        <v/>
      </c>
      <c r="E66" s="71" t="str">
        <f>IF(AND(F66&lt;&gt;"",F66&gt;0),RANK(F66,F$6:F$300,0)*100+COUNTIF(F$5:F66,F66),"")</f>
        <v/>
      </c>
      <c r="F66" s="71" t="str">
        <f>IF(OR($A66="",R66="Nein",R66=""),"",SUMPRODUCT((Tabelle1!$J$6:$J$500)*(Ausstellungen!$C$6:$C$500=$A66)*(Ausstellungen!$F$6:$F$500=Tabelle2!$E$3)*(Ausstellungen!$E$6:$E$500="Rü"))+SUMPRODUCT((Tabelle1!$J$6:$J$500)*(Ausstellungen!$C$6:$C$500=$A66)*(Ausstellungen!$F$6:$F$500=Tabelle2!$E$4)*(Ausstellungen!$E$6:$E$500="Rü")))</f>
        <v/>
      </c>
      <c r="G66" s="71" t="str">
        <f>IF(AND(H66&lt;&gt;"",H66&gt;0),RANK(H66,H$6:H$300,0)*100+COUNTIF(H$5:H66,H66),"")</f>
        <v/>
      </c>
      <c r="H66" s="71" t="str">
        <f>IF(OR($A66="",R66="Nein",R66=""),"",SUMPRODUCT((Tabelle1!$J$6:$J$500)*(Ausstellungen!$C$6:$C$500=$A66)*(Ausstellungen!$F$6:$F$500&lt;&gt;Tabelle2!$E$3)*(Ausstellungen!$F$6:$F$500&lt;&gt;Tabelle2!$E$4)*(Ausstellungen!$F$6:$F$500&lt;&gt;Tabelle2!$E$8)*(Ausstellungen!$E$6:$E$500="Hü")))</f>
        <v/>
      </c>
      <c r="I66" s="71" t="str">
        <f>IF(AND(J66&lt;&gt;"",J66&gt;0),RANK(J66,J$6:J$300,0)*100+COUNTIF(J$5:J66,J66),"")</f>
        <v/>
      </c>
      <c r="J66" s="71" t="str">
        <f>IF(OR($A66="",R66="Nein",R66=""),"",SUMPRODUCT((Tabelle1!$J$6:$J$500)*(Ausstellungen!$C$6:$C$500=$A66)*(Ausstellungen!$F$6:$F$500&lt;&gt;Tabelle2!$E$3)*(Ausstellungen!$F$6:$F$500&lt;&gt;Tabelle2!$E$4)*(Ausstellungen!$F$6:$F$500&lt;&gt;Tabelle2!$E$8)*(Ausstellungen!$E$6:$E$500="Rü")))</f>
        <v/>
      </c>
      <c r="K66" s="71" t="str">
        <f>IF(AND(L66&lt;&gt;"",L66&gt;0),RANK(L66,L$6:L$300,0)*100+COUNTIF(L$5:L66,L66),"")</f>
        <v/>
      </c>
      <c r="L66" s="71" t="str">
        <f>IF(OR($A66="",R66="Nein",R66=""),"",SUMPRODUCT((Tabelle1!$J$6:$J$500)*(Ausstellungen!$C$6:$C$500=$A66)*(Ausstellungen!$F$6:$F$500=Tabelle2!$E$8)))</f>
        <v/>
      </c>
      <c r="M66" s="130" t="str">
        <f t="shared" si="0"/>
        <v/>
      </c>
      <c r="N66" s="130" t="str">
        <f>IF(A66&gt;"a",PROPER(VLOOKUP(A66,Teilnehmer!C$6:E$300,3,0)),"")</f>
        <v/>
      </c>
      <c r="O66" s="130" t="str">
        <f>IF(Teilnehmer!C66&lt;&gt;"","Tabelle2!$A$4:$A$6","leer")</f>
        <v>leer</v>
      </c>
      <c r="P66" s="130" t="str">
        <f>IF(AND(Teilnehmer!C66&lt;&gt;"",Teilnehmer!D66&lt;&gt;"",Teilnehmer!E66&lt;&gt;""),"Tabelle2!$A$1:$A$3","leer")</f>
        <v>leer</v>
      </c>
      <c r="Q66" s="71">
        <f>COUNTIF(Teilnehmer!$C$6:$C$300,"&lt;="&amp;Teilnehmer!$C$6:$C$300)</f>
        <v>0</v>
      </c>
      <c r="R66" s="71" t="str">
        <f>IF(A66&gt;"a",VLOOKUP(A66,Teilnehmer!C$6:F$300,4,0),"")</f>
        <v/>
      </c>
    </row>
    <row r="67" spans="1:18" ht="18.600000000000001" customHeight="1" x14ac:dyDescent="0.2">
      <c r="A67" s="130" t="str">
        <f>IF(ISERROR(INDEX(Teilnehmer!$C$6:$C$300,MATCH(ROWS(Teilnehmer!C$6:$C67),$Q$6:$Q$300,0))),"",UPPER(INDEX(Teilnehmer!$C$6:$C$300,MATCH(ROWS(Teilnehmer!A$6:$C67),$Q$6:$Q$300,0))))</f>
        <v/>
      </c>
      <c r="B67" s="130" t="str">
        <f>IF(A67&gt;"a",MID(VLOOKUP(A67,Teilnehmer!C$6:D$300,2,0),1,2),"")</f>
        <v/>
      </c>
      <c r="C67" s="71" t="str">
        <f>IF(AND(D67&lt;&gt;"",D67&gt;0),RANK(D67,D$6:D$300,0)*100+COUNTIF(D$5:D67,D67),"")</f>
        <v/>
      </c>
      <c r="D67" s="71" t="str">
        <f>IF(OR($A67="",R67="Nein",R67=""),"",SUMPRODUCT((Tabelle1!$J$6:$J$500)*(Ausstellungen!$C$6:$C$500=$A67)*(Ausstellungen!$F$6:$F$500=Tabelle2!$E$3)*(Ausstellungen!$E$6:$E$500="Hü"))+SUMPRODUCT((Tabelle1!$J$6:$J$500)*(Ausstellungen!$C$6:$C$500=$A67)*(Ausstellungen!$F$6:$F$500=Tabelle2!$E$4)*(Ausstellungen!$E$6:$E$500="Hü")))</f>
        <v/>
      </c>
      <c r="E67" s="71" t="str">
        <f>IF(AND(F67&lt;&gt;"",F67&gt;0),RANK(F67,F$6:F$300,0)*100+COUNTIF(F$5:F67,F67),"")</f>
        <v/>
      </c>
      <c r="F67" s="71" t="str">
        <f>IF(OR($A67="",R67="Nein",R67=""),"",SUMPRODUCT((Tabelle1!$J$6:$J$500)*(Ausstellungen!$C$6:$C$500=$A67)*(Ausstellungen!$F$6:$F$500=Tabelle2!$E$3)*(Ausstellungen!$E$6:$E$500="Rü"))+SUMPRODUCT((Tabelle1!$J$6:$J$500)*(Ausstellungen!$C$6:$C$500=$A67)*(Ausstellungen!$F$6:$F$500=Tabelle2!$E$4)*(Ausstellungen!$E$6:$E$500="Rü")))</f>
        <v/>
      </c>
      <c r="G67" s="71" t="str">
        <f>IF(AND(H67&lt;&gt;"",H67&gt;0),RANK(H67,H$6:H$300,0)*100+COUNTIF(H$5:H67,H67),"")</f>
        <v/>
      </c>
      <c r="H67" s="71" t="str">
        <f>IF(OR($A67="",R67="Nein",R67=""),"",SUMPRODUCT((Tabelle1!$J$6:$J$500)*(Ausstellungen!$C$6:$C$500=$A67)*(Ausstellungen!$F$6:$F$500&lt;&gt;Tabelle2!$E$3)*(Ausstellungen!$F$6:$F$500&lt;&gt;Tabelle2!$E$4)*(Ausstellungen!$F$6:$F$500&lt;&gt;Tabelle2!$E$8)*(Ausstellungen!$E$6:$E$500="Hü")))</f>
        <v/>
      </c>
      <c r="I67" s="71" t="str">
        <f>IF(AND(J67&lt;&gt;"",J67&gt;0),RANK(J67,J$6:J$300,0)*100+COUNTIF(J$5:J67,J67),"")</f>
        <v/>
      </c>
      <c r="J67" s="71" t="str">
        <f>IF(OR($A67="",R67="Nein",R67=""),"",SUMPRODUCT((Tabelle1!$J$6:$J$500)*(Ausstellungen!$C$6:$C$500=$A67)*(Ausstellungen!$F$6:$F$500&lt;&gt;Tabelle2!$E$3)*(Ausstellungen!$F$6:$F$500&lt;&gt;Tabelle2!$E$4)*(Ausstellungen!$F$6:$F$500&lt;&gt;Tabelle2!$E$8)*(Ausstellungen!$E$6:$E$500="Rü")))</f>
        <v/>
      </c>
      <c r="K67" s="71" t="str">
        <f>IF(AND(L67&lt;&gt;"",L67&gt;0),RANK(L67,L$6:L$300,0)*100+COUNTIF(L$5:L67,L67),"")</f>
        <v/>
      </c>
      <c r="L67" s="71" t="str">
        <f>IF(OR($A67="",R67="Nein",R67=""),"",SUMPRODUCT((Tabelle1!$J$6:$J$500)*(Ausstellungen!$C$6:$C$500=$A67)*(Ausstellungen!$F$6:$F$500=Tabelle2!$E$8)))</f>
        <v/>
      </c>
      <c r="M67" s="130" t="str">
        <f t="shared" si="0"/>
        <v/>
      </c>
      <c r="N67" s="130" t="str">
        <f>IF(A67&gt;"a",PROPER(VLOOKUP(A67,Teilnehmer!C$6:E$300,3,0)),"")</f>
        <v/>
      </c>
      <c r="O67" s="130" t="str">
        <f>IF(Teilnehmer!C67&lt;&gt;"","Tabelle2!$A$4:$A$6","leer")</f>
        <v>leer</v>
      </c>
      <c r="P67" s="130" t="str">
        <f>IF(AND(Teilnehmer!C67&lt;&gt;"",Teilnehmer!D67&lt;&gt;"",Teilnehmer!E67&lt;&gt;""),"Tabelle2!$A$1:$A$3","leer")</f>
        <v>leer</v>
      </c>
      <c r="Q67" s="71">
        <f>COUNTIF(Teilnehmer!$C$6:$C$300,"&lt;="&amp;Teilnehmer!$C$6:$C$300)</f>
        <v>0</v>
      </c>
      <c r="R67" s="71" t="str">
        <f>IF(A67&gt;"a",VLOOKUP(A67,Teilnehmer!C$6:F$300,4,0),"")</f>
        <v/>
      </c>
    </row>
    <row r="68" spans="1:18" ht="18.600000000000001" customHeight="1" x14ac:dyDescent="0.2">
      <c r="A68" s="130" t="str">
        <f>IF(ISERROR(INDEX(Teilnehmer!$C$6:$C$300,MATCH(ROWS(Teilnehmer!C$6:$C68),$Q$6:$Q$300,0))),"",UPPER(INDEX(Teilnehmer!$C$6:$C$300,MATCH(ROWS(Teilnehmer!A$6:$C68),$Q$6:$Q$300,0))))</f>
        <v/>
      </c>
      <c r="B68" s="130" t="str">
        <f>IF(A68&gt;"a",MID(VLOOKUP(A68,Teilnehmer!C$6:D$300,2,0),1,2),"")</f>
        <v/>
      </c>
      <c r="C68" s="71" t="str">
        <f>IF(AND(D68&lt;&gt;"",D68&gt;0),RANK(D68,D$6:D$300,0)*100+COUNTIF(D$5:D68,D68),"")</f>
        <v/>
      </c>
      <c r="D68" s="71" t="str">
        <f>IF(OR($A68="",R68="Nein",R68=""),"",SUMPRODUCT((Tabelle1!$J$6:$J$500)*(Ausstellungen!$C$6:$C$500=$A68)*(Ausstellungen!$F$6:$F$500=Tabelle2!$E$3)*(Ausstellungen!$E$6:$E$500="Hü"))+SUMPRODUCT((Tabelle1!$J$6:$J$500)*(Ausstellungen!$C$6:$C$500=$A68)*(Ausstellungen!$F$6:$F$500=Tabelle2!$E$4)*(Ausstellungen!$E$6:$E$500="Hü")))</f>
        <v/>
      </c>
      <c r="E68" s="71" t="str">
        <f>IF(AND(F68&lt;&gt;"",F68&gt;0),RANK(F68,F$6:F$300,0)*100+COUNTIF(F$5:F68,F68),"")</f>
        <v/>
      </c>
      <c r="F68" s="71" t="str">
        <f>IF(OR($A68="",R68="Nein",R68=""),"",SUMPRODUCT((Tabelle1!$J$6:$J$500)*(Ausstellungen!$C$6:$C$500=$A68)*(Ausstellungen!$F$6:$F$500=Tabelle2!$E$3)*(Ausstellungen!$E$6:$E$500="Rü"))+SUMPRODUCT((Tabelle1!$J$6:$J$500)*(Ausstellungen!$C$6:$C$500=$A68)*(Ausstellungen!$F$6:$F$500=Tabelle2!$E$4)*(Ausstellungen!$E$6:$E$500="Rü")))</f>
        <v/>
      </c>
      <c r="G68" s="71" t="str">
        <f>IF(AND(H68&lt;&gt;"",H68&gt;0),RANK(H68,H$6:H$300,0)*100+COUNTIF(H$5:H68,H68),"")</f>
        <v/>
      </c>
      <c r="H68" s="71" t="str">
        <f>IF(OR($A68="",R68="Nein",R68=""),"",SUMPRODUCT((Tabelle1!$J$6:$J$500)*(Ausstellungen!$C$6:$C$500=$A68)*(Ausstellungen!$F$6:$F$500&lt;&gt;Tabelle2!$E$3)*(Ausstellungen!$F$6:$F$500&lt;&gt;Tabelle2!$E$4)*(Ausstellungen!$F$6:$F$500&lt;&gt;Tabelle2!$E$8)*(Ausstellungen!$E$6:$E$500="Hü")))</f>
        <v/>
      </c>
      <c r="I68" s="71" t="str">
        <f>IF(AND(J68&lt;&gt;"",J68&gt;0),RANK(J68,J$6:J$300,0)*100+COUNTIF(J$5:J68,J68),"")</f>
        <v/>
      </c>
      <c r="J68" s="71" t="str">
        <f>IF(OR($A68="",R68="Nein",R68=""),"",SUMPRODUCT((Tabelle1!$J$6:$J$500)*(Ausstellungen!$C$6:$C$500=$A68)*(Ausstellungen!$F$6:$F$500&lt;&gt;Tabelle2!$E$3)*(Ausstellungen!$F$6:$F$500&lt;&gt;Tabelle2!$E$4)*(Ausstellungen!$F$6:$F$500&lt;&gt;Tabelle2!$E$8)*(Ausstellungen!$E$6:$E$500="Rü")))</f>
        <v/>
      </c>
      <c r="K68" s="71" t="str">
        <f>IF(AND(L68&lt;&gt;"",L68&gt;0),RANK(L68,L$6:L$300,0)*100+COUNTIF(L$5:L68,L68),"")</f>
        <v/>
      </c>
      <c r="L68" s="71" t="str">
        <f>IF(OR($A68="",R68="Nein",R68=""),"",SUMPRODUCT((Tabelle1!$J$6:$J$500)*(Ausstellungen!$C$6:$C$500=$A68)*(Ausstellungen!$F$6:$F$500=Tabelle2!$E$8)))</f>
        <v/>
      </c>
      <c r="M68" s="130" t="str">
        <f t="shared" si="0"/>
        <v/>
      </c>
      <c r="N68" s="130" t="str">
        <f>IF(A68&gt;"a",PROPER(VLOOKUP(A68,Teilnehmer!C$6:E$300,3,0)),"")</f>
        <v/>
      </c>
      <c r="O68" s="130" t="str">
        <f>IF(Teilnehmer!C68&lt;&gt;"","Tabelle2!$A$4:$A$6","leer")</f>
        <v>leer</v>
      </c>
      <c r="P68" s="130" t="str">
        <f>IF(AND(Teilnehmer!C68&lt;&gt;"",Teilnehmer!D68&lt;&gt;"",Teilnehmer!E68&lt;&gt;""),"Tabelle2!$A$1:$A$3","leer")</f>
        <v>leer</v>
      </c>
      <c r="Q68" s="71">
        <f>COUNTIF(Teilnehmer!$C$6:$C$300,"&lt;="&amp;Teilnehmer!$C$6:$C$300)</f>
        <v>0</v>
      </c>
      <c r="R68" s="71" t="str">
        <f>IF(A68&gt;"a",VLOOKUP(A68,Teilnehmer!C$6:F$300,4,0),"")</f>
        <v/>
      </c>
    </row>
    <row r="69" spans="1:18" ht="18.600000000000001" customHeight="1" x14ac:dyDescent="0.2">
      <c r="A69" s="130" t="str">
        <f>IF(ISERROR(INDEX(Teilnehmer!$C$6:$C$300,MATCH(ROWS(Teilnehmer!C$6:$C69),$Q$6:$Q$300,0))),"",UPPER(INDEX(Teilnehmer!$C$6:$C$300,MATCH(ROWS(Teilnehmer!A$6:$C69),$Q$6:$Q$300,0))))</f>
        <v/>
      </c>
      <c r="B69" s="130" t="str">
        <f>IF(A69&gt;"a",MID(VLOOKUP(A69,Teilnehmer!C$6:D$300,2,0),1,2),"")</f>
        <v/>
      </c>
      <c r="C69" s="71" t="str">
        <f>IF(AND(D69&lt;&gt;"",D69&gt;0),RANK(D69,D$6:D$300,0)*100+COUNTIF(D$5:D69,D69),"")</f>
        <v/>
      </c>
      <c r="D69" s="71" t="str">
        <f>IF(OR($A69="",R69="Nein",R69=""),"",SUMPRODUCT((Tabelle1!$J$6:$J$500)*(Ausstellungen!$C$6:$C$500=$A69)*(Ausstellungen!$F$6:$F$500=Tabelle2!$E$3)*(Ausstellungen!$E$6:$E$500="Hü"))+SUMPRODUCT((Tabelle1!$J$6:$J$500)*(Ausstellungen!$C$6:$C$500=$A69)*(Ausstellungen!$F$6:$F$500=Tabelle2!$E$4)*(Ausstellungen!$E$6:$E$500="Hü")))</f>
        <v/>
      </c>
      <c r="E69" s="71" t="str">
        <f>IF(AND(F69&lt;&gt;"",F69&gt;0),RANK(F69,F$6:F$300,0)*100+COUNTIF(F$5:F69,F69),"")</f>
        <v/>
      </c>
      <c r="F69" s="71" t="str">
        <f>IF(OR($A69="",R69="Nein",R69=""),"",SUMPRODUCT((Tabelle1!$J$6:$J$500)*(Ausstellungen!$C$6:$C$500=$A69)*(Ausstellungen!$F$6:$F$500=Tabelle2!$E$3)*(Ausstellungen!$E$6:$E$500="Rü"))+SUMPRODUCT((Tabelle1!$J$6:$J$500)*(Ausstellungen!$C$6:$C$500=$A69)*(Ausstellungen!$F$6:$F$500=Tabelle2!$E$4)*(Ausstellungen!$E$6:$E$500="Rü")))</f>
        <v/>
      </c>
      <c r="G69" s="71" t="str">
        <f>IF(AND(H69&lt;&gt;"",H69&gt;0),RANK(H69,H$6:H$300,0)*100+COUNTIF(H$5:H69,H69),"")</f>
        <v/>
      </c>
      <c r="H69" s="71" t="str">
        <f>IF(OR($A69="",R69="Nein",R69=""),"",SUMPRODUCT((Tabelle1!$J$6:$J$500)*(Ausstellungen!$C$6:$C$500=$A69)*(Ausstellungen!$F$6:$F$500&lt;&gt;Tabelle2!$E$3)*(Ausstellungen!$F$6:$F$500&lt;&gt;Tabelle2!$E$4)*(Ausstellungen!$F$6:$F$500&lt;&gt;Tabelle2!$E$8)*(Ausstellungen!$E$6:$E$500="Hü")))</f>
        <v/>
      </c>
      <c r="I69" s="71" t="str">
        <f>IF(AND(J69&lt;&gt;"",J69&gt;0),RANK(J69,J$6:J$300,0)*100+COUNTIF(J$5:J69,J69),"")</f>
        <v/>
      </c>
      <c r="J69" s="71" t="str">
        <f>IF(OR($A69="",R69="Nein",R69=""),"",SUMPRODUCT((Tabelle1!$J$6:$J$500)*(Ausstellungen!$C$6:$C$500=$A69)*(Ausstellungen!$F$6:$F$500&lt;&gt;Tabelle2!$E$3)*(Ausstellungen!$F$6:$F$500&lt;&gt;Tabelle2!$E$4)*(Ausstellungen!$F$6:$F$500&lt;&gt;Tabelle2!$E$8)*(Ausstellungen!$E$6:$E$500="Rü")))</f>
        <v/>
      </c>
      <c r="K69" s="71" t="str">
        <f>IF(AND(L69&lt;&gt;"",L69&gt;0),RANK(L69,L$6:L$300,0)*100+COUNTIF(L$5:L69,L69),"")</f>
        <v/>
      </c>
      <c r="L69" s="71" t="str">
        <f>IF(OR($A69="",R69="Nein",R69=""),"",SUMPRODUCT((Tabelle1!$J$6:$J$500)*(Ausstellungen!$C$6:$C$500=$A69)*(Ausstellungen!$F$6:$F$500=Tabelle2!$E$8)))</f>
        <v/>
      </c>
      <c r="M69" s="130" t="str">
        <f t="shared" si="0"/>
        <v/>
      </c>
      <c r="N69" s="130" t="str">
        <f>IF(A69&gt;"a",PROPER(VLOOKUP(A69,Teilnehmer!C$6:E$300,3,0)),"")</f>
        <v/>
      </c>
      <c r="O69" s="130" t="str">
        <f>IF(Teilnehmer!C69&lt;&gt;"","Tabelle2!$A$4:$A$6","leer")</f>
        <v>leer</v>
      </c>
      <c r="P69" s="130" t="str">
        <f>IF(AND(Teilnehmer!C69&lt;&gt;"",Teilnehmer!D69&lt;&gt;"",Teilnehmer!E69&lt;&gt;""),"Tabelle2!$A$1:$A$3","leer")</f>
        <v>leer</v>
      </c>
      <c r="Q69" s="71">
        <f>COUNTIF(Teilnehmer!$C$6:$C$300,"&lt;="&amp;Teilnehmer!$C$6:$C$300)</f>
        <v>0</v>
      </c>
      <c r="R69" s="71" t="str">
        <f>IF(A69&gt;"a",VLOOKUP(A69,Teilnehmer!C$6:F$300,4,0),"")</f>
        <v/>
      </c>
    </row>
    <row r="70" spans="1:18" ht="18.600000000000001" customHeight="1" x14ac:dyDescent="0.2">
      <c r="A70" s="130" t="str">
        <f>IF(ISERROR(INDEX(Teilnehmer!$C$6:$C$300,MATCH(ROWS(Teilnehmer!C$6:$C70),$Q$6:$Q$300,0))),"",UPPER(INDEX(Teilnehmer!$C$6:$C$300,MATCH(ROWS(Teilnehmer!A$6:$C70),$Q$6:$Q$300,0))))</f>
        <v/>
      </c>
      <c r="B70" s="130" t="str">
        <f>IF(A70&gt;"a",MID(VLOOKUP(A70,Teilnehmer!C$6:D$300,2,0),1,2),"")</f>
        <v/>
      </c>
      <c r="C70" s="71" t="str">
        <f>IF(AND(D70&lt;&gt;"",D70&gt;0),RANK(D70,D$6:D$300,0)*100+COUNTIF(D$5:D70,D70),"")</f>
        <v/>
      </c>
      <c r="D70" s="71" t="str">
        <f>IF(OR($A70="",R70="Nein",R70=""),"",SUMPRODUCT((Tabelle1!$J$6:$J$500)*(Ausstellungen!$C$6:$C$500=$A70)*(Ausstellungen!$F$6:$F$500=Tabelle2!$E$3)*(Ausstellungen!$E$6:$E$500="Hü"))+SUMPRODUCT((Tabelle1!$J$6:$J$500)*(Ausstellungen!$C$6:$C$500=$A70)*(Ausstellungen!$F$6:$F$500=Tabelle2!$E$4)*(Ausstellungen!$E$6:$E$500="Hü")))</f>
        <v/>
      </c>
      <c r="E70" s="71" t="str">
        <f>IF(AND(F70&lt;&gt;"",F70&gt;0),RANK(F70,F$6:F$300,0)*100+COUNTIF(F$5:F70,F70),"")</f>
        <v/>
      </c>
      <c r="F70" s="71" t="str">
        <f>IF(OR($A70="",R70="Nein",R70=""),"",SUMPRODUCT((Tabelle1!$J$6:$J$500)*(Ausstellungen!$C$6:$C$500=$A70)*(Ausstellungen!$F$6:$F$500=Tabelle2!$E$3)*(Ausstellungen!$E$6:$E$500="Rü"))+SUMPRODUCT((Tabelle1!$J$6:$J$500)*(Ausstellungen!$C$6:$C$500=$A70)*(Ausstellungen!$F$6:$F$500=Tabelle2!$E$4)*(Ausstellungen!$E$6:$E$500="Rü")))</f>
        <v/>
      </c>
      <c r="G70" s="71" t="str">
        <f>IF(AND(H70&lt;&gt;"",H70&gt;0),RANK(H70,H$6:H$300,0)*100+COUNTIF(H$5:H70,H70),"")</f>
        <v/>
      </c>
      <c r="H70" s="71" t="str">
        <f>IF(OR($A70="",R70="Nein",R70=""),"",SUMPRODUCT((Tabelle1!$J$6:$J$500)*(Ausstellungen!$C$6:$C$500=$A70)*(Ausstellungen!$F$6:$F$500&lt;&gt;Tabelle2!$E$3)*(Ausstellungen!$F$6:$F$500&lt;&gt;Tabelle2!$E$4)*(Ausstellungen!$F$6:$F$500&lt;&gt;Tabelle2!$E$8)*(Ausstellungen!$E$6:$E$500="Hü")))</f>
        <v/>
      </c>
      <c r="I70" s="71" t="str">
        <f>IF(AND(J70&lt;&gt;"",J70&gt;0),RANK(J70,J$6:J$300,0)*100+COUNTIF(J$5:J70,J70),"")</f>
        <v/>
      </c>
      <c r="J70" s="71" t="str">
        <f>IF(OR($A70="",R70="Nein",R70=""),"",SUMPRODUCT((Tabelle1!$J$6:$J$500)*(Ausstellungen!$C$6:$C$500=$A70)*(Ausstellungen!$F$6:$F$500&lt;&gt;Tabelle2!$E$3)*(Ausstellungen!$F$6:$F$500&lt;&gt;Tabelle2!$E$4)*(Ausstellungen!$F$6:$F$500&lt;&gt;Tabelle2!$E$8)*(Ausstellungen!$E$6:$E$500="Rü")))</f>
        <v/>
      </c>
      <c r="K70" s="71" t="str">
        <f>IF(AND(L70&lt;&gt;"",L70&gt;0),RANK(L70,L$6:L$300,0)*100+COUNTIF(L$5:L70,L70),"")</f>
        <v/>
      </c>
      <c r="L70" s="71" t="str">
        <f>IF(OR($A70="",R70="Nein",R70=""),"",SUMPRODUCT((Tabelle1!$J$6:$J$500)*(Ausstellungen!$C$6:$C$500=$A70)*(Ausstellungen!$F$6:$F$500=Tabelle2!$E$8)))</f>
        <v/>
      </c>
      <c r="M70" s="130" t="str">
        <f t="shared" ref="M70:M133" si="1">A70</f>
        <v/>
      </c>
      <c r="N70" s="130" t="str">
        <f>IF(A70&gt;"a",PROPER(VLOOKUP(A70,Teilnehmer!C$6:E$300,3,0)),"")</f>
        <v/>
      </c>
      <c r="O70" s="130" t="str">
        <f>IF(Teilnehmer!C70&lt;&gt;"","Tabelle2!$A$4:$A$6","leer")</f>
        <v>leer</v>
      </c>
      <c r="P70" s="130" t="str">
        <f>IF(AND(Teilnehmer!C70&lt;&gt;"",Teilnehmer!D70&lt;&gt;"",Teilnehmer!E70&lt;&gt;""),"Tabelle2!$A$1:$A$3","leer")</f>
        <v>leer</v>
      </c>
      <c r="Q70" s="71">
        <f>COUNTIF(Teilnehmer!$C$6:$C$300,"&lt;="&amp;Teilnehmer!$C$6:$C$300)</f>
        <v>0</v>
      </c>
      <c r="R70" s="71" t="str">
        <f>IF(A70&gt;"a",VLOOKUP(A70,Teilnehmer!C$6:F$300,4,0),"")</f>
        <v/>
      </c>
    </row>
    <row r="71" spans="1:18" ht="18.600000000000001" customHeight="1" x14ac:dyDescent="0.2">
      <c r="A71" s="130" t="str">
        <f>IF(ISERROR(INDEX(Teilnehmer!$C$6:$C$300,MATCH(ROWS(Teilnehmer!C$6:$C71),$Q$6:$Q$300,0))),"",UPPER(INDEX(Teilnehmer!$C$6:$C$300,MATCH(ROWS(Teilnehmer!A$6:$C71),$Q$6:$Q$300,0))))</f>
        <v/>
      </c>
      <c r="B71" s="130" t="str">
        <f>IF(A71&gt;"a",MID(VLOOKUP(A71,Teilnehmer!C$6:D$300,2,0),1,2),"")</f>
        <v/>
      </c>
      <c r="C71" s="71" t="str">
        <f>IF(AND(D71&lt;&gt;"",D71&gt;0),RANK(D71,D$6:D$300,0)*100+COUNTIF(D$5:D71,D71),"")</f>
        <v/>
      </c>
      <c r="D71" s="71" t="str">
        <f>IF(OR($A71="",R71="Nein",R71=""),"",SUMPRODUCT((Tabelle1!$J$6:$J$500)*(Ausstellungen!$C$6:$C$500=$A71)*(Ausstellungen!$F$6:$F$500=Tabelle2!$E$3)*(Ausstellungen!$E$6:$E$500="Hü"))+SUMPRODUCT((Tabelle1!$J$6:$J$500)*(Ausstellungen!$C$6:$C$500=$A71)*(Ausstellungen!$F$6:$F$500=Tabelle2!$E$4)*(Ausstellungen!$E$6:$E$500="Hü")))</f>
        <v/>
      </c>
      <c r="E71" s="71" t="str">
        <f>IF(AND(F71&lt;&gt;"",F71&gt;0),RANK(F71,F$6:F$300,0)*100+COUNTIF(F$5:F71,F71),"")</f>
        <v/>
      </c>
      <c r="F71" s="71" t="str">
        <f>IF(OR($A71="",R71="Nein",R71=""),"",SUMPRODUCT((Tabelle1!$J$6:$J$500)*(Ausstellungen!$C$6:$C$500=$A71)*(Ausstellungen!$F$6:$F$500=Tabelle2!$E$3)*(Ausstellungen!$E$6:$E$500="Rü"))+SUMPRODUCT((Tabelle1!$J$6:$J$500)*(Ausstellungen!$C$6:$C$500=$A71)*(Ausstellungen!$F$6:$F$500=Tabelle2!$E$4)*(Ausstellungen!$E$6:$E$500="Rü")))</f>
        <v/>
      </c>
      <c r="G71" s="71" t="str">
        <f>IF(AND(H71&lt;&gt;"",H71&gt;0),RANK(H71,H$6:H$300,0)*100+COUNTIF(H$5:H71,H71),"")</f>
        <v/>
      </c>
      <c r="H71" s="71" t="str">
        <f>IF(OR($A71="",R71="Nein",R71=""),"",SUMPRODUCT((Tabelle1!$J$6:$J$500)*(Ausstellungen!$C$6:$C$500=$A71)*(Ausstellungen!$F$6:$F$500&lt;&gt;Tabelle2!$E$3)*(Ausstellungen!$F$6:$F$500&lt;&gt;Tabelle2!$E$4)*(Ausstellungen!$F$6:$F$500&lt;&gt;Tabelle2!$E$8)*(Ausstellungen!$E$6:$E$500="Hü")))</f>
        <v/>
      </c>
      <c r="I71" s="71" t="str">
        <f>IF(AND(J71&lt;&gt;"",J71&gt;0),RANK(J71,J$6:J$300,0)*100+COUNTIF(J$5:J71,J71),"")</f>
        <v/>
      </c>
      <c r="J71" s="71" t="str">
        <f>IF(OR($A71="",R71="Nein",R71=""),"",SUMPRODUCT((Tabelle1!$J$6:$J$500)*(Ausstellungen!$C$6:$C$500=$A71)*(Ausstellungen!$F$6:$F$500&lt;&gt;Tabelle2!$E$3)*(Ausstellungen!$F$6:$F$500&lt;&gt;Tabelle2!$E$4)*(Ausstellungen!$F$6:$F$500&lt;&gt;Tabelle2!$E$8)*(Ausstellungen!$E$6:$E$500="Rü")))</f>
        <v/>
      </c>
      <c r="K71" s="71" t="str">
        <f>IF(AND(L71&lt;&gt;"",L71&gt;0),RANK(L71,L$6:L$300,0)*100+COUNTIF(L$5:L71,L71),"")</f>
        <v/>
      </c>
      <c r="L71" s="71" t="str">
        <f>IF(OR($A71="",R71="Nein",R71=""),"",SUMPRODUCT((Tabelle1!$J$6:$J$500)*(Ausstellungen!$C$6:$C$500=$A71)*(Ausstellungen!$F$6:$F$500=Tabelle2!$E$8)))</f>
        <v/>
      </c>
      <c r="M71" s="130" t="str">
        <f t="shared" si="1"/>
        <v/>
      </c>
      <c r="N71" s="130" t="str">
        <f>IF(A71&gt;"a",PROPER(VLOOKUP(A71,Teilnehmer!C$6:E$300,3,0)),"")</f>
        <v/>
      </c>
      <c r="O71" s="130" t="str">
        <f>IF(Teilnehmer!C71&lt;&gt;"","Tabelle2!$A$4:$A$6","leer")</f>
        <v>leer</v>
      </c>
      <c r="P71" s="130" t="str">
        <f>IF(AND(Teilnehmer!C71&lt;&gt;"",Teilnehmer!D71&lt;&gt;"",Teilnehmer!E71&lt;&gt;""),"Tabelle2!$A$1:$A$3","leer")</f>
        <v>leer</v>
      </c>
      <c r="Q71" s="71">
        <f>COUNTIF(Teilnehmer!$C$6:$C$300,"&lt;="&amp;Teilnehmer!$C$6:$C$300)</f>
        <v>0</v>
      </c>
      <c r="R71" s="71" t="str">
        <f>IF(A71&gt;"a",VLOOKUP(A71,Teilnehmer!C$6:F$300,4,0),"")</f>
        <v/>
      </c>
    </row>
    <row r="72" spans="1:18" ht="18.600000000000001" customHeight="1" x14ac:dyDescent="0.2">
      <c r="A72" s="130" t="str">
        <f>IF(ISERROR(INDEX(Teilnehmer!$C$6:$C$300,MATCH(ROWS(Teilnehmer!C$6:$C72),$Q$6:$Q$300,0))),"",UPPER(INDEX(Teilnehmer!$C$6:$C$300,MATCH(ROWS(Teilnehmer!A$6:$C72),$Q$6:$Q$300,0))))</f>
        <v/>
      </c>
      <c r="B72" s="130" t="str">
        <f>IF(A72&gt;"a",MID(VLOOKUP(A72,Teilnehmer!C$6:D$300,2,0),1,2),"")</f>
        <v/>
      </c>
      <c r="C72" s="71" t="str">
        <f>IF(AND(D72&lt;&gt;"",D72&gt;0),RANK(D72,D$6:D$300,0)*100+COUNTIF(D$5:D72,D72),"")</f>
        <v/>
      </c>
      <c r="D72" s="71" t="str">
        <f>IF(OR($A72="",R72="Nein",R72=""),"",SUMPRODUCT((Tabelle1!$J$6:$J$500)*(Ausstellungen!$C$6:$C$500=$A72)*(Ausstellungen!$F$6:$F$500=Tabelle2!$E$3)*(Ausstellungen!$E$6:$E$500="Hü"))+SUMPRODUCT((Tabelle1!$J$6:$J$500)*(Ausstellungen!$C$6:$C$500=$A72)*(Ausstellungen!$F$6:$F$500=Tabelle2!$E$4)*(Ausstellungen!$E$6:$E$500="Hü")))</f>
        <v/>
      </c>
      <c r="E72" s="71" t="str">
        <f>IF(AND(F72&lt;&gt;"",F72&gt;0),RANK(F72,F$6:F$300,0)*100+COUNTIF(F$5:F72,F72),"")</f>
        <v/>
      </c>
      <c r="F72" s="71" t="str">
        <f>IF(OR($A72="",R72="Nein",R72=""),"",SUMPRODUCT((Tabelle1!$J$6:$J$500)*(Ausstellungen!$C$6:$C$500=$A72)*(Ausstellungen!$F$6:$F$500=Tabelle2!$E$3)*(Ausstellungen!$E$6:$E$500="Rü"))+SUMPRODUCT((Tabelle1!$J$6:$J$500)*(Ausstellungen!$C$6:$C$500=$A72)*(Ausstellungen!$F$6:$F$500=Tabelle2!$E$4)*(Ausstellungen!$E$6:$E$500="Rü")))</f>
        <v/>
      </c>
      <c r="G72" s="71" t="str">
        <f>IF(AND(H72&lt;&gt;"",H72&gt;0),RANK(H72,H$6:H$300,0)*100+COUNTIF(H$5:H72,H72),"")</f>
        <v/>
      </c>
      <c r="H72" s="71" t="str">
        <f>IF(OR($A72="",R72="Nein",R72=""),"",SUMPRODUCT((Tabelle1!$J$6:$J$500)*(Ausstellungen!$C$6:$C$500=$A72)*(Ausstellungen!$F$6:$F$500&lt;&gt;Tabelle2!$E$3)*(Ausstellungen!$F$6:$F$500&lt;&gt;Tabelle2!$E$4)*(Ausstellungen!$F$6:$F$500&lt;&gt;Tabelle2!$E$8)*(Ausstellungen!$E$6:$E$500="Hü")))</f>
        <v/>
      </c>
      <c r="I72" s="71" t="str">
        <f>IF(AND(J72&lt;&gt;"",J72&gt;0),RANK(J72,J$6:J$300,0)*100+COUNTIF(J$5:J72,J72),"")</f>
        <v/>
      </c>
      <c r="J72" s="71" t="str">
        <f>IF(OR($A72="",R72="Nein",R72=""),"",SUMPRODUCT((Tabelle1!$J$6:$J$500)*(Ausstellungen!$C$6:$C$500=$A72)*(Ausstellungen!$F$6:$F$500&lt;&gt;Tabelle2!$E$3)*(Ausstellungen!$F$6:$F$500&lt;&gt;Tabelle2!$E$4)*(Ausstellungen!$F$6:$F$500&lt;&gt;Tabelle2!$E$8)*(Ausstellungen!$E$6:$E$500="Rü")))</f>
        <v/>
      </c>
      <c r="K72" s="71" t="str">
        <f>IF(AND(L72&lt;&gt;"",L72&gt;0),RANK(L72,L$6:L$300,0)*100+COUNTIF(L$5:L72,L72),"")</f>
        <v/>
      </c>
      <c r="L72" s="71" t="str">
        <f>IF(OR($A72="",R72="Nein",R72=""),"",SUMPRODUCT((Tabelle1!$J$6:$J$500)*(Ausstellungen!$C$6:$C$500=$A72)*(Ausstellungen!$F$6:$F$500=Tabelle2!$E$8)))</f>
        <v/>
      </c>
      <c r="M72" s="130" t="str">
        <f t="shared" si="1"/>
        <v/>
      </c>
      <c r="N72" s="130" t="str">
        <f>IF(A72&gt;"a",PROPER(VLOOKUP(A72,Teilnehmer!C$6:E$300,3,0)),"")</f>
        <v/>
      </c>
      <c r="O72" s="130" t="str">
        <f>IF(Teilnehmer!C72&lt;&gt;"","Tabelle2!$A$4:$A$6","leer")</f>
        <v>leer</v>
      </c>
      <c r="P72" s="130" t="str">
        <f>IF(AND(Teilnehmer!C72&lt;&gt;"",Teilnehmer!D72&lt;&gt;"",Teilnehmer!E72&lt;&gt;""),"Tabelle2!$A$1:$A$3","leer")</f>
        <v>leer</v>
      </c>
      <c r="Q72" s="71">
        <f>COUNTIF(Teilnehmer!$C$6:$C$300,"&lt;="&amp;Teilnehmer!$C$6:$C$300)</f>
        <v>0</v>
      </c>
      <c r="R72" s="71" t="str">
        <f>IF(A72&gt;"a",VLOOKUP(A72,Teilnehmer!C$6:F$300,4,0),"")</f>
        <v/>
      </c>
    </row>
    <row r="73" spans="1:18" ht="18.600000000000001" customHeight="1" x14ac:dyDescent="0.2">
      <c r="A73" s="130" t="str">
        <f>IF(ISERROR(INDEX(Teilnehmer!$C$6:$C$300,MATCH(ROWS(Teilnehmer!C$6:$C73),$Q$6:$Q$300,0))),"",UPPER(INDEX(Teilnehmer!$C$6:$C$300,MATCH(ROWS(Teilnehmer!A$6:$C73),$Q$6:$Q$300,0))))</f>
        <v/>
      </c>
      <c r="B73" s="130" t="str">
        <f>IF(A73&gt;"a",MID(VLOOKUP(A73,Teilnehmer!C$6:D$300,2,0),1,2),"")</f>
        <v/>
      </c>
      <c r="C73" s="71" t="str">
        <f>IF(AND(D73&lt;&gt;"",D73&gt;0),RANK(D73,D$6:D$300,0)*100+COUNTIF(D$5:D73,D73),"")</f>
        <v/>
      </c>
      <c r="D73" s="71" t="str">
        <f>IF(OR($A73="",R73="Nein",R73=""),"",SUMPRODUCT((Tabelle1!$J$6:$J$500)*(Ausstellungen!$C$6:$C$500=$A73)*(Ausstellungen!$F$6:$F$500=Tabelle2!$E$3)*(Ausstellungen!$E$6:$E$500="Hü"))+SUMPRODUCT((Tabelle1!$J$6:$J$500)*(Ausstellungen!$C$6:$C$500=$A73)*(Ausstellungen!$F$6:$F$500=Tabelle2!$E$4)*(Ausstellungen!$E$6:$E$500="Hü")))</f>
        <v/>
      </c>
      <c r="E73" s="71" t="str">
        <f>IF(AND(F73&lt;&gt;"",F73&gt;0),RANK(F73,F$6:F$300,0)*100+COUNTIF(F$5:F73,F73),"")</f>
        <v/>
      </c>
      <c r="F73" s="71" t="str">
        <f>IF(OR($A73="",R73="Nein",R73=""),"",SUMPRODUCT((Tabelle1!$J$6:$J$500)*(Ausstellungen!$C$6:$C$500=$A73)*(Ausstellungen!$F$6:$F$500=Tabelle2!$E$3)*(Ausstellungen!$E$6:$E$500="Rü"))+SUMPRODUCT((Tabelle1!$J$6:$J$500)*(Ausstellungen!$C$6:$C$500=$A73)*(Ausstellungen!$F$6:$F$500=Tabelle2!$E$4)*(Ausstellungen!$E$6:$E$500="Rü")))</f>
        <v/>
      </c>
      <c r="G73" s="71" t="str">
        <f>IF(AND(H73&lt;&gt;"",H73&gt;0),RANK(H73,H$6:H$300,0)*100+COUNTIF(H$5:H73,H73),"")</f>
        <v/>
      </c>
      <c r="H73" s="71" t="str">
        <f>IF(OR($A73="",R73="Nein",R73=""),"",SUMPRODUCT((Tabelle1!$J$6:$J$500)*(Ausstellungen!$C$6:$C$500=$A73)*(Ausstellungen!$F$6:$F$500&lt;&gt;Tabelle2!$E$3)*(Ausstellungen!$F$6:$F$500&lt;&gt;Tabelle2!$E$4)*(Ausstellungen!$F$6:$F$500&lt;&gt;Tabelle2!$E$8)*(Ausstellungen!$E$6:$E$500="Hü")))</f>
        <v/>
      </c>
      <c r="I73" s="71" t="str">
        <f>IF(AND(J73&lt;&gt;"",J73&gt;0),RANK(J73,J$6:J$300,0)*100+COUNTIF(J$5:J73,J73),"")</f>
        <v/>
      </c>
      <c r="J73" s="71" t="str">
        <f>IF(OR($A73="",R73="Nein",R73=""),"",SUMPRODUCT((Tabelle1!$J$6:$J$500)*(Ausstellungen!$C$6:$C$500=$A73)*(Ausstellungen!$F$6:$F$500&lt;&gt;Tabelle2!$E$3)*(Ausstellungen!$F$6:$F$500&lt;&gt;Tabelle2!$E$4)*(Ausstellungen!$F$6:$F$500&lt;&gt;Tabelle2!$E$8)*(Ausstellungen!$E$6:$E$500="Rü")))</f>
        <v/>
      </c>
      <c r="K73" s="71" t="str">
        <f>IF(AND(L73&lt;&gt;"",L73&gt;0),RANK(L73,L$6:L$300,0)*100+COUNTIF(L$5:L73,L73),"")</f>
        <v/>
      </c>
      <c r="L73" s="71" t="str">
        <f>IF(OR($A73="",R73="Nein",R73=""),"",SUMPRODUCT((Tabelle1!$J$6:$J$500)*(Ausstellungen!$C$6:$C$500=$A73)*(Ausstellungen!$F$6:$F$500=Tabelle2!$E$8)))</f>
        <v/>
      </c>
      <c r="M73" s="130" t="str">
        <f t="shared" si="1"/>
        <v/>
      </c>
      <c r="N73" s="130" t="str">
        <f>IF(A73&gt;"a",PROPER(VLOOKUP(A73,Teilnehmer!C$6:E$300,3,0)),"")</f>
        <v/>
      </c>
      <c r="O73" s="130" t="str">
        <f>IF(Teilnehmer!C73&lt;&gt;"","Tabelle2!$A$4:$A$6","leer")</f>
        <v>leer</v>
      </c>
      <c r="P73" s="130" t="str">
        <f>IF(AND(Teilnehmer!C73&lt;&gt;"",Teilnehmer!D73&lt;&gt;"",Teilnehmer!E73&lt;&gt;""),"Tabelle2!$A$1:$A$3","leer")</f>
        <v>leer</v>
      </c>
      <c r="Q73" s="71">
        <f>COUNTIF(Teilnehmer!$C$6:$C$300,"&lt;="&amp;Teilnehmer!$C$6:$C$300)</f>
        <v>0</v>
      </c>
      <c r="R73" s="71" t="str">
        <f>IF(A73&gt;"a",VLOOKUP(A73,Teilnehmer!C$6:F$300,4,0),"")</f>
        <v/>
      </c>
    </row>
    <row r="74" spans="1:18" ht="18.600000000000001" customHeight="1" x14ac:dyDescent="0.2">
      <c r="A74" s="130" t="str">
        <f>IF(ISERROR(INDEX(Teilnehmer!$C$6:$C$300,MATCH(ROWS(Teilnehmer!C$6:$C74),$Q$6:$Q$300,0))),"",UPPER(INDEX(Teilnehmer!$C$6:$C$300,MATCH(ROWS(Teilnehmer!A$6:$C74),$Q$6:$Q$300,0))))</f>
        <v/>
      </c>
      <c r="B74" s="130" t="str">
        <f>IF(A74&gt;"a",MID(VLOOKUP(A74,Teilnehmer!C$6:D$300,2,0),1,2),"")</f>
        <v/>
      </c>
      <c r="C74" s="71" t="str">
        <f>IF(AND(D74&lt;&gt;"",D74&gt;0),RANK(D74,D$6:D$300,0)*100+COUNTIF(D$5:D74,D74),"")</f>
        <v/>
      </c>
      <c r="D74" s="71" t="str">
        <f>IF(OR($A74="",R74="Nein",R74=""),"",SUMPRODUCT((Tabelle1!$J$6:$J$500)*(Ausstellungen!$C$6:$C$500=$A74)*(Ausstellungen!$F$6:$F$500=Tabelle2!$E$3)*(Ausstellungen!$E$6:$E$500="Hü"))+SUMPRODUCT((Tabelle1!$J$6:$J$500)*(Ausstellungen!$C$6:$C$500=$A74)*(Ausstellungen!$F$6:$F$500=Tabelle2!$E$4)*(Ausstellungen!$E$6:$E$500="Hü")))</f>
        <v/>
      </c>
      <c r="E74" s="71" t="str">
        <f>IF(AND(F74&lt;&gt;"",F74&gt;0),RANK(F74,F$6:F$300,0)*100+COUNTIF(F$5:F74,F74),"")</f>
        <v/>
      </c>
      <c r="F74" s="71" t="str">
        <f>IF(OR($A74="",R74="Nein",R74=""),"",SUMPRODUCT((Tabelle1!$J$6:$J$500)*(Ausstellungen!$C$6:$C$500=$A74)*(Ausstellungen!$F$6:$F$500=Tabelle2!$E$3)*(Ausstellungen!$E$6:$E$500="Rü"))+SUMPRODUCT((Tabelle1!$J$6:$J$500)*(Ausstellungen!$C$6:$C$500=$A74)*(Ausstellungen!$F$6:$F$500=Tabelle2!$E$4)*(Ausstellungen!$E$6:$E$500="Rü")))</f>
        <v/>
      </c>
      <c r="G74" s="71" t="str">
        <f>IF(AND(H74&lt;&gt;"",H74&gt;0),RANK(H74,H$6:H$300,0)*100+COUNTIF(H$5:H74,H74),"")</f>
        <v/>
      </c>
      <c r="H74" s="71" t="str">
        <f>IF(OR($A74="",R74="Nein",R74=""),"",SUMPRODUCT((Tabelle1!$J$6:$J$500)*(Ausstellungen!$C$6:$C$500=$A74)*(Ausstellungen!$F$6:$F$500&lt;&gt;Tabelle2!$E$3)*(Ausstellungen!$F$6:$F$500&lt;&gt;Tabelle2!$E$4)*(Ausstellungen!$F$6:$F$500&lt;&gt;Tabelle2!$E$8)*(Ausstellungen!$E$6:$E$500="Hü")))</f>
        <v/>
      </c>
      <c r="I74" s="71" t="str">
        <f>IF(AND(J74&lt;&gt;"",J74&gt;0),RANK(J74,J$6:J$300,0)*100+COUNTIF(J$5:J74,J74),"")</f>
        <v/>
      </c>
      <c r="J74" s="71" t="str">
        <f>IF(OR($A74="",R74="Nein",R74=""),"",SUMPRODUCT((Tabelle1!$J$6:$J$500)*(Ausstellungen!$C$6:$C$500=$A74)*(Ausstellungen!$F$6:$F$500&lt;&gt;Tabelle2!$E$3)*(Ausstellungen!$F$6:$F$500&lt;&gt;Tabelle2!$E$4)*(Ausstellungen!$F$6:$F$500&lt;&gt;Tabelle2!$E$8)*(Ausstellungen!$E$6:$E$500="Rü")))</f>
        <v/>
      </c>
      <c r="K74" s="71" t="str">
        <f>IF(AND(L74&lt;&gt;"",L74&gt;0),RANK(L74,L$6:L$300,0)*100+COUNTIF(L$5:L74,L74),"")</f>
        <v/>
      </c>
      <c r="L74" s="71" t="str">
        <f>IF(OR($A74="",R74="Nein",R74=""),"",SUMPRODUCT((Tabelle1!$J$6:$J$500)*(Ausstellungen!$C$6:$C$500=$A74)*(Ausstellungen!$F$6:$F$500=Tabelle2!$E$8)))</f>
        <v/>
      </c>
      <c r="M74" s="130" t="str">
        <f t="shared" si="1"/>
        <v/>
      </c>
      <c r="N74" s="130" t="str">
        <f>IF(A74&gt;"a",PROPER(VLOOKUP(A74,Teilnehmer!C$6:E$300,3,0)),"")</f>
        <v/>
      </c>
      <c r="O74" s="130" t="str">
        <f>IF(Teilnehmer!C74&lt;&gt;"","Tabelle2!$A$4:$A$6","leer")</f>
        <v>leer</v>
      </c>
      <c r="P74" s="130" t="str">
        <f>IF(AND(Teilnehmer!C74&lt;&gt;"",Teilnehmer!D74&lt;&gt;"",Teilnehmer!E74&lt;&gt;""),"Tabelle2!$A$1:$A$3","leer")</f>
        <v>leer</v>
      </c>
      <c r="Q74" s="71">
        <f>COUNTIF(Teilnehmer!$C$6:$C$300,"&lt;="&amp;Teilnehmer!$C$6:$C$300)</f>
        <v>0</v>
      </c>
      <c r="R74" s="71" t="str">
        <f>IF(A74&gt;"a",VLOOKUP(A74,Teilnehmer!C$6:F$300,4,0),"")</f>
        <v/>
      </c>
    </row>
    <row r="75" spans="1:18" ht="18.600000000000001" customHeight="1" x14ac:dyDescent="0.2">
      <c r="A75" s="130" t="str">
        <f>IF(ISERROR(INDEX(Teilnehmer!$C$6:$C$300,MATCH(ROWS(Teilnehmer!C$6:$C75),$Q$6:$Q$300,0))),"",UPPER(INDEX(Teilnehmer!$C$6:$C$300,MATCH(ROWS(Teilnehmer!A$6:$C75),$Q$6:$Q$300,0))))</f>
        <v/>
      </c>
      <c r="B75" s="130" t="str">
        <f>IF(A75&gt;"a",MID(VLOOKUP(A75,Teilnehmer!C$6:D$300,2,0),1,2),"")</f>
        <v/>
      </c>
      <c r="C75" s="71" t="str">
        <f>IF(AND(D75&lt;&gt;"",D75&gt;0),RANK(D75,D$6:D$300,0)*100+COUNTIF(D$5:D75,D75),"")</f>
        <v/>
      </c>
      <c r="D75" s="71" t="str">
        <f>IF(OR($A75="",R75="Nein",R75=""),"",SUMPRODUCT((Tabelle1!$J$6:$J$500)*(Ausstellungen!$C$6:$C$500=$A75)*(Ausstellungen!$F$6:$F$500=Tabelle2!$E$3)*(Ausstellungen!$E$6:$E$500="Hü"))+SUMPRODUCT((Tabelle1!$J$6:$J$500)*(Ausstellungen!$C$6:$C$500=$A75)*(Ausstellungen!$F$6:$F$500=Tabelle2!$E$4)*(Ausstellungen!$E$6:$E$500="Hü")))</f>
        <v/>
      </c>
      <c r="E75" s="71" t="str">
        <f>IF(AND(F75&lt;&gt;"",F75&gt;0),RANK(F75,F$6:F$300,0)*100+COUNTIF(F$5:F75,F75),"")</f>
        <v/>
      </c>
      <c r="F75" s="71" t="str">
        <f>IF(OR($A75="",R75="Nein",R75=""),"",SUMPRODUCT((Tabelle1!$J$6:$J$500)*(Ausstellungen!$C$6:$C$500=$A75)*(Ausstellungen!$F$6:$F$500=Tabelle2!$E$3)*(Ausstellungen!$E$6:$E$500="Rü"))+SUMPRODUCT((Tabelle1!$J$6:$J$500)*(Ausstellungen!$C$6:$C$500=$A75)*(Ausstellungen!$F$6:$F$500=Tabelle2!$E$4)*(Ausstellungen!$E$6:$E$500="Rü")))</f>
        <v/>
      </c>
      <c r="G75" s="71" t="str">
        <f>IF(AND(H75&lt;&gt;"",H75&gt;0),RANK(H75,H$6:H$300,0)*100+COUNTIF(H$5:H75,H75),"")</f>
        <v/>
      </c>
      <c r="H75" s="71" t="str">
        <f>IF(OR($A75="",R75="Nein",R75=""),"",SUMPRODUCT((Tabelle1!$J$6:$J$500)*(Ausstellungen!$C$6:$C$500=$A75)*(Ausstellungen!$F$6:$F$500&lt;&gt;Tabelle2!$E$3)*(Ausstellungen!$F$6:$F$500&lt;&gt;Tabelle2!$E$4)*(Ausstellungen!$F$6:$F$500&lt;&gt;Tabelle2!$E$8)*(Ausstellungen!$E$6:$E$500="Hü")))</f>
        <v/>
      </c>
      <c r="I75" s="71" t="str">
        <f>IF(AND(J75&lt;&gt;"",J75&gt;0),RANK(J75,J$6:J$300,0)*100+COUNTIF(J$5:J75,J75),"")</f>
        <v/>
      </c>
      <c r="J75" s="71" t="str">
        <f>IF(OR($A75="",R75="Nein",R75=""),"",SUMPRODUCT((Tabelle1!$J$6:$J$500)*(Ausstellungen!$C$6:$C$500=$A75)*(Ausstellungen!$F$6:$F$500&lt;&gt;Tabelle2!$E$3)*(Ausstellungen!$F$6:$F$500&lt;&gt;Tabelle2!$E$4)*(Ausstellungen!$F$6:$F$500&lt;&gt;Tabelle2!$E$8)*(Ausstellungen!$E$6:$E$500="Rü")))</f>
        <v/>
      </c>
      <c r="K75" s="71" t="str">
        <f>IF(AND(L75&lt;&gt;"",L75&gt;0),RANK(L75,L$6:L$300,0)*100+COUNTIF(L$5:L75,L75),"")</f>
        <v/>
      </c>
      <c r="L75" s="71" t="str">
        <f>IF(OR($A75="",R75="Nein",R75=""),"",SUMPRODUCT((Tabelle1!$J$6:$J$500)*(Ausstellungen!$C$6:$C$500=$A75)*(Ausstellungen!$F$6:$F$500=Tabelle2!$E$8)))</f>
        <v/>
      </c>
      <c r="M75" s="130" t="str">
        <f t="shared" si="1"/>
        <v/>
      </c>
      <c r="N75" s="130" t="str">
        <f>IF(A75&gt;"a",PROPER(VLOOKUP(A75,Teilnehmer!C$6:E$300,3,0)),"")</f>
        <v/>
      </c>
      <c r="O75" s="130" t="str">
        <f>IF(Teilnehmer!C75&lt;&gt;"","Tabelle2!$A$4:$A$6","leer")</f>
        <v>leer</v>
      </c>
      <c r="P75" s="130" t="str">
        <f>IF(AND(Teilnehmer!C75&lt;&gt;"",Teilnehmer!D75&lt;&gt;"",Teilnehmer!E75&lt;&gt;""),"Tabelle2!$A$1:$A$3","leer")</f>
        <v>leer</v>
      </c>
      <c r="Q75" s="71">
        <f>COUNTIF(Teilnehmer!$C$6:$C$300,"&lt;="&amp;Teilnehmer!$C$6:$C$300)</f>
        <v>0</v>
      </c>
      <c r="R75" s="71" t="str">
        <f>IF(A75&gt;"a",VLOOKUP(A75,Teilnehmer!C$6:F$300,4,0),"")</f>
        <v/>
      </c>
    </row>
    <row r="76" spans="1:18" ht="18.600000000000001" customHeight="1" x14ac:dyDescent="0.2">
      <c r="A76" s="130" t="str">
        <f>IF(ISERROR(INDEX(Teilnehmer!$C$6:$C$300,MATCH(ROWS(Teilnehmer!C$6:$C76),$Q$6:$Q$300,0))),"",UPPER(INDEX(Teilnehmer!$C$6:$C$300,MATCH(ROWS(Teilnehmer!A$6:$C76),$Q$6:$Q$300,0))))</f>
        <v/>
      </c>
      <c r="B76" s="130" t="str">
        <f>IF(A76&gt;"a",MID(VLOOKUP(A76,Teilnehmer!C$6:D$300,2,0),1,2),"")</f>
        <v/>
      </c>
      <c r="C76" s="71" t="str">
        <f>IF(AND(D76&lt;&gt;"",D76&gt;0),RANK(D76,D$6:D$300,0)*100+COUNTIF(D$5:D76,D76),"")</f>
        <v/>
      </c>
      <c r="D76" s="71" t="str">
        <f>IF(OR($A76="",R76="Nein",R76=""),"",SUMPRODUCT((Tabelle1!$J$6:$J$500)*(Ausstellungen!$C$6:$C$500=$A76)*(Ausstellungen!$F$6:$F$500=Tabelle2!$E$3)*(Ausstellungen!$E$6:$E$500="Hü"))+SUMPRODUCT((Tabelle1!$J$6:$J$500)*(Ausstellungen!$C$6:$C$500=$A76)*(Ausstellungen!$F$6:$F$500=Tabelle2!$E$4)*(Ausstellungen!$E$6:$E$500="Hü")))</f>
        <v/>
      </c>
      <c r="E76" s="71" t="str">
        <f>IF(AND(F76&lt;&gt;"",F76&gt;0),RANK(F76,F$6:F$300,0)*100+COUNTIF(F$5:F76,F76),"")</f>
        <v/>
      </c>
      <c r="F76" s="71" t="str">
        <f>IF(OR($A76="",R76="Nein",R76=""),"",SUMPRODUCT((Tabelle1!$J$6:$J$500)*(Ausstellungen!$C$6:$C$500=$A76)*(Ausstellungen!$F$6:$F$500=Tabelle2!$E$3)*(Ausstellungen!$E$6:$E$500="Rü"))+SUMPRODUCT((Tabelle1!$J$6:$J$500)*(Ausstellungen!$C$6:$C$500=$A76)*(Ausstellungen!$F$6:$F$500=Tabelle2!$E$4)*(Ausstellungen!$E$6:$E$500="Rü")))</f>
        <v/>
      </c>
      <c r="G76" s="71" t="str">
        <f>IF(AND(H76&lt;&gt;"",H76&gt;0),RANK(H76,H$6:H$300,0)*100+COUNTIF(H$5:H76,H76),"")</f>
        <v/>
      </c>
      <c r="H76" s="71" t="str">
        <f>IF(OR($A76="",R76="Nein",R76=""),"",SUMPRODUCT((Tabelle1!$J$6:$J$500)*(Ausstellungen!$C$6:$C$500=$A76)*(Ausstellungen!$F$6:$F$500&lt;&gt;Tabelle2!$E$3)*(Ausstellungen!$F$6:$F$500&lt;&gt;Tabelle2!$E$4)*(Ausstellungen!$F$6:$F$500&lt;&gt;Tabelle2!$E$8)*(Ausstellungen!$E$6:$E$500="Hü")))</f>
        <v/>
      </c>
      <c r="I76" s="71" t="str">
        <f>IF(AND(J76&lt;&gt;"",J76&gt;0),RANK(J76,J$6:J$300,0)*100+COUNTIF(J$5:J76,J76),"")</f>
        <v/>
      </c>
      <c r="J76" s="71" t="str">
        <f>IF(OR($A76="",R76="Nein",R76=""),"",SUMPRODUCT((Tabelle1!$J$6:$J$500)*(Ausstellungen!$C$6:$C$500=$A76)*(Ausstellungen!$F$6:$F$500&lt;&gt;Tabelle2!$E$3)*(Ausstellungen!$F$6:$F$500&lt;&gt;Tabelle2!$E$4)*(Ausstellungen!$F$6:$F$500&lt;&gt;Tabelle2!$E$8)*(Ausstellungen!$E$6:$E$500="Rü")))</f>
        <v/>
      </c>
      <c r="K76" s="71" t="str">
        <f>IF(AND(L76&lt;&gt;"",L76&gt;0),RANK(L76,L$6:L$300,0)*100+COUNTIF(L$5:L76,L76),"")</f>
        <v/>
      </c>
      <c r="L76" s="71" t="str">
        <f>IF(OR($A76="",R76="Nein",R76=""),"",SUMPRODUCT((Tabelle1!$J$6:$J$500)*(Ausstellungen!$C$6:$C$500=$A76)*(Ausstellungen!$F$6:$F$500=Tabelle2!$E$8)))</f>
        <v/>
      </c>
      <c r="M76" s="130" t="str">
        <f t="shared" si="1"/>
        <v/>
      </c>
      <c r="N76" s="130" t="str">
        <f>IF(A76&gt;"a",PROPER(VLOOKUP(A76,Teilnehmer!C$6:E$300,3,0)),"")</f>
        <v/>
      </c>
      <c r="O76" s="130" t="str">
        <f>IF(Teilnehmer!C76&lt;&gt;"","Tabelle2!$A$4:$A$6","leer")</f>
        <v>leer</v>
      </c>
      <c r="P76" s="130" t="str">
        <f>IF(AND(Teilnehmer!C76&lt;&gt;"",Teilnehmer!D76&lt;&gt;"",Teilnehmer!E76&lt;&gt;""),"Tabelle2!$A$1:$A$3","leer")</f>
        <v>leer</v>
      </c>
      <c r="Q76" s="71">
        <f>COUNTIF(Teilnehmer!$C$6:$C$300,"&lt;="&amp;Teilnehmer!$C$6:$C$300)</f>
        <v>0</v>
      </c>
      <c r="R76" s="71" t="str">
        <f>IF(A76&gt;"a",VLOOKUP(A76,Teilnehmer!C$6:F$300,4,0),"")</f>
        <v/>
      </c>
    </row>
    <row r="77" spans="1:18" ht="18.600000000000001" customHeight="1" x14ac:dyDescent="0.2">
      <c r="A77" s="130" t="str">
        <f>IF(ISERROR(INDEX(Teilnehmer!$C$6:$C$300,MATCH(ROWS(Teilnehmer!C$6:$C77),$Q$6:$Q$300,0))),"",UPPER(INDEX(Teilnehmer!$C$6:$C$300,MATCH(ROWS(Teilnehmer!A$6:$C77),$Q$6:$Q$300,0))))</f>
        <v/>
      </c>
      <c r="B77" s="130" t="str">
        <f>IF(A77&gt;"a",MID(VLOOKUP(A77,Teilnehmer!C$6:D$300,2,0),1,2),"")</f>
        <v/>
      </c>
      <c r="C77" s="71" t="str">
        <f>IF(AND(D77&lt;&gt;"",D77&gt;0),RANK(D77,D$6:D$300,0)*100+COUNTIF(D$5:D77,D77),"")</f>
        <v/>
      </c>
      <c r="D77" s="71" t="str">
        <f>IF(OR($A77="",R77="Nein",R77=""),"",SUMPRODUCT((Tabelle1!$J$6:$J$500)*(Ausstellungen!$C$6:$C$500=$A77)*(Ausstellungen!$F$6:$F$500=Tabelle2!$E$3)*(Ausstellungen!$E$6:$E$500="Hü"))+SUMPRODUCT((Tabelle1!$J$6:$J$500)*(Ausstellungen!$C$6:$C$500=$A77)*(Ausstellungen!$F$6:$F$500=Tabelle2!$E$4)*(Ausstellungen!$E$6:$E$500="Hü")))</f>
        <v/>
      </c>
      <c r="E77" s="71" t="str">
        <f>IF(AND(F77&lt;&gt;"",F77&gt;0),RANK(F77,F$6:F$300,0)*100+COUNTIF(F$5:F77,F77),"")</f>
        <v/>
      </c>
      <c r="F77" s="71" t="str">
        <f>IF(OR($A77="",R77="Nein",R77=""),"",SUMPRODUCT((Tabelle1!$J$6:$J$500)*(Ausstellungen!$C$6:$C$500=$A77)*(Ausstellungen!$F$6:$F$500=Tabelle2!$E$3)*(Ausstellungen!$E$6:$E$500="Rü"))+SUMPRODUCT((Tabelle1!$J$6:$J$500)*(Ausstellungen!$C$6:$C$500=$A77)*(Ausstellungen!$F$6:$F$500=Tabelle2!$E$4)*(Ausstellungen!$E$6:$E$500="Rü")))</f>
        <v/>
      </c>
      <c r="G77" s="71" t="str">
        <f>IF(AND(H77&lt;&gt;"",H77&gt;0),RANK(H77,H$6:H$300,0)*100+COUNTIF(H$5:H77,H77),"")</f>
        <v/>
      </c>
      <c r="H77" s="71" t="str">
        <f>IF(OR($A77="",R77="Nein",R77=""),"",SUMPRODUCT((Tabelle1!$J$6:$J$500)*(Ausstellungen!$C$6:$C$500=$A77)*(Ausstellungen!$F$6:$F$500&lt;&gt;Tabelle2!$E$3)*(Ausstellungen!$F$6:$F$500&lt;&gt;Tabelle2!$E$4)*(Ausstellungen!$F$6:$F$500&lt;&gt;Tabelle2!$E$8)*(Ausstellungen!$E$6:$E$500="Hü")))</f>
        <v/>
      </c>
      <c r="I77" s="71" t="str">
        <f>IF(AND(J77&lt;&gt;"",J77&gt;0),RANK(J77,J$6:J$300,0)*100+COUNTIF(J$5:J77,J77),"")</f>
        <v/>
      </c>
      <c r="J77" s="71" t="str">
        <f>IF(OR($A77="",R77="Nein",R77=""),"",SUMPRODUCT((Tabelle1!$J$6:$J$500)*(Ausstellungen!$C$6:$C$500=$A77)*(Ausstellungen!$F$6:$F$500&lt;&gt;Tabelle2!$E$3)*(Ausstellungen!$F$6:$F$500&lt;&gt;Tabelle2!$E$4)*(Ausstellungen!$F$6:$F$500&lt;&gt;Tabelle2!$E$8)*(Ausstellungen!$E$6:$E$500="Rü")))</f>
        <v/>
      </c>
      <c r="K77" s="71" t="str">
        <f>IF(AND(L77&lt;&gt;"",L77&gt;0),RANK(L77,L$6:L$300,0)*100+COUNTIF(L$5:L77,L77),"")</f>
        <v/>
      </c>
      <c r="L77" s="71" t="str">
        <f>IF(OR($A77="",R77="Nein",R77=""),"",SUMPRODUCT((Tabelle1!$J$6:$J$500)*(Ausstellungen!$C$6:$C$500=$A77)*(Ausstellungen!$F$6:$F$500=Tabelle2!$E$8)))</f>
        <v/>
      </c>
      <c r="M77" s="130" t="str">
        <f t="shared" si="1"/>
        <v/>
      </c>
      <c r="N77" s="130" t="str">
        <f>IF(A77&gt;"a",PROPER(VLOOKUP(A77,Teilnehmer!C$6:E$300,3,0)),"")</f>
        <v/>
      </c>
      <c r="O77" s="130" t="str">
        <f>IF(Teilnehmer!C77&lt;&gt;"","Tabelle2!$A$4:$A$6","leer")</f>
        <v>leer</v>
      </c>
      <c r="P77" s="130" t="str">
        <f>IF(AND(Teilnehmer!C77&lt;&gt;"",Teilnehmer!D77&lt;&gt;"",Teilnehmer!E77&lt;&gt;""),"Tabelle2!$A$1:$A$3","leer")</f>
        <v>leer</v>
      </c>
      <c r="Q77" s="71">
        <f>COUNTIF(Teilnehmer!$C$6:$C$300,"&lt;="&amp;Teilnehmer!$C$6:$C$300)</f>
        <v>0</v>
      </c>
      <c r="R77" s="71" t="str">
        <f>IF(A77&gt;"a",VLOOKUP(A77,Teilnehmer!C$6:F$300,4,0),"")</f>
        <v/>
      </c>
    </row>
    <row r="78" spans="1:18" ht="18.600000000000001" customHeight="1" x14ac:dyDescent="0.2">
      <c r="A78" s="130" t="str">
        <f>IF(ISERROR(INDEX(Teilnehmer!$C$6:$C$300,MATCH(ROWS(Teilnehmer!C$6:$C78),$Q$6:$Q$300,0))),"",UPPER(INDEX(Teilnehmer!$C$6:$C$300,MATCH(ROWS(Teilnehmer!A$6:$C78),$Q$6:$Q$300,0))))</f>
        <v/>
      </c>
      <c r="B78" s="130" t="str">
        <f>IF(A78&gt;"a",MID(VLOOKUP(A78,Teilnehmer!C$6:D$300,2,0),1,2),"")</f>
        <v/>
      </c>
      <c r="C78" s="71" t="str">
        <f>IF(AND(D78&lt;&gt;"",D78&gt;0),RANK(D78,D$6:D$300,0)*100+COUNTIF(D$5:D78,D78),"")</f>
        <v/>
      </c>
      <c r="D78" s="71" t="str">
        <f>IF(OR($A78="",R78="Nein",R78=""),"",SUMPRODUCT((Tabelle1!$J$6:$J$500)*(Ausstellungen!$C$6:$C$500=$A78)*(Ausstellungen!$F$6:$F$500=Tabelle2!$E$3)*(Ausstellungen!$E$6:$E$500="Hü"))+SUMPRODUCT((Tabelle1!$J$6:$J$500)*(Ausstellungen!$C$6:$C$500=$A78)*(Ausstellungen!$F$6:$F$500=Tabelle2!$E$4)*(Ausstellungen!$E$6:$E$500="Hü")))</f>
        <v/>
      </c>
      <c r="E78" s="71" t="str">
        <f>IF(AND(F78&lt;&gt;"",F78&gt;0),RANK(F78,F$6:F$300,0)*100+COUNTIF(F$5:F78,F78),"")</f>
        <v/>
      </c>
      <c r="F78" s="71" t="str">
        <f>IF(OR($A78="",R78="Nein",R78=""),"",SUMPRODUCT((Tabelle1!$J$6:$J$500)*(Ausstellungen!$C$6:$C$500=$A78)*(Ausstellungen!$F$6:$F$500=Tabelle2!$E$3)*(Ausstellungen!$E$6:$E$500="Rü"))+SUMPRODUCT((Tabelle1!$J$6:$J$500)*(Ausstellungen!$C$6:$C$500=$A78)*(Ausstellungen!$F$6:$F$500=Tabelle2!$E$4)*(Ausstellungen!$E$6:$E$500="Rü")))</f>
        <v/>
      </c>
      <c r="G78" s="71" t="str">
        <f>IF(AND(H78&lt;&gt;"",H78&gt;0),RANK(H78,H$6:H$300,0)*100+COUNTIF(H$5:H78,H78),"")</f>
        <v/>
      </c>
      <c r="H78" s="71" t="str">
        <f>IF(OR($A78="",R78="Nein",R78=""),"",SUMPRODUCT((Tabelle1!$J$6:$J$500)*(Ausstellungen!$C$6:$C$500=$A78)*(Ausstellungen!$F$6:$F$500&lt;&gt;Tabelle2!$E$3)*(Ausstellungen!$F$6:$F$500&lt;&gt;Tabelle2!$E$4)*(Ausstellungen!$F$6:$F$500&lt;&gt;Tabelle2!$E$8)*(Ausstellungen!$E$6:$E$500="Hü")))</f>
        <v/>
      </c>
      <c r="I78" s="71" t="str">
        <f>IF(AND(J78&lt;&gt;"",J78&gt;0),RANK(J78,J$6:J$300,0)*100+COUNTIF(J$5:J78,J78),"")</f>
        <v/>
      </c>
      <c r="J78" s="71" t="str">
        <f>IF(OR($A78="",R78="Nein",R78=""),"",SUMPRODUCT((Tabelle1!$J$6:$J$500)*(Ausstellungen!$C$6:$C$500=$A78)*(Ausstellungen!$F$6:$F$500&lt;&gt;Tabelle2!$E$3)*(Ausstellungen!$F$6:$F$500&lt;&gt;Tabelle2!$E$4)*(Ausstellungen!$F$6:$F$500&lt;&gt;Tabelle2!$E$8)*(Ausstellungen!$E$6:$E$500="Rü")))</f>
        <v/>
      </c>
      <c r="K78" s="71" t="str">
        <f>IF(AND(L78&lt;&gt;"",L78&gt;0),RANK(L78,L$6:L$300,0)*100+COUNTIF(L$5:L78,L78),"")</f>
        <v/>
      </c>
      <c r="L78" s="71" t="str">
        <f>IF(OR($A78="",R78="Nein",R78=""),"",SUMPRODUCT((Tabelle1!$J$6:$J$500)*(Ausstellungen!$C$6:$C$500=$A78)*(Ausstellungen!$F$6:$F$500=Tabelle2!$E$8)))</f>
        <v/>
      </c>
      <c r="M78" s="130" t="str">
        <f t="shared" si="1"/>
        <v/>
      </c>
      <c r="N78" s="130" t="str">
        <f>IF(A78&gt;"a",PROPER(VLOOKUP(A78,Teilnehmer!C$6:E$300,3,0)),"")</f>
        <v/>
      </c>
      <c r="O78" s="130" t="str">
        <f>IF(Teilnehmer!C78&lt;&gt;"","Tabelle2!$A$4:$A$6","leer")</f>
        <v>leer</v>
      </c>
      <c r="P78" s="130" t="str">
        <f>IF(AND(Teilnehmer!C78&lt;&gt;"",Teilnehmer!D78&lt;&gt;"",Teilnehmer!E78&lt;&gt;""),"Tabelle2!$A$1:$A$3","leer")</f>
        <v>leer</v>
      </c>
      <c r="Q78" s="71">
        <f>COUNTIF(Teilnehmer!$C$6:$C$300,"&lt;="&amp;Teilnehmer!$C$6:$C$300)</f>
        <v>0</v>
      </c>
      <c r="R78" s="71" t="str">
        <f>IF(A78&gt;"a",VLOOKUP(A78,Teilnehmer!C$6:F$300,4,0),"")</f>
        <v/>
      </c>
    </row>
    <row r="79" spans="1:18" ht="18.600000000000001" customHeight="1" x14ac:dyDescent="0.2">
      <c r="A79" s="130" t="str">
        <f>IF(ISERROR(INDEX(Teilnehmer!$C$6:$C$300,MATCH(ROWS(Teilnehmer!C$6:$C79),$Q$6:$Q$300,0))),"",UPPER(INDEX(Teilnehmer!$C$6:$C$300,MATCH(ROWS(Teilnehmer!A$6:$C79),$Q$6:$Q$300,0))))</f>
        <v/>
      </c>
      <c r="B79" s="130" t="str">
        <f>IF(A79&gt;"a",MID(VLOOKUP(A79,Teilnehmer!C$6:D$300,2,0),1,2),"")</f>
        <v/>
      </c>
      <c r="C79" s="71" t="str">
        <f>IF(AND(D79&lt;&gt;"",D79&gt;0),RANK(D79,D$6:D$300,0)*100+COUNTIF(D$5:D79,D79),"")</f>
        <v/>
      </c>
      <c r="D79" s="71" t="str">
        <f>IF(OR($A79="",R79="Nein",R79=""),"",SUMPRODUCT((Tabelle1!$J$6:$J$500)*(Ausstellungen!$C$6:$C$500=$A79)*(Ausstellungen!$F$6:$F$500=Tabelle2!$E$3)*(Ausstellungen!$E$6:$E$500="Hü"))+SUMPRODUCT((Tabelle1!$J$6:$J$500)*(Ausstellungen!$C$6:$C$500=$A79)*(Ausstellungen!$F$6:$F$500=Tabelle2!$E$4)*(Ausstellungen!$E$6:$E$500="Hü")))</f>
        <v/>
      </c>
      <c r="E79" s="71" t="str">
        <f>IF(AND(F79&lt;&gt;"",F79&gt;0),RANK(F79,F$6:F$300,0)*100+COUNTIF(F$5:F79,F79),"")</f>
        <v/>
      </c>
      <c r="F79" s="71" t="str">
        <f>IF(OR($A79="",R79="Nein",R79=""),"",SUMPRODUCT((Tabelle1!$J$6:$J$500)*(Ausstellungen!$C$6:$C$500=$A79)*(Ausstellungen!$F$6:$F$500=Tabelle2!$E$3)*(Ausstellungen!$E$6:$E$500="Rü"))+SUMPRODUCT((Tabelle1!$J$6:$J$500)*(Ausstellungen!$C$6:$C$500=$A79)*(Ausstellungen!$F$6:$F$500=Tabelle2!$E$4)*(Ausstellungen!$E$6:$E$500="Rü")))</f>
        <v/>
      </c>
      <c r="G79" s="71" t="str">
        <f>IF(AND(H79&lt;&gt;"",H79&gt;0),RANK(H79,H$6:H$300,0)*100+COUNTIF(H$5:H79,H79),"")</f>
        <v/>
      </c>
      <c r="H79" s="71" t="str">
        <f>IF(OR($A79="",R79="Nein",R79=""),"",SUMPRODUCT((Tabelle1!$J$6:$J$500)*(Ausstellungen!$C$6:$C$500=$A79)*(Ausstellungen!$F$6:$F$500&lt;&gt;Tabelle2!$E$3)*(Ausstellungen!$F$6:$F$500&lt;&gt;Tabelle2!$E$4)*(Ausstellungen!$F$6:$F$500&lt;&gt;Tabelle2!$E$8)*(Ausstellungen!$E$6:$E$500="Hü")))</f>
        <v/>
      </c>
      <c r="I79" s="71" t="str">
        <f>IF(AND(J79&lt;&gt;"",J79&gt;0),RANK(J79,J$6:J$300,0)*100+COUNTIF(J$5:J79,J79),"")</f>
        <v/>
      </c>
      <c r="J79" s="71" t="str">
        <f>IF(OR($A79="",R79="Nein",R79=""),"",SUMPRODUCT((Tabelle1!$J$6:$J$500)*(Ausstellungen!$C$6:$C$500=$A79)*(Ausstellungen!$F$6:$F$500&lt;&gt;Tabelle2!$E$3)*(Ausstellungen!$F$6:$F$500&lt;&gt;Tabelle2!$E$4)*(Ausstellungen!$F$6:$F$500&lt;&gt;Tabelle2!$E$8)*(Ausstellungen!$E$6:$E$500="Rü")))</f>
        <v/>
      </c>
      <c r="K79" s="71" t="str">
        <f>IF(AND(L79&lt;&gt;"",L79&gt;0),RANK(L79,L$6:L$300,0)*100+COUNTIF(L$5:L79,L79),"")</f>
        <v/>
      </c>
      <c r="L79" s="71" t="str">
        <f>IF(OR($A79="",R79="Nein",R79=""),"",SUMPRODUCT((Tabelle1!$J$6:$J$500)*(Ausstellungen!$C$6:$C$500=$A79)*(Ausstellungen!$F$6:$F$500=Tabelle2!$E$8)))</f>
        <v/>
      </c>
      <c r="M79" s="130" t="str">
        <f t="shared" si="1"/>
        <v/>
      </c>
      <c r="N79" s="130" t="str">
        <f>IF(A79&gt;"a",PROPER(VLOOKUP(A79,Teilnehmer!C$6:E$300,3,0)),"")</f>
        <v/>
      </c>
      <c r="O79" s="130" t="str">
        <f>IF(Teilnehmer!C79&lt;&gt;"","Tabelle2!$A$4:$A$6","leer")</f>
        <v>leer</v>
      </c>
      <c r="P79" s="130" t="str">
        <f>IF(AND(Teilnehmer!C79&lt;&gt;"",Teilnehmer!D79&lt;&gt;"",Teilnehmer!E79&lt;&gt;""),"Tabelle2!$A$1:$A$3","leer")</f>
        <v>leer</v>
      </c>
      <c r="Q79" s="71">
        <f>COUNTIF(Teilnehmer!$C$6:$C$300,"&lt;="&amp;Teilnehmer!$C$6:$C$300)</f>
        <v>0</v>
      </c>
      <c r="R79" s="71" t="str">
        <f>IF(A79&gt;"a",VLOOKUP(A79,Teilnehmer!C$6:F$300,4,0),"")</f>
        <v/>
      </c>
    </row>
    <row r="80" spans="1:18" ht="18.600000000000001" customHeight="1" x14ac:dyDescent="0.2">
      <c r="A80" s="130" t="str">
        <f>IF(ISERROR(INDEX(Teilnehmer!$C$6:$C$300,MATCH(ROWS(Teilnehmer!C$6:$C80),$Q$6:$Q$300,0))),"",UPPER(INDEX(Teilnehmer!$C$6:$C$300,MATCH(ROWS(Teilnehmer!A$6:$C80),$Q$6:$Q$300,0))))</f>
        <v/>
      </c>
      <c r="B80" s="130" t="str">
        <f>IF(A80&gt;"a",MID(VLOOKUP(A80,Teilnehmer!C$6:D$300,2,0),1,2),"")</f>
        <v/>
      </c>
      <c r="C80" s="71" t="str">
        <f>IF(AND(D80&lt;&gt;"",D80&gt;0),RANK(D80,D$6:D$300,0)*100+COUNTIF(D$5:D80,D80),"")</f>
        <v/>
      </c>
      <c r="D80" s="71" t="str">
        <f>IF(OR($A80="",R80="Nein",R80=""),"",SUMPRODUCT((Tabelle1!$J$6:$J$500)*(Ausstellungen!$C$6:$C$500=$A80)*(Ausstellungen!$F$6:$F$500=Tabelle2!$E$3)*(Ausstellungen!$E$6:$E$500="Hü"))+SUMPRODUCT((Tabelle1!$J$6:$J$500)*(Ausstellungen!$C$6:$C$500=$A80)*(Ausstellungen!$F$6:$F$500=Tabelle2!$E$4)*(Ausstellungen!$E$6:$E$500="Hü")))</f>
        <v/>
      </c>
      <c r="E80" s="71" t="str">
        <f>IF(AND(F80&lt;&gt;"",F80&gt;0),RANK(F80,F$6:F$300,0)*100+COUNTIF(F$5:F80,F80),"")</f>
        <v/>
      </c>
      <c r="F80" s="71" t="str">
        <f>IF(OR($A80="",R80="Nein",R80=""),"",SUMPRODUCT((Tabelle1!$J$6:$J$500)*(Ausstellungen!$C$6:$C$500=$A80)*(Ausstellungen!$F$6:$F$500=Tabelle2!$E$3)*(Ausstellungen!$E$6:$E$500="Rü"))+SUMPRODUCT((Tabelle1!$J$6:$J$500)*(Ausstellungen!$C$6:$C$500=$A80)*(Ausstellungen!$F$6:$F$500=Tabelle2!$E$4)*(Ausstellungen!$E$6:$E$500="Rü")))</f>
        <v/>
      </c>
      <c r="G80" s="71" t="str">
        <f>IF(AND(H80&lt;&gt;"",H80&gt;0),RANK(H80,H$6:H$300,0)*100+COUNTIF(H$5:H80,H80),"")</f>
        <v/>
      </c>
      <c r="H80" s="71" t="str">
        <f>IF(OR($A80="",R80="Nein",R80=""),"",SUMPRODUCT((Tabelle1!$J$6:$J$500)*(Ausstellungen!$C$6:$C$500=$A80)*(Ausstellungen!$F$6:$F$500&lt;&gt;Tabelle2!$E$3)*(Ausstellungen!$F$6:$F$500&lt;&gt;Tabelle2!$E$4)*(Ausstellungen!$F$6:$F$500&lt;&gt;Tabelle2!$E$8)*(Ausstellungen!$E$6:$E$500="Hü")))</f>
        <v/>
      </c>
      <c r="I80" s="71" t="str">
        <f>IF(AND(J80&lt;&gt;"",J80&gt;0),RANK(J80,J$6:J$300,0)*100+COUNTIF(J$5:J80,J80),"")</f>
        <v/>
      </c>
      <c r="J80" s="71" t="str">
        <f>IF(OR($A80="",R80="Nein",R80=""),"",SUMPRODUCT((Tabelle1!$J$6:$J$500)*(Ausstellungen!$C$6:$C$500=$A80)*(Ausstellungen!$F$6:$F$500&lt;&gt;Tabelle2!$E$3)*(Ausstellungen!$F$6:$F$500&lt;&gt;Tabelle2!$E$4)*(Ausstellungen!$F$6:$F$500&lt;&gt;Tabelle2!$E$8)*(Ausstellungen!$E$6:$E$500="Rü")))</f>
        <v/>
      </c>
      <c r="K80" s="71" t="str">
        <f>IF(AND(L80&lt;&gt;"",L80&gt;0),RANK(L80,L$6:L$300,0)*100+COUNTIF(L$5:L80,L80),"")</f>
        <v/>
      </c>
      <c r="L80" s="71" t="str">
        <f>IF(OR($A80="",R80="Nein",R80=""),"",SUMPRODUCT((Tabelle1!$J$6:$J$500)*(Ausstellungen!$C$6:$C$500=$A80)*(Ausstellungen!$F$6:$F$500=Tabelle2!$E$8)))</f>
        <v/>
      </c>
      <c r="M80" s="130" t="str">
        <f t="shared" si="1"/>
        <v/>
      </c>
      <c r="N80" s="130" t="str">
        <f>IF(A80&gt;"a",PROPER(VLOOKUP(A80,Teilnehmer!C$6:E$300,3,0)),"")</f>
        <v/>
      </c>
      <c r="O80" s="130" t="str">
        <f>IF(Teilnehmer!C80&lt;&gt;"","Tabelle2!$A$4:$A$6","leer")</f>
        <v>leer</v>
      </c>
      <c r="P80" s="130" t="str">
        <f>IF(AND(Teilnehmer!C80&lt;&gt;"",Teilnehmer!D80&lt;&gt;"",Teilnehmer!E80&lt;&gt;""),"Tabelle2!$A$1:$A$3","leer")</f>
        <v>leer</v>
      </c>
      <c r="Q80" s="71">
        <f>COUNTIF(Teilnehmer!$C$6:$C$300,"&lt;="&amp;Teilnehmer!$C$6:$C$300)</f>
        <v>0</v>
      </c>
      <c r="R80" s="71" t="str">
        <f>IF(A80&gt;"a",VLOOKUP(A80,Teilnehmer!C$6:F$300,4,0),"")</f>
        <v/>
      </c>
    </row>
    <row r="81" spans="1:18" ht="18.600000000000001" customHeight="1" x14ac:dyDescent="0.2">
      <c r="A81" s="130" t="str">
        <f>IF(ISERROR(INDEX(Teilnehmer!$C$6:$C$300,MATCH(ROWS(Teilnehmer!C$6:$C81),$Q$6:$Q$300,0))),"",UPPER(INDEX(Teilnehmer!$C$6:$C$300,MATCH(ROWS(Teilnehmer!A$6:$C81),$Q$6:$Q$300,0))))</f>
        <v/>
      </c>
      <c r="B81" s="130" t="str">
        <f>IF(A81&gt;"a",MID(VLOOKUP(A81,Teilnehmer!C$6:D$300,2,0),1,2),"")</f>
        <v/>
      </c>
      <c r="C81" s="71" t="str">
        <f>IF(AND(D81&lt;&gt;"",D81&gt;0),RANK(D81,D$6:D$300,0)*100+COUNTIF(D$5:D81,D81),"")</f>
        <v/>
      </c>
      <c r="D81" s="71" t="str">
        <f>IF(OR($A81="",R81="Nein",R81=""),"",SUMPRODUCT((Tabelle1!$J$6:$J$500)*(Ausstellungen!$C$6:$C$500=$A81)*(Ausstellungen!$F$6:$F$500=Tabelle2!$E$3)*(Ausstellungen!$E$6:$E$500="Hü"))+SUMPRODUCT((Tabelle1!$J$6:$J$500)*(Ausstellungen!$C$6:$C$500=$A81)*(Ausstellungen!$F$6:$F$500=Tabelle2!$E$4)*(Ausstellungen!$E$6:$E$500="Hü")))</f>
        <v/>
      </c>
      <c r="E81" s="71" t="str">
        <f>IF(AND(F81&lt;&gt;"",F81&gt;0),RANK(F81,F$6:F$300,0)*100+COUNTIF(F$5:F81,F81),"")</f>
        <v/>
      </c>
      <c r="F81" s="71" t="str">
        <f>IF(OR($A81="",R81="Nein",R81=""),"",SUMPRODUCT((Tabelle1!$J$6:$J$500)*(Ausstellungen!$C$6:$C$500=$A81)*(Ausstellungen!$F$6:$F$500=Tabelle2!$E$3)*(Ausstellungen!$E$6:$E$500="Rü"))+SUMPRODUCT((Tabelle1!$J$6:$J$500)*(Ausstellungen!$C$6:$C$500=$A81)*(Ausstellungen!$F$6:$F$500=Tabelle2!$E$4)*(Ausstellungen!$E$6:$E$500="Rü")))</f>
        <v/>
      </c>
      <c r="G81" s="71" t="str">
        <f>IF(AND(H81&lt;&gt;"",H81&gt;0),RANK(H81,H$6:H$300,0)*100+COUNTIF(H$5:H81,H81),"")</f>
        <v/>
      </c>
      <c r="H81" s="71" t="str">
        <f>IF(OR($A81="",R81="Nein",R81=""),"",SUMPRODUCT((Tabelle1!$J$6:$J$500)*(Ausstellungen!$C$6:$C$500=$A81)*(Ausstellungen!$F$6:$F$500&lt;&gt;Tabelle2!$E$3)*(Ausstellungen!$F$6:$F$500&lt;&gt;Tabelle2!$E$4)*(Ausstellungen!$F$6:$F$500&lt;&gt;Tabelle2!$E$8)*(Ausstellungen!$E$6:$E$500="Hü")))</f>
        <v/>
      </c>
      <c r="I81" s="71" t="str">
        <f>IF(AND(J81&lt;&gt;"",J81&gt;0),RANK(J81,J$6:J$300,0)*100+COUNTIF(J$5:J81,J81),"")</f>
        <v/>
      </c>
      <c r="J81" s="71" t="str">
        <f>IF(OR($A81="",R81="Nein",R81=""),"",SUMPRODUCT((Tabelle1!$J$6:$J$500)*(Ausstellungen!$C$6:$C$500=$A81)*(Ausstellungen!$F$6:$F$500&lt;&gt;Tabelle2!$E$3)*(Ausstellungen!$F$6:$F$500&lt;&gt;Tabelle2!$E$4)*(Ausstellungen!$F$6:$F$500&lt;&gt;Tabelle2!$E$8)*(Ausstellungen!$E$6:$E$500="Rü")))</f>
        <v/>
      </c>
      <c r="K81" s="71" t="str">
        <f>IF(AND(L81&lt;&gt;"",L81&gt;0),RANK(L81,L$6:L$300,0)*100+COUNTIF(L$5:L81,L81),"")</f>
        <v/>
      </c>
      <c r="L81" s="71" t="str">
        <f>IF(OR($A81="",R81="Nein",R81=""),"",SUMPRODUCT((Tabelle1!$J$6:$J$500)*(Ausstellungen!$C$6:$C$500=$A81)*(Ausstellungen!$F$6:$F$500=Tabelle2!$E$8)))</f>
        <v/>
      </c>
      <c r="M81" s="130" t="str">
        <f t="shared" si="1"/>
        <v/>
      </c>
      <c r="N81" s="130" t="str">
        <f>IF(A81&gt;"a",PROPER(VLOOKUP(A81,Teilnehmer!C$6:E$300,3,0)),"")</f>
        <v/>
      </c>
      <c r="O81" s="130" t="str">
        <f>IF(Teilnehmer!C81&lt;&gt;"","Tabelle2!$A$4:$A$6","leer")</f>
        <v>leer</v>
      </c>
      <c r="P81" s="130" t="str">
        <f>IF(AND(Teilnehmer!C81&lt;&gt;"",Teilnehmer!D81&lt;&gt;"",Teilnehmer!E81&lt;&gt;""),"Tabelle2!$A$1:$A$3","leer")</f>
        <v>leer</v>
      </c>
      <c r="Q81" s="71">
        <f>COUNTIF(Teilnehmer!$C$6:$C$300,"&lt;="&amp;Teilnehmer!$C$6:$C$300)</f>
        <v>0</v>
      </c>
      <c r="R81" s="71" t="str">
        <f>IF(A81&gt;"a",VLOOKUP(A81,Teilnehmer!C$6:F$300,4,0),"")</f>
        <v/>
      </c>
    </row>
    <row r="82" spans="1:18" ht="18.600000000000001" customHeight="1" x14ac:dyDescent="0.2">
      <c r="A82" s="130" t="str">
        <f>IF(ISERROR(INDEX(Teilnehmer!$C$6:$C$300,MATCH(ROWS(Teilnehmer!C$6:$C82),$Q$6:$Q$300,0))),"",UPPER(INDEX(Teilnehmer!$C$6:$C$300,MATCH(ROWS(Teilnehmer!A$6:$C82),$Q$6:$Q$300,0))))</f>
        <v/>
      </c>
      <c r="B82" s="130" t="str">
        <f>IF(A82&gt;"a",MID(VLOOKUP(A82,Teilnehmer!C$6:D$300,2,0),1,2),"")</f>
        <v/>
      </c>
      <c r="C82" s="71" t="str">
        <f>IF(AND(D82&lt;&gt;"",D82&gt;0),RANK(D82,D$6:D$300,0)*100+COUNTIF(D$5:D82,D82),"")</f>
        <v/>
      </c>
      <c r="D82" s="71" t="str">
        <f>IF(OR($A82="",R82="Nein",R82=""),"",SUMPRODUCT((Tabelle1!$J$6:$J$500)*(Ausstellungen!$C$6:$C$500=$A82)*(Ausstellungen!$F$6:$F$500=Tabelle2!$E$3)*(Ausstellungen!$E$6:$E$500="Hü"))+SUMPRODUCT((Tabelle1!$J$6:$J$500)*(Ausstellungen!$C$6:$C$500=$A82)*(Ausstellungen!$F$6:$F$500=Tabelle2!$E$4)*(Ausstellungen!$E$6:$E$500="Hü")))</f>
        <v/>
      </c>
      <c r="E82" s="71" t="str">
        <f>IF(AND(F82&lt;&gt;"",F82&gt;0),RANK(F82,F$6:F$300,0)*100+COUNTIF(F$5:F82,F82),"")</f>
        <v/>
      </c>
      <c r="F82" s="71" t="str">
        <f>IF(OR($A82="",R82="Nein",R82=""),"",SUMPRODUCT((Tabelle1!$J$6:$J$500)*(Ausstellungen!$C$6:$C$500=$A82)*(Ausstellungen!$F$6:$F$500=Tabelle2!$E$3)*(Ausstellungen!$E$6:$E$500="Rü"))+SUMPRODUCT((Tabelle1!$J$6:$J$500)*(Ausstellungen!$C$6:$C$500=$A82)*(Ausstellungen!$F$6:$F$500=Tabelle2!$E$4)*(Ausstellungen!$E$6:$E$500="Rü")))</f>
        <v/>
      </c>
      <c r="G82" s="71" t="str">
        <f>IF(AND(H82&lt;&gt;"",H82&gt;0),RANK(H82,H$6:H$300,0)*100+COUNTIF(H$5:H82,H82),"")</f>
        <v/>
      </c>
      <c r="H82" s="71" t="str">
        <f>IF(OR($A82="",R82="Nein",R82=""),"",SUMPRODUCT((Tabelle1!$J$6:$J$500)*(Ausstellungen!$C$6:$C$500=$A82)*(Ausstellungen!$F$6:$F$500&lt;&gt;Tabelle2!$E$3)*(Ausstellungen!$F$6:$F$500&lt;&gt;Tabelle2!$E$4)*(Ausstellungen!$F$6:$F$500&lt;&gt;Tabelle2!$E$8)*(Ausstellungen!$E$6:$E$500="Hü")))</f>
        <v/>
      </c>
      <c r="I82" s="71" t="str">
        <f>IF(AND(J82&lt;&gt;"",J82&gt;0),RANK(J82,J$6:J$300,0)*100+COUNTIF(J$5:J82,J82),"")</f>
        <v/>
      </c>
      <c r="J82" s="71" t="str">
        <f>IF(OR($A82="",R82="Nein",R82=""),"",SUMPRODUCT((Tabelle1!$J$6:$J$500)*(Ausstellungen!$C$6:$C$500=$A82)*(Ausstellungen!$F$6:$F$500&lt;&gt;Tabelle2!$E$3)*(Ausstellungen!$F$6:$F$500&lt;&gt;Tabelle2!$E$4)*(Ausstellungen!$F$6:$F$500&lt;&gt;Tabelle2!$E$8)*(Ausstellungen!$E$6:$E$500="Rü")))</f>
        <v/>
      </c>
      <c r="K82" s="71" t="str">
        <f>IF(AND(L82&lt;&gt;"",L82&gt;0),RANK(L82,L$6:L$300,0)*100+COUNTIF(L$5:L82,L82),"")</f>
        <v/>
      </c>
      <c r="L82" s="71" t="str">
        <f>IF(OR($A82="",R82="Nein",R82=""),"",SUMPRODUCT((Tabelle1!$J$6:$J$500)*(Ausstellungen!$C$6:$C$500=$A82)*(Ausstellungen!$F$6:$F$500=Tabelle2!$E$8)))</f>
        <v/>
      </c>
      <c r="M82" s="130" t="str">
        <f t="shared" si="1"/>
        <v/>
      </c>
      <c r="N82" s="130" t="str">
        <f>IF(A82&gt;"a",PROPER(VLOOKUP(A82,Teilnehmer!C$6:E$300,3,0)),"")</f>
        <v/>
      </c>
      <c r="O82" s="130" t="str">
        <f>IF(Teilnehmer!C82&lt;&gt;"","Tabelle2!$A$4:$A$6","leer")</f>
        <v>leer</v>
      </c>
      <c r="P82" s="130" t="str">
        <f>IF(AND(Teilnehmer!C82&lt;&gt;"",Teilnehmer!D82&lt;&gt;"",Teilnehmer!E82&lt;&gt;""),"Tabelle2!$A$1:$A$3","leer")</f>
        <v>leer</v>
      </c>
      <c r="Q82" s="71">
        <f>COUNTIF(Teilnehmer!$C$6:$C$300,"&lt;="&amp;Teilnehmer!$C$6:$C$300)</f>
        <v>0</v>
      </c>
      <c r="R82" s="71" t="str">
        <f>IF(A82&gt;"a",VLOOKUP(A82,Teilnehmer!C$6:F$300,4,0),"")</f>
        <v/>
      </c>
    </row>
    <row r="83" spans="1:18" ht="18.600000000000001" customHeight="1" x14ac:dyDescent="0.2">
      <c r="A83" s="130" t="str">
        <f>IF(ISERROR(INDEX(Teilnehmer!$C$6:$C$300,MATCH(ROWS(Teilnehmer!C$6:$C83),$Q$6:$Q$300,0))),"",UPPER(INDEX(Teilnehmer!$C$6:$C$300,MATCH(ROWS(Teilnehmer!A$6:$C83),$Q$6:$Q$300,0))))</f>
        <v/>
      </c>
      <c r="B83" s="130" t="str">
        <f>IF(A83&gt;"a",MID(VLOOKUP(A83,Teilnehmer!C$6:D$300,2,0),1,2),"")</f>
        <v/>
      </c>
      <c r="C83" s="71" t="str">
        <f>IF(AND(D83&lt;&gt;"",D83&gt;0),RANK(D83,D$6:D$300,0)*100+COUNTIF(D$5:D83,D83),"")</f>
        <v/>
      </c>
      <c r="D83" s="71" t="str">
        <f>IF(OR($A83="",R83="Nein",R83=""),"",SUMPRODUCT((Tabelle1!$J$6:$J$500)*(Ausstellungen!$C$6:$C$500=$A83)*(Ausstellungen!$F$6:$F$500=Tabelle2!$E$3)*(Ausstellungen!$E$6:$E$500="Hü"))+SUMPRODUCT((Tabelle1!$J$6:$J$500)*(Ausstellungen!$C$6:$C$500=$A83)*(Ausstellungen!$F$6:$F$500=Tabelle2!$E$4)*(Ausstellungen!$E$6:$E$500="Hü")))</f>
        <v/>
      </c>
      <c r="E83" s="71" t="str">
        <f>IF(AND(F83&lt;&gt;"",F83&gt;0),RANK(F83,F$6:F$300,0)*100+COUNTIF(F$5:F83,F83),"")</f>
        <v/>
      </c>
      <c r="F83" s="71" t="str">
        <f>IF(OR($A83="",R83="Nein",R83=""),"",SUMPRODUCT((Tabelle1!$J$6:$J$500)*(Ausstellungen!$C$6:$C$500=$A83)*(Ausstellungen!$F$6:$F$500=Tabelle2!$E$3)*(Ausstellungen!$E$6:$E$500="Rü"))+SUMPRODUCT((Tabelle1!$J$6:$J$500)*(Ausstellungen!$C$6:$C$500=$A83)*(Ausstellungen!$F$6:$F$500=Tabelle2!$E$4)*(Ausstellungen!$E$6:$E$500="Rü")))</f>
        <v/>
      </c>
      <c r="G83" s="71" t="str">
        <f>IF(AND(H83&lt;&gt;"",H83&gt;0),RANK(H83,H$6:H$300,0)*100+COUNTIF(H$5:H83,H83),"")</f>
        <v/>
      </c>
      <c r="H83" s="71" t="str">
        <f>IF(OR($A83="",R83="Nein",R83=""),"",SUMPRODUCT((Tabelle1!$J$6:$J$500)*(Ausstellungen!$C$6:$C$500=$A83)*(Ausstellungen!$F$6:$F$500&lt;&gt;Tabelle2!$E$3)*(Ausstellungen!$F$6:$F$500&lt;&gt;Tabelle2!$E$4)*(Ausstellungen!$F$6:$F$500&lt;&gt;Tabelle2!$E$8)*(Ausstellungen!$E$6:$E$500="Hü")))</f>
        <v/>
      </c>
      <c r="I83" s="71" t="str">
        <f>IF(AND(J83&lt;&gt;"",J83&gt;0),RANK(J83,J$6:J$300,0)*100+COUNTIF(J$5:J83,J83),"")</f>
        <v/>
      </c>
      <c r="J83" s="71" t="str">
        <f>IF(OR($A83="",R83="Nein",R83=""),"",SUMPRODUCT((Tabelle1!$J$6:$J$500)*(Ausstellungen!$C$6:$C$500=$A83)*(Ausstellungen!$F$6:$F$500&lt;&gt;Tabelle2!$E$3)*(Ausstellungen!$F$6:$F$500&lt;&gt;Tabelle2!$E$4)*(Ausstellungen!$F$6:$F$500&lt;&gt;Tabelle2!$E$8)*(Ausstellungen!$E$6:$E$500="Rü")))</f>
        <v/>
      </c>
      <c r="K83" s="71" t="str">
        <f>IF(AND(L83&lt;&gt;"",L83&gt;0),RANK(L83,L$6:L$300,0)*100+COUNTIF(L$5:L83,L83),"")</f>
        <v/>
      </c>
      <c r="L83" s="71" t="str">
        <f>IF(OR($A83="",R83="Nein",R83=""),"",SUMPRODUCT((Tabelle1!$J$6:$J$500)*(Ausstellungen!$C$6:$C$500=$A83)*(Ausstellungen!$F$6:$F$500=Tabelle2!$E$8)))</f>
        <v/>
      </c>
      <c r="M83" s="130" t="str">
        <f t="shared" si="1"/>
        <v/>
      </c>
      <c r="N83" s="130" t="str">
        <f>IF(A83&gt;"a",PROPER(VLOOKUP(A83,Teilnehmer!C$6:E$300,3,0)),"")</f>
        <v/>
      </c>
      <c r="O83" s="130" t="str">
        <f>IF(Teilnehmer!C83&lt;&gt;"","Tabelle2!$A$4:$A$6","leer")</f>
        <v>leer</v>
      </c>
      <c r="P83" s="130" t="str">
        <f>IF(AND(Teilnehmer!C83&lt;&gt;"",Teilnehmer!D83&lt;&gt;"",Teilnehmer!E83&lt;&gt;""),"Tabelle2!$A$1:$A$3","leer")</f>
        <v>leer</v>
      </c>
      <c r="Q83" s="71">
        <f>COUNTIF(Teilnehmer!$C$6:$C$300,"&lt;="&amp;Teilnehmer!$C$6:$C$300)</f>
        <v>0</v>
      </c>
      <c r="R83" s="71" t="str">
        <f>IF(A83&gt;"a",VLOOKUP(A83,Teilnehmer!C$6:F$300,4,0),"")</f>
        <v/>
      </c>
    </row>
    <row r="84" spans="1:18" ht="18.600000000000001" customHeight="1" x14ac:dyDescent="0.2">
      <c r="A84" s="130" t="str">
        <f>IF(ISERROR(INDEX(Teilnehmer!$C$6:$C$300,MATCH(ROWS(Teilnehmer!C$6:$C84),$Q$6:$Q$300,0))),"",UPPER(INDEX(Teilnehmer!$C$6:$C$300,MATCH(ROWS(Teilnehmer!A$6:$C84),$Q$6:$Q$300,0))))</f>
        <v/>
      </c>
      <c r="B84" s="130" t="str">
        <f>IF(A84&gt;"a",MID(VLOOKUP(A84,Teilnehmer!C$6:D$300,2,0),1,2),"")</f>
        <v/>
      </c>
      <c r="C84" s="71" t="str">
        <f>IF(AND(D84&lt;&gt;"",D84&gt;0),RANK(D84,D$6:D$300,0)*100+COUNTIF(D$5:D84,D84),"")</f>
        <v/>
      </c>
      <c r="D84" s="71" t="str">
        <f>IF(OR($A84="",R84="Nein",R84=""),"",SUMPRODUCT((Tabelle1!$J$6:$J$500)*(Ausstellungen!$C$6:$C$500=$A84)*(Ausstellungen!$F$6:$F$500=Tabelle2!$E$3)*(Ausstellungen!$E$6:$E$500="Hü"))+SUMPRODUCT((Tabelle1!$J$6:$J$500)*(Ausstellungen!$C$6:$C$500=$A84)*(Ausstellungen!$F$6:$F$500=Tabelle2!$E$4)*(Ausstellungen!$E$6:$E$500="Hü")))</f>
        <v/>
      </c>
      <c r="E84" s="71" t="str">
        <f>IF(AND(F84&lt;&gt;"",F84&gt;0),RANK(F84,F$6:F$300,0)*100+COUNTIF(F$5:F84,F84),"")</f>
        <v/>
      </c>
      <c r="F84" s="71" t="str">
        <f>IF(OR($A84="",R84="Nein",R84=""),"",SUMPRODUCT((Tabelle1!$J$6:$J$500)*(Ausstellungen!$C$6:$C$500=$A84)*(Ausstellungen!$F$6:$F$500=Tabelle2!$E$3)*(Ausstellungen!$E$6:$E$500="Rü"))+SUMPRODUCT((Tabelle1!$J$6:$J$500)*(Ausstellungen!$C$6:$C$500=$A84)*(Ausstellungen!$F$6:$F$500=Tabelle2!$E$4)*(Ausstellungen!$E$6:$E$500="Rü")))</f>
        <v/>
      </c>
      <c r="G84" s="71" t="str">
        <f>IF(AND(H84&lt;&gt;"",H84&gt;0),RANK(H84,H$6:H$300,0)*100+COUNTIF(H$5:H84,H84),"")</f>
        <v/>
      </c>
      <c r="H84" s="71" t="str">
        <f>IF(OR($A84="",R84="Nein",R84=""),"",SUMPRODUCT((Tabelle1!$J$6:$J$500)*(Ausstellungen!$C$6:$C$500=$A84)*(Ausstellungen!$F$6:$F$500&lt;&gt;Tabelle2!$E$3)*(Ausstellungen!$F$6:$F$500&lt;&gt;Tabelle2!$E$4)*(Ausstellungen!$F$6:$F$500&lt;&gt;Tabelle2!$E$8)*(Ausstellungen!$E$6:$E$500="Hü")))</f>
        <v/>
      </c>
      <c r="I84" s="71" t="str">
        <f>IF(AND(J84&lt;&gt;"",J84&gt;0),RANK(J84,J$6:J$300,0)*100+COUNTIF(J$5:J84,J84),"")</f>
        <v/>
      </c>
      <c r="J84" s="71" t="str">
        <f>IF(OR($A84="",R84="Nein",R84=""),"",SUMPRODUCT((Tabelle1!$J$6:$J$500)*(Ausstellungen!$C$6:$C$500=$A84)*(Ausstellungen!$F$6:$F$500&lt;&gt;Tabelle2!$E$3)*(Ausstellungen!$F$6:$F$500&lt;&gt;Tabelle2!$E$4)*(Ausstellungen!$F$6:$F$500&lt;&gt;Tabelle2!$E$8)*(Ausstellungen!$E$6:$E$500="Rü")))</f>
        <v/>
      </c>
      <c r="K84" s="71" t="str">
        <f>IF(AND(L84&lt;&gt;"",L84&gt;0),RANK(L84,L$6:L$300,0)*100+COUNTIF(L$5:L84,L84),"")</f>
        <v/>
      </c>
      <c r="L84" s="71" t="str">
        <f>IF(OR($A84="",R84="Nein",R84=""),"",SUMPRODUCT((Tabelle1!$J$6:$J$500)*(Ausstellungen!$C$6:$C$500=$A84)*(Ausstellungen!$F$6:$F$500=Tabelle2!$E$8)))</f>
        <v/>
      </c>
      <c r="M84" s="130" t="str">
        <f t="shared" si="1"/>
        <v/>
      </c>
      <c r="N84" s="130" t="str">
        <f>IF(A84&gt;"a",PROPER(VLOOKUP(A84,Teilnehmer!C$6:E$300,3,0)),"")</f>
        <v/>
      </c>
      <c r="O84" s="130" t="str">
        <f>IF(Teilnehmer!C84&lt;&gt;"","Tabelle2!$A$4:$A$6","leer")</f>
        <v>leer</v>
      </c>
      <c r="P84" s="130" t="str">
        <f>IF(AND(Teilnehmer!C84&lt;&gt;"",Teilnehmer!D84&lt;&gt;"",Teilnehmer!E84&lt;&gt;""),"Tabelle2!$A$1:$A$3","leer")</f>
        <v>leer</v>
      </c>
      <c r="Q84" s="71">
        <f>COUNTIF(Teilnehmer!$C$6:$C$300,"&lt;="&amp;Teilnehmer!$C$6:$C$300)</f>
        <v>0</v>
      </c>
      <c r="R84" s="71" t="str">
        <f>IF(A84&gt;"a",VLOOKUP(A84,Teilnehmer!C$6:F$300,4,0),"")</f>
        <v/>
      </c>
    </row>
    <row r="85" spans="1:18" ht="18.600000000000001" customHeight="1" x14ac:dyDescent="0.2">
      <c r="A85" s="130" t="str">
        <f>IF(ISERROR(INDEX(Teilnehmer!$C$6:$C$300,MATCH(ROWS(Teilnehmer!C$6:$C85),$Q$6:$Q$300,0))),"",UPPER(INDEX(Teilnehmer!$C$6:$C$300,MATCH(ROWS(Teilnehmer!A$6:$C85),$Q$6:$Q$300,0))))</f>
        <v/>
      </c>
      <c r="B85" s="130" t="str">
        <f>IF(A85&gt;"a",MID(VLOOKUP(A85,Teilnehmer!C$6:D$300,2,0),1,2),"")</f>
        <v/>
      </c>
      <c r="C85" s="71" t="str">
        <f>IF(AND(D85&lt;&gt;"",D85&gt;0),RANK(D85,D$6:D$300,0)*100+COUNTIF(D$5:D85,D85),"")</f>
        <v/>
      </c>
      <c r="D85" s="71" t="str">
        <f>IF(OR($A85="",R85="Nein",R85=""),"",SUMPRODUCT((Tabelle1!$J$6:$J$500)*(Ausstellungen!$C$6:$C$500=$A85)*(Ausstellungen!$F$6:$F$500=Tabelle2!$E$3)*(Ausstellungen!$E$6:$E$500="Hü"))+SUMPRODUCT((Tabelle1!$J$6:$J$500)*(Ausstellungen!$C$6:$C$500=$A85)*(Ausstellungen!$F$6:$F$500=Tabelle2!$E$4)*(Ausstellungen!$E$6:$E$500="Hü")))</f>
        <v/>
      </c>
      <c r="E85" s="71" t="str">
        <f>IF(AND(F85&lt;&gt;"",F85&gt;0),RANK(F85,F$6:F$300,0)*100+COUNTIF(F$5:F85,F85),"")</f>
        <v/>
      </c>
      <c r="F85" s="71" t="str">
        <f>IF(OR($A85="",R85="Nein",R85=""),"",SUMPRODUCT((Tabelle1!$J$6:$J$500)*(Ausstellungen!$C$6:$C$500=$A85)*(Ausstellungen!$F$6:$F$500=Tabelle2!$E$3)*(Ausstellungen!$E$6:$E$500="Rü"))+SUMPRODUCT((Tabelle1!$J$6:$J$500)*(Ausstellungen!$C$6:$C$500=$A85)*(Ausstellungen!$F$6:$F$500=Tabelle2!$E$4)*(Ausstellungen!$E$6:$E$500="Rü")))</f>
        <v/>
      </c>
      <c r="G85" s="71" t="str">
        <f>IF(AND(H85&lt;&gt;"",H85&gt;0),RANK(H85,H$6:H$300,0)*100+COUNTIF(H$5:H85,H85),"")</f>
        <v/>
      </c>
      <c r="H85" s="71" t="str">
        <f>IF(OR($A85="",R85="Nein",R85=""),"",SUMPRODUCT((Tabelle1!$J$6:$J$500)*(Ausstellungen!$C$6:$C$500=$A85)*(Ausstellungen!$F$6:$F$500&lt;&gt;Tabelle2!$E$3)*(Ausstellungen!$F$6:$F$500&lt;&gt;Tabelle2!$E$4)*(Ausstellungen!$F$6:$F$500&lt;&gt;Tabelle2!$E$8)*(Ausstellungen!$E$6:$E$500="Hü")))</f>
        <v/>
      </c>
      <c r="I85" s="71" t="str">
        <f>IF(AND(J85&lt;&gt;"",J85&gt;0),RANK(J85,J$6:J$300,0)*100+COUNTIF(J$5:J85,J85),"")</f>
        <v/>
      </c>
      <c r="J85" s="71" t="str">
        <f>IF(OR($A85="",R85="Nein",R85=""),"",SUMPRODUCT((Tabelle1!$J$6:$J$500)*(Ausstellungen!$C$6:$C$500=$A85)*(Ausstellungen!$F$6:$F$500&lt;&gt;Tabelle2!$E$3)*(Ausstellungen!$F$6:$F$500&lt;&gt;Tabelle2!$E$4)*(Ausstellungen!$F$6:$F$500&lt;&gt;Tabelle2!$E$8)*(Ausstellungen!$E$6:$E$500="Rü")))</f>
        <v/>
      </c>
      <c r="K85" s="71" t="str">
        <f>IF(AND(L85&lt;&gt;"",L85&gt;0),RANK(L85,L$6:L$300,0)*100+COUNTIF(L$5:L85,L85),"")</f>
        <v/>
      </c>
      <c r="L85" s="71" t="str">
        <f>IF(OR($A85="",R85="Nein",R85=""),"",SUMPRODUCT((Tabelle1!$J$6:$J$500)*(Ausstellungen!$C$6:$C$500=$A85)*(Ausstellungen!$F$6:$F$500=Tabelle2!$E$8)))</f>
        <v/>
      </c>
      <c r="M85" s="130" t="str">
        <f t="shared" si="1"/>
        <v/>
      </c>
      <c r="N85" s="130" t="str">
        <f>IF(A85&gt;"a",PROPER(VLOOKUP(A85,Teilnehmer!C$6:E$300,3,0)),"")</f>
        <v/>
      </c>
      <c r="O85" s="130" t="str">
        <f>IF(Teilnehmer!C85&lt;&gt;"","Tabelle2!$A$4:$A$6","leer")</f>
        <v>leer</v>
      </c>
      <c r="P85" s="130" t="str">
        <f>IF(AND(Teilnehmer!C85&lt;&gt;"",Teilnehmer!D85&lt;&gt;"",Teilnehmer!E85&lt;&gt;""),"Tabelle2!$A$1:$A$3","leer")</f>
        <v>leer</v>
      </c>
      <c r="Q85" s="71">
        <f>COUNTIF(Teilnehmer!$C$6:$C$300,"&lt;="&amp;Teilnehmer!$C$6:$C$300)</f>
        <v>0</v>
      </c>
      <c r="R85" s="71" t="str">
        <f>IF(A85&gt;"a",VLOOKUP(A85,Teilnehmer!C$6:F$300,4,0),"")</f>
        <v/>
      </c>
    </row>
    <row r="86" spans="1:18" ht="18.600000000000001" customHeight="1" x14ac:dyDescent="0.2">
      <c r="A86" s="130" t="str">
        <f>IF(ISERROR(INDEX(Teilnehmer!$C$6:$C$300,MATCH(ROWS(Teilnehmer!C$6:$C86),$Q$6:$Q$300,0))),"",UPPER(INDEX(Teilnehmer!$C$6:$C$300,MATCH(ROWS(Teilnehmer!A$6:$C86),$Q$6:$Q$300,0))))</f>
        <v/>
      </c>
      <c r="B86" s="130" t="str">
        <f>IF(A86&gt;"a",MID(VLOOKUP(A86,Teilnehmer!C$6:D$300,2,0),1,2),"")</f>
        <v/>
      </c>
      <c r="C86" s="71" t="str">
        <f>IF(AND(D86&lt;&gt;"",D86&gt;0),RANK(D86,D$6:D$300,0)*100+COUNTIF(D$5:D86,D86),"")</f>
        <v/>
      </c>
      <c r="D86" s="71" t="str">
        <f>IF(OR($A86="",R86="Nein",R86=""),"",SUMPRODUCT((Tabelle1!$J$6:$J$500)*(Ausstellungen!$C$6:$C$500=$A86)*(Ausstellungen!$F$6:$F$500=Tabelle2!$E$3)*(Ausstellungen!$E$6:$E$500="Hü"))+SUMPRODUCT((Tabelle1!$J$6:$J$500)*(Ausstellungen!$C$6:$C$500=$A86)*(Ausstellungen!$F$6:$F$500=Tabelle2!$E$4)*(Ausstellungen!$E$6:$E$500="Hü")))</f>
        <v/>
      </c>
      <c r="E86" s="71" t="str">
        <f>IF(AND(F86&lt;&gt;"",F86&gt;0),RANK(F86,F$6:F$300,0)*100+COUNTIF(F$5:F86,F86),"")</f>
        <v/>
      </c>
      <c r="F86" s="71" t="str">
        <f>IF(OR($A86="",R86="Nein",R86=""),"",SUMPRODUCT((Tabelle1!$J$6:$J$500)*(Ausstellungen!$C$6:$C$500=$A86)*(Ausstellungen!$F$6:$F$500=Tabelle2!$E$3)*(Ausstellungen!$E$6:$E$500="Rü"))+SUMPRODUCT((Tabelle1!$J$6:$J$500)*(Ausstellungen!$C$6:$C$500=$A86)*(Ausstellungen!$F$6:$F$500=Tabelle2!$E$4)*(Ausstellungen!$E$6:$E$500="Rü")))</f>
        <v/>
      </c>
      <c r="G86" s="71" t="str">
        <f>IF(AND(H86&lt;&gt;"",H86&gt;0),RANK(H86,H$6:H$300,0)*100+COUNTIF(H$5:H86,H86),"")</f>
        <v/>
      </c>
      <c r="H86" s="71" t="str">
        <f>IF(OR($A86="",R86="Nein",R86=""),"",SUMPRODUCT((Tabelle1!$J$6:$J$500)*(Ausstellungen!$C$6:$C$500=$A86)*(Ausstellungen!$F$6:$F$500&lt;&gt;Tabelle2!$E$3)*(Ausstellungen!$F$6:$F$500&lt;&gt;Tabelle2!$E$4)*(Ausstellungen!$F$6:$F$500&lt;&gt;Tabelle2!$E$8)*(Ausstellungen!$E$6:$E$500="Hü")))</f>
        <v/>
      </c>
      <c r="I86" s="71" t="str">
        <f>IF(AND(J86&lt;&gt;"",J86&gt;0),RANK(J86,J$6:J$300,0)*100+COUNTIF(J$5:J86,J86),"")</f>
        <v/>
      </c>
      <c r="J86" s="71" t="str">
        <f>IF(OR($A86="",R86="Nein",R86=""),"",SUMPRODUCT((Tabelle1!$J$6:$J$500)*(Ausstellungen!$C$6:$C$500=$A86)*(Ausstellungen!$F$6:$F$500&lt;&gt;Tabelle2!$E$3)*(Ausstellungen!$F$6:$F$500&lt;&gt;Tabelle2!$E$4)*(Ausstellungen!$F$6:$F$500&lt;&gt;Tabelle2!$E$8)*(Ausstellungen!$E$6:$E$500="Rü")))</f>
        <v/>
      </c>
      <c r="K86" s="71" t="str">
        <f>IF(AND(L86&lt;&gt;"",L86&gt;0),RANK(L86,L$6:L$300,0)*100+COUNTIF(L$5:L86,L86),"")</f>
        <v/>
      </c>
      <c r="L86" s="71" t="str">
        <f>IF(OR($A86="",R86="Nein",R86=""),"",SUMPRODUCT((Tabelle1!$J$6:$J$500)*(Ausstellungen!$C$6:$C$500=$A86)*(Ausstellungen!$F$6:$F$500=Tabelle2!$E$8)))</f>
        <v/>
      </c>
      <c r="M86" s="130" t="str">
        <f t="shared" si="1"/>
        <v/>
      </c>
      <c r="N86" s="130" t="str">
        <f>IF(A86&gt;"a",PROPER(VLOOKUP(A86,Teilnehmer!C$6:E$300,3,0)),"")</f>
        <v/>
      </c>
      <c r="O86" s="130" t="str">
        <f>IF(Teilnehmer!C86&lt;&gt;"","Tabelle2!$A$4:$A$6","leer")</f>
        <v>leer</v>
      </c>
      <c r="P86" s="130" t="str">
        <f>IF(AND(Teilnehmer!C86&lt;&gt;"",Teilnehmer!D86&lt;&gt;"",Teilnehmer!E86&lt;&gt;""),"Tabelle2!$A$1:$A$3","leer")</f>
        <v>leer</v>
      </c>
      <c r="Q86" s="71">
        <f>COUNTIF(Teilnehmer!$C$6:$C$300,"&lt;="&amp;Teilnehmer!$C$6:$C$300)</f>
        <v>0</v>
      </c>
      <c r="R86" s="71" t="str">
        <f>IF(A86&gt;"a",VLOOKUP(A86,Teilnehmer!C$6:F$300,4,0),"")</f>
        <v/>
      </c>
    </row>
    <row r="87" spans="1:18" ht="18.600000000000001" customHeight="1" x14ac:dyDescent="0.2">
      <c r="A87" s="130" t="str">
        <f>IF(ISERROR(INDEX(Teilnehmer!$C$6:$C$300,MATCH(ROWS(Teilnehmer!C$6:$C87),$Q$6:$Q$300,0))),"",UPPER(INDEX(Teilnehmer!$C$6:$C$300,MATCH(ROWS(Teilnehmer!A$6:$C87),$Q$6:$Q$300,0))))</f>
        <v/>
      </c>
      <c r="B87" s="130" t="str">
        <f>IF(A87&gt;"a",MID(VLOOKUP(A87,Teilnehmer!C$6:D$300,2,0),1,2),"")</f>
        <v/>
      </c>
      <c r="C87" s="71" t="str">
        <f>IF(AND(D87&lt;&gt;"",D87&gt;0),RANK(D87,D$6:D$300,0)*100+COUNTIF(D$5:D87,D87),"")</f>
        <v/>
      </c>
      <c r="D87" s="71" t="str">
        <f>IF(OR($A87="",R87="Nein",R87=""),"",SUMPRODUCT((Tabelle1!$J$6:$J$500)*(Ausstellungen!$C$6:$C$500=$A87)*(Ausstellungen!$F$6:$F$500=Tabelle2!$E$3)*(Ausstellungen!$E$6:$E$500="Hü"))+SUMPRODUCT((Tabelle1!$J$6:$J$500)*(Ausstellungen!$C$6:$C$500=$A87)*(Ausstellungen!$F$6:$F$500=Tabelle2!$E$4)*(Ausstellungen!$E$6:$E$500="Hü")))</f>
        <v/>
      </c>
      <c r="E87" s="71" t="str">
        <f>IF(AND(F87&lt;&gt;"",F87&gt;0),RANK(F87,F$6:F$300,0)*100+COUNTIF(F$5:F87,F87),"")</f>
        <v/>
      </c>
      <c r="F87" s="71" t="str">
        <f>IF(OR($A87="",R87="Nein",R87=""),"",SUMPRODUCT((Tabelle1!$J$6:$J$500)*(Ausstellungen!$C$6:$C$500=$A87)*(Ausstellungen!$F$6:$F$500=Tabelle2!$E$3)*(Ausstellungen!$E$6:$E$500="Rü"))+SUMPRODUCT((Tabelle1!$J$6:$J$500)*(Ausstellungen!$C$6:$C$500=$A87)*(Ausstellungen!$F$6:$F$500=Tabelle2!$E$4)*(Ausstellungen!$E$6:$E$500="Rü")))</f>
        <v/>
      </c>
      <c r="G87" s="71" t="str">
        <f>IF(AND(H87&lt;&gt;"",H87&gt;0),RANK(H87,H$6:H$300,0)*100+COUNTIF(H$5:H87,H87),"")</f>
        <v/>
      </c>
      <c r="H87" s="71" t="str">
        <f>IF(OR($A87="",R87="Nein",R87=""),"",SUMPRODUCT((Tabelle1!$J$6:$J$500)*(Ausstellungen!$C$6:$C$500=$A87)*(Ausstellungen!$F$6:$F$500&lt;&gt;Tabelle2!$E$3)*(Ausstellungen!$F$6:$F$500&lt;&gt;Tabelle2!$E$4)*(Ausstellungen!$F$6:$F$500&lt;&gt;Tabelle2!$E$8)*(Ausstellungen!$E$6:$E$500="Hü")))</f>
        <v/>
      </c>
      <c r="I87" s="71" t="str">
        <f>IF(AND(J87&lt;&gt;"",J87&gt;0),RANK(J87,J$6:J$300,0)*100+COUNTIF(J$5:J87,J87),"")</f>
        <v/>
      </c>
      <c r="J87" s="71" t="str">
        <f>IF(OR($A87="",R87="Nein",R87=""),"",SUMPRODUCT((Tabelle1!$J$6:$J$500)*(Ausstellungen!$C$6:$C$500=$A87)*(Ausstellungen!$F$6:$F$500&lt;&gt;Tabelle2!$E$3)*(Ausstellungen!$F$6:$F$500&lt;&gt;Tabelle2!$E$4)*(Ausstellungen!$F$6:$F$500&lt;&gt;Tabelle2!$E$8)*(Ausstellungen!$E$6:$E$500="Rü")))</f>
        <v/>
      </c>
      <c r="K87" s="71" t="str">
        <f>IF(AND(L87&lt;&gt;"",L87&gt;0),RANK(L87,L$6:L$300,0)*100+COUNTIF(L$5:L87,L87),"")</f>
        <v/>
      </c>
      <c r="L87" s="71" t="str">
        <f>IF(OR($A87="",R87="Nein",R87=""),"",SUMPRODUCT((Tabelle1!$J$6:$J$500)*(Ausstellungen!$C$6:$C$500=$A87)*(Ausstellungen!$F$6:$F$500=Tabelle2!$E$8)))</f>
        <v/>
      </c>
      <c r="M87" s="130" t="str">
        <f t="shared" si="1"/>
        <v/>
      </c>
      <c r="N87" s="130" t="str">
        <f>IF(A87&gt;"a",PROPER(VLOOKUP(A87,Teilnehmer!C$6:E$300,3,0)),"")</f>
        <v/>
      </c>
      <c r="O87" s="130" t="str">
        <f>IF(Teilnehmer!C87&lt;&gt;"","Tabelle2!$A$4:$A$6","leer")</f>
        <v>leer</v>
      </c>
      <c r="P87" s="130" t="str">
        <f>IF(AND(Teilnehmer!C87&lt;&gt;"",Teilnehmer!D87&lt;&gt;"",Teilnehmer!E87&lt;&gt;""),"Tabelle2!$A$1:$A$3","leer")</f>
        <v>leer</v>
      </c>
      <c r="Q87" s="71">
        <f>COUNTIF(Teilnehmer!$C$6:$C$300,"&lt;="&amp;Teilnehmer!$C$6:$C$300)</f>
        <v>0</v>
      </c>
      <c r="R87" s="71" t="str">
        <f>IF(A87&gt;"a",VLOOKUP(A87,Teilnehmer!C$6:F$300,4,0),"")</f>
        <v/>
      </c>
    </row>
    <row r="88" spans="1:18" ht="18.600000000000001" customHeight="1" x14ac:dyDescent="0.2">
      <c r="A88" s="130" t="str">
        <f>IF(ISERROR(INDEX(Teilnehmer!$C$6:$C$300,MATCH(ROWS(Teilnehmer!C$6:$C88),$Q$6:$Q$300,0))),"",UPPER(INDEX(Teilnehmer!$C$6:$C$300,MATCH(ROWS(Teilnehmer!A$6:$C88),$Q$6:$Q$300,0))))</f>
        <v/>
      </c>
      <c r="B88" s="130" t="str">
        <f>IF(A88&gt;"a",MID(VLOOKUP(A88,Teilnehmer!C$6:D$300,2,0),1,2),"")</f>
        <v/>
      </c>
      <c r="C88" s="71" t="str">
        <f>IF(AND(D88&lt;&gt;"",D88&gt;0),RANK(D88,D$6:D$300,0)*100+COUNTIF(D$5:D88,D88),"")</f>
        <v/>
      </c>
      <c r="D88" s="71" t="str">
        <f>IF(OR($A88="",R88="Nein",R88=""),"",SUMPRODUCT((Tabelle1!$J$6:$J$500)*(Ausstellungen!$C$6:$C$500=$A88)*(Ausstellungen!$F$6:$F$500=Tabelle2!$E$3)*(Ausstellungen!$E$6:$E$500="Hü"))+SUMPRODUCT((Tabelle1!$J$6:$J$500)*(Ausstellungen!$C$6:$C$500=$A88)*(Ausstellungen!$F$6:$F$500=Tabelle2!$E$4)*(Ausstellungen!$E$6:$E$500="Hü")))</f>
        <v/>
      </c>
      <c r="E88" s="71" t="str">
        <f>IF(AND(F88&lt;&gt;"",F88&gt;0),RANK(F88,F$6:F$300,0)*100+COUNTIF(F$5:F88,F88),"")</f>
        <v/>
      </c>
      <c r="F88" s="71" t="str">
        <f>IF(OR($A88="",R88="Nein",R88=""),"",SUMPRODUCT((Tabelle1!$J$6:$J$500)*(Ausstellungen!$C$6:$C$500=$A88)*(Ausstellungen!$F$6:$F$500=Tabelle2!$E$3)*(Ausstellungen!$E$6:$E$500="Rü"))+SUMPRODUCT((Tabelle1!$J$6:$J$500)*(Ausstellungen!$C$6:$C$500=$A88)*(Ausstellungen!$F$6:$F$500=Tabelle2!$E$4)*(Ausstellungen!$E$6:$E$500="Rü")))</f>
        <v/>
      </c>
      <c r="G88" s="71" t="str">
        <f>IF(AND(H88&lt;&gt;"",H88&gt;0),RANK(H88,H$6:H$300,0)*100+COUNTIF(H$5:H88,H88),"")</f>
        <v/>
      </c>
      <c r="H88" s="71" t="str">
        <f>IF(OR($A88="",R88="Nein",R88=""),"",SUMPRODUCT((Tabelle1!$J$6:$J$500)*(Ausstellungen!$C$6:$C$500=$A88)*(Ausstellungen!$F$6:$F$500&lt;&gt;Tabelle2!$E$3)*(Ausstellungen!$F$6:$F$500&lt;&gt;Tabelle2!$E$4)*(Ausstellungen!$F$6:$F$500&lt;&gt;Tabelle2!$E$8)*(Ausstellungen!$E$6:$E$500="Hü")))</f>
        <v/>
      </c>
      <c r="I88" s="71" t="str">
        <f>IF(AND(J88&lt;&gt;"",J88&gt;0),RANK(J88,J$6:J$300,0)*100+COUNTIF(J$5:J88,J88),"")</f>
        <v/>
      </c>
      <c r="J88" s="71" t="str">
        <f>IF(OR($A88="",R88="Nein",R88=""),"",SUMPRODUCT((Tabelle1!$J$6:$J$500)*(Ausstellungen!$C$6:$C$500=$A88)*(Ausstellungen!$F$6:$F$500&lt;&gt;Tabelle2!$E$3)*(Ausstellungen!$F$6:$F$500&lt;&gt;Tabelle2!$E$4)*(Ausstellungen!$F$6:$F$500&lt;&gt;Tabelle2!$E$8)*(Ausstellungen!$E$6:$E$500="Rü")))</f>
        <v/>
      </c>
      <c r="K88" s="71" t="str">
        <f>IF(AND(L88&lt;&gt;"",L88&gt;0),RANK(L88,L$6:L$300,0)*100+COUNTIF(L$5:L88,L88),"")</f>
        <v/>
      </c>
      <c r="L88" s="71" t="str">
        <f>IF(OR($A88="",R88="Nein",R88=""),"",SUMPRODUCT((Tabelle1!$J$6:$J$500)*(Ausstellungen!$C$6:$C$500=$A88)*(Ausstellungen!$F$6:$F$500=Tabelle2!$E$8)))</f>
        <v/>
      </c>
      <c r="M88" s="130" t="str">
        <f t="shared" si="1"/>
        <v/>
      </c>
      <c r="N88" s="130" t="str">
        <f>IF(A88&gt;"a",PROPER(VLOOKUP(A88,Teilnehmer!C$6:E$300,3,0)),"")</f>
        <v/>
      </c>
      <c r="O88" s="130" t="str">
        <f>IF(Teilnehmer!C88&lt;&gt;"","Tabelle2!$A$4:$A$6","leer")</f>
        <v>leer</v>
      </c>
      <c r="P88" s="130" t="str">
        <f>IF(AND(Teilnehmer!C88&lt;&gt;"",Teilnehmer!D88&lt;&gt;"",Teilnehmer!E88&lt;&gt;""),"Tabelle2!$A$1:$A$3","leer")</f>
        <v>leer</v>
      </c>
      <c r="Q88" s="71">
        <f>COUNTIF(Teilnehmer!$C$6:$C$300,"&lt;="&amp;Teilnehmer!$C$6:$C$300)</f>
        <v>0</v>
      </c>
      <c r="R88" s="71" t="str">
        <f>IF(A88&gt;"a",VLOOKUP(A88,Teilnehmer!C$6:F$300,4,0),"")</f>
        <v/>
      </c>
    </row>
    <row r="89" spans="1:18" ht="18.600000000000001" customHeight="1" x14ac:dyDescent="0.2">
      <c r="A89" s="130" t="str">
        <f>IF(ISERROR(INDEX(Teilnehmer!$C$6:$C$300,MATCH(ROWS(Teilnehmer!C$6:$C89),$Q$6:$Q$300,0))),"",UPPER(INDEX(Teilnehmer!$C$6:$C$300,MATCH(ROWS(Teilnehmer!A$6:$C89),$Q$6:$Q$300,0))))</f>
        <v/>
      </c>
      <c r="B89" s="130" t="str">
        <f>IF(A89&gt;"a",MID(VLOOKUP(A89,Teilnehmer!C$6:D$300,2,0),1,2),"")</f>
        <v/>
      </c>
      <c r="C89" s="71" t="str">
        <f>IF(AND(D89&lt;&gt;"",D89&gt;0),RANK(D89,D$6:D$300,0)*100+COUNTIF(D$5:D89,D89),"")</f>
        <v/>
      </c>
      <c r="D89" s="71" t="str">
        <f>IF(OR($A89="",R89="Nein",R89=""),"",SUMPRODUCT((Tabelle1!$J$6:$J$500)*(Ausstellungen!$C$6:$C$500=$A89)*(Ausstellungen!$F$6:$F$500=Tabelle2!$E$3)*(Ausstellungen!$E$6:$E$500="Hü"))+SUMPRODUCT((Tabelle1!$J$6:$J$500)*(Ausstellungen!$C$6:$C$500=$A89)*(Ausstellungen!$F$6:$F$500=Tabelle2!$E$4)*(Ausstellungen!$E$6:$E$500="Hü")))</f>
        <v/>
      </c>
      <c r="E89" s="71" t="str">
        <f>IF(AND(F89&lt;&gt;"",F89&gt;0),RANK(F89,F$6:F$300,0)*100+COUNTIF(F$5:F89,F89),"")</f>
        <v/>
      </c>
      <c r="F89" s="71" t="str">
        <f>IF(OR($A89="",R89="Nein",R89=""),"",SUMPRODUCT((Tabelle1!$J$6:$J$500)*(Ausstellungen!$C$6:$C$500=$A89)*(Ausstellungen!$F$6:$F$500=Tabelle2!$E$3)*(Ausstellungen!$E$6:$E$500="Rü"))+SUMPRODUCT((Tabelle1!$J$6:$J$500)*(Ausstellungen!$C$6:$C$500=$A89)*(Ausstellungen!$F$6:$F$500=Tabelle2!$E$4)*(Ausstellungen!$E$6:$E$500="Rü")))</f>
        <v/>
      </c>
      <c r="G89" s="71" t="str">
        <f>IF(AND(H89&lt;&gt;"",H89&gt;0),RANK(H89,H$6:H$300,0)*100+COUNTIF(H$5:H89,H89),"")</f>
        <v/>
      </c>
      <c r="H89" s="71" t="str">
        <f>IF(OR($A89="",R89="Nein",R89=""),"",SUMPRODUCT((Tabelle1!$J$6:$J$500)*(Ausstellungen!$C$6:$C$500=$A89)*(Ausstellungen!$F$6:$F$500&lt;&gt;Tabelle2!$E$3)*(Ausstellungen!$F$6:$F$500&lt;&gt;Tabelle2!$E$4)*(Ausstellungen!$F$6:$F$500&lt;&gt;Tabelle2!$E$8)*(Ausstellungen!$E$6:$E$500="Hü")))</f>
        <v/>
      </c>
      <c r="I89" s="71" t="str">
        <f>IF(AND(J89&lt;&gt;"",J89&gt;0),RANK(J89,J$6:J$300,0)*100+COUNTIF(J$5:J89,J89),"")</f>
        <v/>
      </c>
      <c r="J89" s="71" t="str">
        <f>IF(OR($A89="",R89="Nein",R89=""),"",SUMPRODUCT((Tabelle1!$J$6:$J$500)*(Ausstellungen!$C$6:$C$500=$A89)*(Ausstellungen!$F$6:$F$500&lt;&gt;Tabelle2!$E$3)*(Ausstellungen!$F$6:$F$500&lt;&gt;Tabelle2!$E$4)*(Ausstellungen!$F$6:$F$500&lt;&gt;Tabelle2!$E$8)*(Ausstellungen!$E$6:$E$500="Rü")))</f>
        <v/>
      </c>
      <c r="K89" s="71" t="str">
        <f>IF(AND(L89&lt;&gt;"",L89&gt;0),RANK(L89,L$6:L$300,0)*100+COUNTIF(L$5:L89,L89),"")</f>
        <v/>
      </c>
      <c r="L89" s="71" t="str">
        <f>IF(OR($A89="",R89="Nein",R89=""),"",SUMPRODUCT((Tabelle1!$J$6:$J$500)*(Ausstellungen!$C$6:$C$500=$A89)*(Ausstellungen!$F$6:$F$500=Tabelle2!$E$8)))</f>
        <v/>
      </c>
      <c r="M89" s="130" t="str">
        <f t="shared" si="1"/>
        <v/>
      </c>
      <c r="N89" s="130" t="str">
        <f>IF(A89&gt;"a",PROPER(VLOOKUP(A89,Teilnehmer!C$6:E$300,3,0)),"")</f>
        <v/>
      </c>
      <c r="O89" s="130" t="str">
        <f>IF(Teilnehmer!C89&lt;&gt;"","Tabelle2!$A$4:$A$6","leer")</f>
        <v>leer</v>
      </c>
      <c r="P89" s="130" t="str">
        <f>IF(AND(Teilnehmer!C89&lt;&gt;"",Teilnehmer!D89&lt;&gt;"",Teilnehmer!E89&lt;&gt;""),"Tabelle2!$A$1:$A$3","leer")</f>
        <v>leer</v>
      </c>
      <c r="Q89" s="71">
        <f>COUNTIF(Teilnehmer!$C$6:$C$300,"&lt;="&amp;Teilnehmer!$C$6:$C$300)</f>
        <v>0</v>
      </c>
      <c r="R89" s="71" t="str">
        <f>IF(A89&gt;"a",VLOOKUP(A89,Teilnehmer!C$6:F$300,4,0),"")</f>
        <v/>
      </c>
    </row>
    <row r="90" spans="1:18" ht="18.600000000000001" customHeight="1" x14ac:dyDescent="0.2">
      <c r="A90" s="130" t="str">
        <f>IF(ISERROR(INDEX(Teilnehmer!$C$6:$C$300,MATCH(ROWS(Teilnehmer!C$6:$C90),$Q$6:$Q$300,0))),"",UPPER(INDEX(Teilnehmer!$C$6:$C$300,MATCH(ROWS(Teilnehmer!A$6:$C90),$Q$6:$Q$300,0))))</f>
        <v/>
      </c>
      <c r="B90" s="130" t="str">
        <f>IF(A90&gt;"a",MID(VLOOKUP(A90,Teilnehmer!C$6:D$300,2,0),1,2),"")</f>
        <v/>
      </c>
      <c r="C90" s="71" t="str">
        <f>IF(AND(D90&lt;&gt;"",D90&gt;0),RANK(D90,D$6:D$300,0)*100+COUNTIF(D$5:D90,D90),"")</f>
        <v/>
      </c>
      <c r="D90" s="71" t="str">
        <f>IF(OR($A90="",R90="Nein",R90=""),"",SUMPRODUCT((Tabelle1!$J$6:$J$500)*(Ausstellungen!$C$6:$C$500=$A90)*(Ausstellungen!$F$6:$F$500=Tabelle2!$E$3)*(Ausstellungen!$E$6:$E$500="Hü"))+SUMPRODUCT((Tabelle1!$J$6:$J$500)*(Ausstellungen!$C$6:$C$500=$A90)*(Ausstellungen!$F$6:$F$500=Tabelle2!$E$4)*(Ausstellungen!$E$6:$E$500="Hü")))</f>
        <v/>
      </c>
      <c r="E90" s="71" t="str">
        <f>IF(AND(F90&lt;&gt;"",F90&gt;0),RANK(F90,F$6:F$300,0)*100+COUNTIF(F$5:F90,F90),"")</f>
        <v/>
      </c>
      <c r="F90" s="71" t="str">
        <f>IF(OR($A90="",R90="Nein",R90=""),"",SUMPRODUCT((Tabelle1!$J$6:$J$500)*(Ausstellungen!$C$6:$C$500=$A90)*(Ausstellungen!$F$6:$F$500=Tabelle2!$E$3)*(Ausstellungen!$E$6:$E$500="Rü"))+SUMPRODUCT((Tabelle1!$J$6:$J$500)*(Ausstellungen!$C$6:$C$500=$A90)*(Ausstellungen!$F$6:$F$500=Tabelle2!$E$4)*(Ausstellungen!$E$6:$E$500="Rü")))</f>
        <v/>
      </c>
      <c r="G90" s="71" t="str">
        <f>IF(AND(H90&lt;&gt;"",H90&gt;0),RANK(H90,H$6:H$300,0)*100+COUNTIF(H$5:H90,H90),"")</f>
        <v/>
      </c>
      <c r="H90" s="71" t="str">
        <f>IF(OR($A90="",R90="Nein",R90=""),"",SUMPRODUCT((Tabelle1!$J$6:$J$500)*(Ausstellungen!$C$6:$C$500=$A90)*(Ausstellungen!$F$6:$F$500&lt;&gt;Tabelle2!$E$3)*(Ausstellungen!$F$6:$F$500&lt;&gt;Tabelle2!$E$4)*(Ausstellungen!$F$6:$F$500&lt;&gt;Tabelle2!$E$8)*(Ausstellungen!$E$6:$E$500="Hü")))</f>
        <v/>
      </c>
      <c r="I90" s="71" t="str">
        <f>IF(AND(J90&lt;&gt;"",J90&gt;0),RANK(J90,J$6:J$300,0)*100+COUNTIF(J$5:J90,J90),"")</f>
        <v/>
      </c>
      <c r="J90" s="71" t="str">
        <f>IF(OR($A90="",R90="Nein",R90=""),"",SUMPRODUCT((Tabelle1!$J$6:$J$500)*(Ausstellungen!$C$6:$C$500=$A90)*(Ausstellungen!$F$6:$F$500&lt;&gt;Tabelle2!$E$3)*(Ausstellungen!$F$6:$F$500&lt;&gt;Tabelle2!$E$4)*(Ausstellungen!$F$6:$F$500&lt;&gt;Tabelle2!$E$8)*(Ausstellungen!$E$6:$E$500="Rü")))</f>
        <v/>
      </c>
      <c r="K90" s="71" t="str">
        <f>IF(AND(L90&lt;&gt;"",L90&gt;0),RANK(L90,L$6:L$300,0)*100+COUNTIF(L$5:L90,L90),"")</f>
        <v/>
      </c>
      <c r="L90" s="71" t="str">
        <f>IF(OR($A90="",R90="Nein",R90=""),"",SUMPRODUCT((Tabelle1!$J$6:$J$500)*(Ausstellungen!$C$6:$C$500=$A90)*(Ausstellungen!$F$6:$F$500=Tabelle2!$E$8)))</f>
        <v/>
      </c>
      <c r="M90" s="130" t="str">
        <f t="shared" si="1"/>
        <v/>
      </c>
      <c r="N90" s="130" t="str">
        <f>IF(A90&gt;"a",PROPER(VLOOKUP(A90,Teilnehmer!C$6:E$300,3,0)),"")</f>
        <v/>
      </c>
      <c r="O90" s="130" t="str">
        <f>IF(Teilnehmer!C90&lt;&gt;"","Tabelle2!$A$4:$A$6","leer")</f>
        <v>leer</v>
      </c>
      <c r="P90" s="130" t="str">
        <f>IF(AND(Teilnehmer!C90&lt;&gt;"",Teilnehmer!D90&lt;&gt;"",Teilnehmer!E90&lt;&gt;""),"Tabelle2!$A$1:$A$3","leer")</f>
        <v>leer</v>
      </c>
      <c r="Q90" s="71">
        <f>COUNTIF(Teilnehmer!$C$6:$C$300,"&lt;="&amp;Teilnehmer!$C$6:$C$300)</f>
        <v>0</v>
      </c>
      <c r="R90" s="71" t="str">
        <f>IF(A90&gt;"a",VLOOKUP(A90,Teilnehmer!C$6:F$300,4,0),"")</f>
        <v/>
      </c>
    </row>
    <row r="91" spans="1:18" ht="18.600000000000001" customHeight="1" x14ac:dyDescent="0.2">
      <c r="A91" s="130" t="str">
        <f>IF(ISERROR(INDEX(Teilnehmer!$C$6:$C$300,MATCH(ROWS(Teilnehmer!C$6:$C91),$Q$6:$Q$300,0))),"",UPPER(INDEX(Teilnehmer!$C$6:$C$300,MATCH(ROWS(Teilnehmer!A$6:$C91),$Q$6:$Q$300,0))))</f>
        <v/>
      </c>
      <c r="B91" s="130" t="str">
        <f>IF(A91&gt;"a",MID(VLOOKUP(A91,Teilnehmer!C$6:D$300,2,0),1,2),"")</f>
        <v/>
      </c>
      <c r="C91" s="71" t="str">
        <f>IF(AND(D91&lt;&gt;"",D91&gt;0),RANK(D91,D$6:D$300,0)*100+COUNTIF(D$5:D91,D91),"")</f>
        <v/>
      </c>
      <c r="D91" s="71" t="str">
        <f>IF(OR($A91="",R91="Nein",R91=""),"",SUMPRODUCT((Tabelle1!$J$6:$J$500)*(Ausstellungen!$C$6:$C$500=$A91)*(Ausstellungen!$F$6:$F$500=Tabelle2!$E$3)*(Ausstellungen!$E$6:$E$500="Hü"))+SUMPRODUCT((Tabelle1!$J$6:$J$500)*(Ausstellungen!$C$6:$C$500=$A91)*(Ausstellungen!$F$6:$F$500=Tabelle2!$E$4)*(Ausstellungen!$E$6:$E$500="Hü")))</f>
        <v/>
      </c>
      <c r="E91" s="71" t="str">
        <f>IF(AND(F91&lt;&gt;"",F91&gt;0),RANK(F91,F$6:F$300,0)*100+COUNTIF(F$5:F91,F91),"")</f>
        <v/>
      </c>
      <c r="F91" s="71" t="str">
        <f>IF(OR($A91="",R91="Nein",R91=""),"",SUMPRODUCT((Tabelle1!$J$6:$J$500)*(Ausstellungen!$C$6:$C$500=$A91)*(Ausstellungen!$F$6:$F$500=Tabelle2!$E$3)*(Ausstellungen!$E$6:$E$500="Rü"))+SUMPRODUCT((Tabelle1!$J$6:$J$500)*(Ausstellungen!$C$6:$C$500=$A91)*(Ausstellungen!$F$6:$F$500=Tabelle2!$E$4)*(Ausstellungen!$E$6:$E$500="Rü")))</f>
        <v/>
      </c>
      <c r="G91" s="71" t="str">
        <f>IF(AND(H91&lt;&gt;"",H91&gt;0),RANK(H91,H$6:H$300,0)*100+COUNTIF(H$5:H91,H91),"")</f>
        <v/>
      </c>
      <c r="H91" s="71" t="str">
        <f>IF(OR($A91="",R91="Nein",R91=""),"",SUMPRODUCT((Tabelle1!$J$6:$J$500)*(Ausstellungen!$C$6:$C$500=$A91)*(Ausstellungen!$F$6:$F$500&lt;&gt;Tabelle2!$E$3)*(Ausstellungen!$F$6:$F$500&lt;&gt;Tabelle2!$E$4)*(Ausstellungen!$F$6:$F$500&lt;&gt;Tabelle2!$E$8)*(Ausstellungen!$E$6:$E$500="Hü")))</f>
        <v/>
      </c>
      <c r="I91" s="71" t="str">
        <f>IF(AND(J91&lt;&gt;"",J91&gt;0),RANK(J91,J$6:J$300,0)*100+COUNTIF(J$5:J91,J91),"")</f>
        <v/>
      </c>
      <c r="J91" s="71" t="str">
        <f>IF(OR($A91="",R91="Nein",R91=""),"",SUMPRODUCT((Tabelle1!$J$6:$J$500)*(Ausstellungen!$C$6:$C$500=$A91)*(Ausstellungen!$F$6:$F$500&lt;&gt;Tabelle2!$E$3)*(Ausstellungen!$F$6:$F$500&lt;&gt;Tabelle2!$E$4)*(Ausstellungen!$F$6:$F$500&lt;&gt;Tabelle2!$E$8)*(Ausstellungen!$E$6:$E$500="Rü")))</f>
        <v/>
      </c>
      <c r="K91" s="71" t="str">
        <f>IF(AND(L91&lt;&gt;"",L91&gt;0),RANK(L91,L$6:L$300,0)*100+COUNTIF(L$5:L91,L91),"")</f>
        <v/>
      </c>
      <c r="L91" s="71" t="str">
        <f>IF(OR($A91="",R91="Nein",R91=""),"",SUMPRODUCT((Tabelle1!$J$6:$J$500)*(Ausstellungen!$C$6:$C$500=$A91)*(Ausstellungen!$F$6:$F$500=Tabelle2!$E$8)))</f>
        <v/>
      </c>
      <c r="M91" s="130" t="str">
        <f t="shared" si="1"/>
        <v/>
      </c>
      <c r="N91" s="130" t="str">
        <f>IF(A91&gt;"a",PROPER(VLOOKUP(A91,Teilnehmer!C$6:E$300,3,0)),"")</f>
        <v/>
      </c>
      <c r="O91" s="130" t="str">
        <f>IF(Teilnehmer!C91&lt;&gt;"","Tabelle2!$A$4:$A$6","leer")</f>
        <v>leer</v>
      </c>
      <c r="P91" s="130" t="str">
        <f>IF(AND(Teilnehmer!C91&lt;&gt;"",Teilnehmer!D91&lt;&gt;"",Teilnehmer!E91&lt;&gt;""),"Tabelle2!$A$1:$A$3","leer")</f>
        <v>leer</v>
      </c>
      <c r="Q91" s="71">
        <f>COUNTIF(Teilnehmer!$C$6:$C$300,"&lt;="&amp;Teilnehmer!$C$6:$C$300)</f>
        <v>0</v>
      </c>
      <c r="R91" s="71" t="str">
        <f>IF(A91&gt;"a",VLOOKUP(A91,Teilnehmer!C$6:F$300,4,0),"")</f>
        <v/>
      </c>
    </row>
    <row r="92" spans="1:18" ht="18.600000000000001" customHeight="1" x14ac:dyDescent="0.2">
      <c r="A92" s="130" t="str">
        <f>IF(ISERROR(INDEX(Teilnehmer!$C$6:$C$300,MATCH(ROWS(Teilnehmer!C$6:$C92),$Q$6:$Q$300,0))),"",UPPER(INDEX(Teilnehmer!$C$6:$C$300,MATCH(ROWS(Teilnehmer!A$6:$C92),$Q$6:$Q$300,0))))</f>
        <v/>
      </c>
      <c r="B92" s="130" t="str">
        <f>IF(A92&gt;"a",MID(VLOOKUP(A92,Teilnehmer!C$6:D$300,2,0),1,2),"")</f>
        <v/>
      </c>
      <c r="C92" s="71" t="str">
        <f>IF(AND(D92&lt;&gt;"",D92&gt;0),RANK(D92,D$6:D$300,0)*100+COUNTIF(D$5:D92,D92),"")</f>
        <v/>
      </c>
      <c r="D92" s="71" t="str">
        <f>IF(OR($A92="",R92="Nein",R92=""),"",SUMPRODUCT((Tabelle1!$J$6:$J$500)*(Ausstellungen!$C$6:$C$500=$A92)*(Ausstellungen!$F$6:$F$500=Tabelle2!$E$3)*(Ausstellungen!$E$6:$E$500="Hü"))+SUMPRODUCT((Tabelle1!$J$6:$J$500)*(Ausstellungen!$C$6:$C$500=$A92)*(Ausstellungen!$F$6:$F$500=Tabelle2!$E$4)*(Ausstellungen!$E$6:$E$500="Hü")))</f>
        <v/>
      </c>
      <c r="E92" s="71" t="str">
        <f>IF(AND(F92&lt;&gt;"",F92&gt;0),RANK(F92,F$6:F$300,0)*100+COUNTIF(F$5:F92,F92),"")</f>
        <v/>
      </c>
      <c r="F92" s="71" t="str">
        <f>IF(OR($A92="",R92="Nein",R92=""),"",SUMPRODUCT((Tabelle1!$J$6:$J$500)*(Ausstellungen!$C$6:$C$500=$A92)*(Ausstellungen!$F$6:$F$500=Tabelle2!$E$3)*(Ausstellungen!$E$6:$E$500="Rü"))+SUMPRODUCT((Tabelle1!$J$6:$J$500)*(Ausstellungen!$C$6:$C$500=$A92)*(Ausstellungen!$F$6:$F$500=Tabelle2!$E$4)*(Ausstellungen!$E$6:$E$500="Rü")))</f>
        <v/>
      </c>
      <c r="G92" s="71" t="str">
        <f>IF(AND(H92&lt;&gt;"",H92&gt;0),RANK(H92,H$6:H$300,0)*100+COUNTIF(H$5:H92,H92),"")</f>
        <v/>
      </c>
      <c r="H92" s="71" t="str">
        <f>IF(OR($A92="",R92="Nein",R92=""),"",SUMPRODUCT((Tabelle1!$J$6:$J$500)*(Ausstellungen!$C$6:$C$500=$A92)*(Ausstellungen!$F$6:$F$500&lt;&gt;Tabelle2!$E$3)*(Ausstellungen!$F$6:$F$500&lt;&gt;Tabelle2!$E$4)*(Ausstellungen!$F$6:$F$500&lt;&gt;Tabelle2!$E$8)*(Ausstellungen!$E$6:$E$500="Hü")))</f>
        <v/>
      </c>
      <c r="I92" s="71" t="str">
        <f>IF(AND(J92&lt;&gt;"",J92&gt;0),RANK(J92,J$6:J$300,0)*100+COUNTIF(J$5:J92,J92),"")</f>
        <v/>
      </c>
      <c r="J92" s="71" t="str">
        <f>IF(OR($A92="",R92="Nein",R92=""),"",SUMPRODUCT((Tabelle1!$J$6:$J$500)*(Ausstellungen!$C$6:$C$500=$A92)*(Ausstellungen!$F$6:$F$500&lt;&gt;Tabelle2!$E$3)*(Ausstellungen!$F$6:$F$500&lt;&gt;Tabelle2!$E$4)*(Ausstellungen!$F$6:$F$500&lt;&gt;Tabelle2!$E$8)*(Ausstellungen!$E$6:$E$500="Rü")))</f>
        <v/>
      </c>
      <c r="K92" s="71" t="str">
        <f>IF(AND(L92&lt;&gt;"",L92&gt;0),RANK(L92,L$6:L$300,0)*100+COUNTIF(L$5:L92,L92),"")</f>
        <v/>
      </c>
      <c r="L92" s="71" t="str">
        <f>IF(OR($A92="",R92="Nein",R92=""),"",SUMPRODUCT((Tabelle1!$J$6:$J$500)*(Ausstellungen!$C$6:$C$500=$A92)*(Ausstellungen!$F$6:$F$500=Tabelle2!$E$8)))</f>
        <v/>
      </c>
      <c r="M92" s="130" t="str">
        <f t="shared" si="1"/>
        <v/>
      </c>
      <c r="N92" s="130" t="str">
        <f>IF(A92&gt;"a",PROPER(VLOOKUP(A92,Teilnehmer!C$6:E$300,3,0)),"")</f>
        <v/>
      </c>
      <c r="O92" s="130" t="str">
        <f>IF(Teilnehmer!C92&lt;&gt;"","Tabelle2!$A$4:$A$6","leer")</f>
        <v>leer</v>
      </c>
      <c r="P92" s="130" t="str">
        <f>IF(AND(Teilnehmer!C92&lt;&gt;"",Teilnehmer!D92&lt;&gt;"",Teilnehmer!E92&lt;&gt;""),"Tabelle2!$A$1:$A$3","leer")</f>
        <v>leer</v>
      </c>
      <c r="Q92" s="71">
        <f>COUNTIF(Teilnehmer!$C$6:$C$300,"&lt;="&amp;Teilnehmer!$C$6:$C$300)</f>
        <v>0</v>
      </c>
      <c r="R92" s="71" t="str">
        <f>IF(A92&gt;"a",VLOOKUP(A92,Teilnehmer!C$6:F$300,4,0),"")</f>
        <v/>
      </c>
    </row>
    <row r="93" spans="1:18" ht="18.600000000000001" customHeight="1" x14ac:dyDescent="0.2">
      <c r="A93" s="130" t="str">
        <f>IF(ISERROR(INDEX(Teilnehmer!$C$6:$C$300,MATCH(ROWS(Teilnehmer!C$6:$C93),$Q$6:$Q$300,0))),"",UPPER(INDEX(Teilnehmer!$C$6:$C$300,MATCH(ROWS(Teilnehmer!A$6:$C93),$Q$6:$Q$300,0))))</f>
        <v/>
      </c>
      <c r="B93" s="130" t="str">
        <f>IF(A93&gt;"a",MID(VLOOKUP(A93,Teilnehmer!C$6:D$300,2,0),1,2),"")</f>
        <v/>
      </c>
      <c r="C93" s="71" t="str">
        <f>IF(AND(D93&lt;&gt;"",D93&gt;0),RANK(D93,D$6:D$300,0)*100+COUNTIF(D$5:D93,D93),"")</f>
        <v/>
      </c>
      <c r="D93" s="71" t="str">
        <f>IF(OR($A93="",R93="Nein",R93=""),"",SUMPRODUCT((Tabelle1!$J$6:$J$500)*(Ausstellungen!$C$6:$C$500=$A93)*(Ausstellungen!$F$6:$F$500=Tabelle2!$E$3)*(Ausstellungen!$E$6:$E$500="Hü"))+SUMPRODUCT((Tabelle1!$J$6:$J$500)*(Ausstellungen!$C$6:$C$500=$A93)*(Ausstellungen!$F$6:$F$500=Tabelle2!$E$4)*(Ausstellungen!$E$6:$E$500="Hü")))</f>
        <v/>
      </c>
      <c r="E93" s="71" t="str">
        <f>IF(AND(F93&lt;&gt;"",F93&gt;0),RANK(F93,F$6:F$300,0)*100+COUNTIF(F$5:F93,F93),"")</f>
        <v/>
      </c>
      <c r="F93" s="71" t="str">
        <f>IF(OR($A93="",R93="Nein",R93=""),"",SUMPRODUCT((Tabelle1!$J$6:$J$500)*(Ausstellungen!$C$6:$C$500=$A93)*(Ausstellungen!$F$6:$F$500=Tabelle2!$E$3)*(Ausstellungen!$E$6:$E$500="Rü"))+SUMPRODUCT((Tabelle1!$J$6:$J$500)*(Ausstellungen!$C$6:$C$500=$A93)*(Ausstellungen!$F$6:$F$500=Tabelle2!$E$4)*(Ausstellungen!$E$6:$E$500="Rü")))</f>
        <v/>
      </c>
      <c r="G93" s="71" t="str">
        <f>IF(AND(H93&lt;&gt;"",H93&gt;0),RANK(H93,H$6:H$300,0)*100+COUNTIF(H$5:H93,H93),"")</f>
        <v/>
      </c>
      <c r="H93" s="71" t="str">
        <f>IF(OR($A93="",R93="Nein",R93=""),"",SUMPRODUCT((Tabelle1!$J$6:$J$500)*(Ausstellungen!$C$6:$C$500=$A93)*(Ausstellungen!$F$6:$F$500&lt;&gt;Tabelle2!$E$3)*(Ausstellungen!$F$6:$F$500&lt;&gt;Tabelle2!$E$4)*(Ausstellungen!$F$6:$F$500&lt;&gt;Tabelle2!$E$8)*(Ausstellungen!$E$6:$E$500="Hü")))</f>
        <v/>
      </c>
      <c r="I93" s="71" t="str">
        <f>IF(AND(J93&lt;&gt;"",J93&gt;0),RANK(J93,J$6:J$300,0)*100+COUNTIF(J$5:J93,J93),"")</f>
        <v/>
      </c>
      <c r="J93" s="71" t="str">
        <f>IF(OR($A93="",R93="Nein",R93=""),"",SUMPRODUCT((Tabelle1!$J$6:$J$500)*(Ausstellungen!$C$6:$C$500=$A93)*(Ausstellungen!$F$6:$F$500&lt;&gt;Tabelle2!$E$3)*(Ausstellungen!$F$6:$F$500&lt;&gt;Tabelle2!$E$4)*(Ausstellungen!$F$6:$F$500&lt;&gt;Tabelle2!$E$8)*(Ausstellungen!$E$6:$E$500="Rü")))</f>
        <v/>
      </c>
      <c r="K93" s="71" t="str">
        <f>IF(AND(L93&lt;&gt;"",L93&gt;0),RANK(L93,L$6:L$300,0)*100+COUNTIF(L$5:L93,L93),"")</f>
        <v/>
      </c>
      <c r="L93" s="71" t="str">
        <f>IF(OR($A93="",R93="Nein",R93=""),"",SUMPRODUCT((Tabelle1!$J$6:$J$500)*(Ausstellungen!$C$6:$C$500=$A93)*(Ausstellungen!$F$6:$F$500=Tabelle2!$E$8)))</f>
        <v/>
      </c>
      <c r="M93" s="130" t="str">
        <f t="shared" si="1"/>
        <v/>
      </c>
      <c r="N93" s="130" t="str">
        <f>IF(A93&gt;"a",PROPER(VLOOKUP(A93,Teilnehmer!C$6:E$300,3,0)),"")</f>
        <v/>
      </c>
      <c r="O93" s="130" t="str">
        <f>IF(Teilnehmer!C93&lt;&gt;"","Tabelle2!$A$4:$A$6","leer")</f>
        <v>leer</v>
      </c>
      <c r="P93" s="130" t="str">
        <f>IF(AND(Teilnehmer!C93&lt;&gt;"",Teilnehmer!D93&lt;&gt;"",Teilnehmer!E93&lt;&gt;""),"Tabelle2!$A$1:$A$3","leer")</f>
        <v>leer</v>
      </c>
      <c r="Q93" s="71">
        <f>COUNTIF(Teilnehmer!$C$6:$C$300,"&lt;="&amp;Teilnehmer!$C$6:$C$300)</f>
        <v>0</v>
      </c>
      <c r="R93" s="71" t="str">
        <f>IF(A93&gt;"a",VLOOKUP(A93,Teilnehmer!C$6:F$300,4,0),"")</f>
        <v/>
      </c>
    </row>
    <row r="94" spans="1:18" ht="18.600000000000001" customHeight="1" x14ac:dyDescent="0.2">
      <c r="A94" s="130" t="str">
        <f>IF(ISERROR(INDEX(Teilnehmer!$C$6:$C$300,MATCH(ROWS(Teilnehmer!C$6:$C94),$Q$6:$Q$300,0))),"",UPPER(INDEX(Teilnehmer!$C$6:$C$300,MATCH(ROWS(Teilnehmer!A$6:$C94),$Q$6:$Q$300,0))))</f>
        <v/>
      </c>
      <c r="B94" s="130" t="str">
        <f>IF(A94&gt;"a",MID(VLOOKUP(A94,Teilnehmer!C$6:D$300,2,0),1,2),"")</f>
        <v/>
      </c>
      <c r="C94" s="71" t="str">
        <f>IF(AND(D94&lt;&gt;"",D94&gt;0),RANK(D94,D$6:D$300,0)*100+COUNTIF(D$5:D94,D94),"")</f>
        <v/>
      </c>
      <c r="D94" s="71" t="str">
        <f>IF(OR($A94="",R94="Nein",R94=""),"",SUMPRODUCT((Tabelle1!$J$6:$J$500)*(Ausstellungen!$C$6:$C$500=$A94)*(Ausstellungen!$F$6:$F$500=Tabelle2!$E$3)*(Ausstellungen!$E$6:$E$500="Hü"))+SUMPRODUCT((Tabelle1!$J$6:$J$500)*(Ausstellungen!$C$6:$C$500=$A94)*(Ausstellungen!$F$6:$F$500=Tabelle2!$E$4)*(Ausstellungen!$E$6:$E$500="Hü")))</f>
        <v/>
      </c>
      <c r="E94" s="71" t="str">
        <f>IF(AND(F94&lt;&gt;"",F94&gt;0),RANK(F94,F$6:F$300,0)*100+COUNTIF(F$5:F94,F94),"")</f>
        <v/>
      </c>
      <c r="F94" s="71" t="str">
        <f>IF(OR($A94="",R94="Nein",R94=""),"",SUMPRODUCT((Tabelle1!$J$6:$J$500)*(Ausstellungen!$C$6:$C$500=$A94)*(Ausstellungen!$F$6:$F$500=Tabelle2!$E$3)*(Ausstellungen!$E$6:$E$500="Rü"))+SUMPRODUCT((Tabelle1!$J$6:$J$500)*(Ausstellungen!$C$6:$C$500=$A94)*(Ausstellungen!$F$6:$F$500=Tabelle2!$E$4)*(Ausstellungen!$E$6:$E$500="Rü")))</f>
        <v/>
      </c>
      <c r="G94" s="71" t="str">
        <f>IF(AND(H94&lt;&gt;"",H94&gt;0),RANK(H94,H$6:H$300,0)*100+COUNTIF(H$5:H94,H94),"")</f>
        <v/>
      </c>
      <c r="H94" s="71" t="str">
        <f>IF(OR($A94="",R94="Nein",R94=""),"",SUMPRODUCT((Tabelle1!$J$6:$J$500)*(Ausstellungen!$C$6:$C$500=$A94)*(Ausstellungen!$F$6:$F$500&lt;&gt;Tabelle2!$E$3)*(Ausstellungen!$F$6:$F$500&lt;&gt;Tabelle2!$E$4)*(Ausstellungen!$F$6:$F$500&lt;&gt;Tabelle2!$E$8)*(Ausstellungen!$E$6:$E$500="Hü")))</f>
        <v/>
      </c>
      <c r="I94" s="71" t="str">
        <f>IF(AND(J94&lt;&gt;"",J94&gt;0),RANK(J94,J$6:J$300,0)*100+COUNTIF(J$5:J94,J94),"")</f>
        <v/>
      </c>
      <c r="J94" s="71" t="str">
        <f>IF(OR($A94="",R94="Nein",R94=""),"",SUMPRODUCT((Tabelle1!$J$6:$J$500)*(Ausstellungen!$C$6:$C$500=$A94)*(Ausstellungen!$F$6:$F$500&lt;&gt;Tabelle2!$E$3)*(Ausstellungen!$F$6:$F$500&lt;&gt;Tabelle2!$E$4)*(Ausstellungen!$F$6:$F$500&lt;&gt;Tabelle2!$E$8)*(Ausstellungen!$E$6:$E$500="Rü")))</f>
        <v/>
      </c>
      <c r="K94" s="71" t="str">
        <f>IF(AND(L94&lt;&gt;"",L94&gt;0),RANK(L94,L$6:L$300,0)*100+COUNTIF(L$5:L94,L94),"")</f>
        <v/>
      </c>
      <c r="L94" s="71" t="str">
        <f>IF(OR($A94="",R94="Nein",R94=""),"",SUMPRODUCT((Tabelle1!$J$6:$J$500)*(Ausstellungen!$C$6:$C$500=$A94)*(Ausstellungen!$F$6:$F$500=Tabelle2!$E$8)))</f>
        <v/>
      </c>
      <c r="M94" s="130" t="str">
        <f t="shared" si="1"/>
        <v/>
      </c>
      <c r="N94" s="130" t="str">
        <f>IF(A94&gt;"a",PROPER(VLOOKUP(A94,Teilnehmer!C$6:E$300,3,0)),"")</f>
        <v/>
      </c>
      <c r="O94" s="130" t="str">
        <f>IF(Teilnehmer!C94&lt;&gt;"","Tabelle2!$A$4:$A$6","leer")</f>
        <v>leer</v>
      </c>
      <c r="P94" s="130" t="str">
        <f>IF(AND(Teilnehmer!C94&lt;&gt;"",Teilnehmer!D94&lt;&gt;"",Teilnehmer!E94&lt;&gt;""),"Tabelle2!$A$1:$A$3","leer")</f>
        <v>leer</v>
      </c>
      <c r="Q94" s="71">
        <f>COUNTIF(Teilnehmer!$C$6:$C$300,"&lt;="&amp;Teilnehmer!$C$6:$C$300)</f>
        <v>0</v>
      </c>
      <c r="R94" s="71" t="str">
        <f>IF(A94&gt;"a",VLOOKUP(A94,Teilnehmer!C$6:F$300,4,0),"")</f>
        <v/>
      </c>
    </row>
    <row r="95" spans="1:18" ht="18.600000000000001" customHeight="1" x14ac:dyDescent="0.2">
      <c r="A95" s="130" t="str">
        <f>IF(ISERROR(INDEX(Teilnehmer!$C$6:$C$300,MATCH(ROWS(Teilnehmer!C$6:$C95),$Q$6:$Q$300,0))),"",UPPER(INDEX(Teilnehmer!$C$6:$C$300,MATCH(ROWS(Teilnehmer!A$6:$C95),$Q$6:$Q$300,0))))</f>
        <v/>
      </c>
      <c r="B95" s="130" t="str">
        <f>IF(A95&gt;"a",MID(VLOOKUP(A95,Teilnehmer!C$6:D$300,2,0),1,2),"")</f>
        <v/>
      </c>
      <c r="C95" s="71" t="str">
        <f>IF(AND(D95&lt;&gt;"",D95&gt;0),RANK(D95,D$6:D$300,0)*100+COUNTIF(D$5:D95,D95),"")</f>
        <v/>
      </c>
      <c r="D95" s="71" t="str">
        <f>IF(OR($A95="",R95="Nein",R95=""),"",SUMPRODUCT((Tabelle1!$J$6:$J$500)*(Ausstellungen!$C$6:$C$500=$A95)*(Ausstellungen!$F$6:$F$500=Tabelle2!$E$3)*(Ausstellungen!$E$6:$E$500="Hü"))+SUMPRODUCT((Tabelle1!$J$6:$J$500)*(Ausstellungen!$C$6:$C$500=$A95)*(Ausstellungen!$F$6:$F$500=Tabelle2!$E$4)*(Ausstellungen!$E$6:$E$500="Hü")))</f>
        <v/>
      </c>
      <c r="E95" s="71" t="str">
        <f>IF(AND(F95&lt;&gt;"",F95&gt;0),RANK(F95,F$6:F$300,0)*100+COUNTIF(F$5:F95,F95),"")</f>
        <v/>
      </c>
      <c r="F95" s="71" t="str">
        <f>IF(OR($A95="",R95="Nein",R95=""),"",SUMPRODUCT((Tabelle1!$J$6:$J$500)*(Ausstellungen!$C$6:$C$500=$A95)*(Ausstellungen!$F$6:$F$500=Tabelle2!$E$3)*(Ausstellungen!$E$6:$E$500="Rü"))+SUMPRODUCT((Tabelle1!$J$6:$J$500)*(Ausstellungen!$C$6:$C$500=$A95)*(Ausstellungen!$F$6:$F$500=Tabelle2!$E$4)*(Ausstellungen!$E$6:$E$500="Rü")))</f>
        <v/>
      </c>
      <c r="G95" s="71" t="str">
        <f>IF(AND(H95&lt;&gt;"",H95&gt;0),RANK(H95,H$6:H$300,0)*100+COUNTIF(H$5:H95,H95),"")</f>
        <v/>
      </c>
      <c r="H95" s="71" t="str">
        <f>IF(OR($A95="",R95="Nein",R95=""),"",SUMPRODUCT((Tabelle1!$J$6:$J$500)*(Ausstellungen!$C$6:$C$500=$A95)*(Ausstellungen!$F$6:$F$500&lt;&gt;Tabelle2!$E$3)*(Ausstellungen!$F$6:$F$500&lt;&gt;Tabelle2!$E$4)*(Ausstellungen!$F$6:$F$500&lt;&gt;Tabelle2!$E$8)*(Ausstellungen!$E$6:$E$500="Hü")))</f>
        <v/>
      </c>
      <c r="I95" s="71" t="str">
        <f>IF(AND(J95&lt;&gt;"",J95&gt;0),RANK(J95,J$6:J$300,0)*100+COUNTIF(J$5:J95,J95),"")</f>
        <v/>
      </c>
      <c r="J95" s="71" t="str">
        <f>IF(OR($A95="",R95="Nein",R95=""),"",SUMPRODUCT((Tabelle1!$J$6:$J$500)*(Ausstellungen!$C$6:$C$500=$A95)*(Ausstellungen!$F$6:$F$500&lt;&gt;Tabelle2!$E$3)*(Ausstellungen!$F$6:$F$500&lt;&gt;Tabelle2!$E$4)*(Ausstellungen!$F$6:$F$500&lt;&gt;Tabelle2!$E$8)*(Ausstellungen!$E$6:$E$500="Rü")))</f>
        <v/>
      </c>
      <c r="K95" s="71" t="str">
        <f>IF(AND(L95&lt;&gt;"",L95&gt;0),RANK(L95,L$6:L$300,0)*100+COUNTIF(L$5:L95,L95),"")</f>
        <v/>
      </c>
      <c r="L95" s="71" t="str">
        <f>IF(OR($A95="",R95="Nein",R95=""),"",SUMPRODUCT((Tabelle1!$J$6:$J$500)*(Ausstellungen!$C$6:$C$500=$A95)*(Ausstellungen!$F$6:$F$500=Tabelle2!$E$8)))</f>
        <v/>
      </c>
      <c r="M95" s="130" t="str">
        <f t="shared" si="1"/>
        <v/>
      </c>
      <c r="N95" s="130" t="str">
        <f>IF(A95&gt;"a",PROPER(VLOOKUP(A95,Teilnehmer!C$6:E$300,3,0)),"")</f>
        <v/>
      </c>
      <c r="O95" s="130" t="str">
        <f>IF(Teilnehmer!C95&lt;&gt;"","Tabelle2!$A$4:$A$6","leer")</f>
        <v>leer</v>
      </c>
      <c r="P95" s="130" t="str">
        <f>IF(AND(Teilnehmer!C95&lt;&gt;"",Teilnehmer!D95&lt;&gt;"",Teilnehmer!E95&lt;&gt;""),"Tabelle2!$A$1:$A$3","leer")</f>
        <v>leer</v>
      </c>
      <c r="Q95" s="71">
        <f>COUNTIF(Teilnehmer!$C$6:$C$300,"&lt;="&amp;Teilnehmer!$C$6:$C$300)</f>
        <v>0</v>
      </c>
      <c r="R95" s="71" t="str">
        <f>IF(A95&gt;"a",VLOOKUP(A95,Teilnehmer!C$6:F$300,4,0),"")</f>
        <v/>
      </c>
    </row>
    <row r="96" spans="1:18" ht="18.600000000000001" customHeight="1" x14ac:dyDescent="0.2">
      <c r="A96" s="130" t="str">
        <f>IF(ISERROR(INDEX(Teilnehmer!$C$6:$C$300,MATCH(ROWS(Teilnehmer!C$6:$C96),$Q$6:$Q$300,0))),"",UPPER(INDEX(Teilnehmer!$C$6:$C$300,MATCH(ROWS(Teilnehmer!A$6:$C96),$Q$6:$Q$300,0))))</f>
        <v/>
      </c>
      <c r="B96" s="130" t="str">
        <f>IF(A96&gt;"a",MID(VLOOKUP(A96,Teilnehmer!C$6:D$300,2,0),1,2),"")</f>
        <v/>
      </c>
      <c r="C96" s="71" t="str">
        <f>IF(AND(D96&lt;&gt;"",D96&gt;0),RANK(D96,D$6:D$300,0)*100+COUNTIF(D$5:D96,D96),"")</f>
        <v/>
      </c>
      <c r="D96" s="71" t="str">
        <f>IF(OR($A96="",R96="Nein",R96=""),"",SUMPRODUCT((Tabelle1!$J$6:$J$500)*(Ausstellungen!$C$6:$C$500=$A96)*(Ausstellungen!$F$6:$F$500=Tabelle2!$E$3)*(Ausstellungen!$E$6:$E$500="Hü"))+SUMPRODUCT((Tabelle1!$J$6:$J$500)*(Ausstellungen!$C$6:$C$500=$A96)*(Ausstellungen!$F$6:$F$500=Tabelle2!$E$4)*(Ausstellungen!$E$6:$E$500="Hü")))</f>
        <v/>
      </c>
      <c r="E96" s="71" t="str">
        <f>IF(AND(F96&lt;&gt;"",F96&gt;0),RANK(F96,F$6:F$300,0)*100+COUNTIF(F$5:F96,F96),"")</f>
        <v/>
      </c>
      <c r="F96" s="71" t="str">
        <f>IF(OR($A96="",R96="Nein",R96=""),"",SUMPRODUCT((Tabelle1!$J$6:$J$500)*(Ausstellungen!$C$6:$C$500=$A96)*(Ausstellungen!$F$6:$F$500=Tabelle2!$E$3)*(Ausstellungen!$E$6:$E$500="Rü"))+SUMPRODUCT((Tabelle1!$J$6:$J$500)*(Ausstellungen!$C$6:$C$500=$A96)*(Ausstellungen!$F$6:$F$500=Tabelle2!$E$4)*(Ausstellungen!$E$6:$E$500="Rü")))</f>
        <v/>
      </c>
      <c r="G96" s="71" t="str">
        <f>IF(AND(H96&lt;&gt;"",H96&gt;0),RANK(H96,H$6:H$300,0)*100+COUNTIF(H$5:H96,H96),"")</f>
        <v/>
      </c>
      <c r="H96" s="71" t="str">
        <f>IF(OR($A96="",R96="Nein",R96=""),"",SUMPRODUCT((Tabelle1!$J$6:$J$500)*(Ausstellungen!$C$6:$C$500=$A96)*(Ausstellungen!$F$6:$F$500&lt;&gt;Tabelle2!$E$3)*(Ausstellungen!$F$6:$F$500&lt;&gt;Tabelle2!$E$4)*(Ausstellungen!$F$6:$F$500&lt;&gt;Tabelle2!$E$8)*(Ausstellungen!$E$6:$E$500="Hü")))</f>
        <v/>
      </c>
      <c r="I96" s="71" t="str">
        <f>IF(AND(J96&lt;&gt;"",J96&gt;0),RANK(J96,J$6:J$300,0)*100+COUNTIF(J$5:J96,J96),"")</f>
        <v/>
      </c>
      <c r="J96" s="71" t="str">
        <f>IF(OR($A96="",R96="Nein",R96=""),"",SUMPRODUCT((Tabelle1!$J$6:$J$500)*(Ausstellungen!$C$6:$C$500=$A96)*(Ausstellungen!$F$6:$F$500&lt;&gt;Tabelle2!$E$3)*(Ausstellungen!$F$6:$F$500&lt;&gt;Tabelle2!$E$4)*(Ausstellungen!$F$6:$F$500&lt;&gt;Tabelle2!$E$8)*(Ausstellungen!$E$6:$E$500="Rü")))</f>
        <v/>
      </c>
      <c r="K96" s="71" t="str">
        <f>IF(AND(L96&lt;&gt;"",L96&gt;0),RANK(L96,L$6:L$300,0)*100+COUNTIF(L$5:L96,L96),"")</f>
        <v/>
      </c>
      <c r="L96" s="71" t="str">
        <f>IF(OR($A96="",R96="Nein",R96=""),"",SUMPRODUCT((Tabelle1!$J$6:$J$500)*(Ausstellungen!$C$6:$C$500=$A96)*(Ausstellungen!$F$6:$F$500=Tabelle2!$E$8)))</f>
        <v/>
      </c>
      <c r="M96" s="130" t="str">
        <f t="shared" si="1"/>
        <v/>
      </c>
      <c r="N96" s="130" t="str">
        <f>IF(A96&gt;"a",PROPER(VLOOKUP(A96,Teilnehmer!C$6:E$300,3,0)),"")</f>
        <v/>
      </c>
      <c r="O96" s="130" t="str">
        <f>IF(Teilnehmer!C96&lt;&gt;"","Tabelle2!$A$4:$A$6","leer")</f>
        <v>leer</v>
      </c>
      <c r="P96" s="130" t="str">
        <f>IF(AND(Teilnehmer!C96&lt;&gt;"",Teilnehmer!D96&lt;&gt;"",Teilnehmer!E96&lt;&gt;""),"Tabelle2!$A$1:$A$3","leer")</f>
        <v>leer</v>
      </c>
      <c r="Q96" s="71">
        <f>COUNTIF(Teilnehmer!$C$6:$C$300,"&lt;="&amp;Teilnehmer!$C$6:$C$300)</f>
        <v>0</v>
      </c>
      <c r="R96" s="71" t="str">
        <f>IF(A96&gt;"a",VLOOKUP(A96,Teilnehmer!C$6:F$300,4,0),"")</f>
        <v/>
      </c>
    </row>
    <row r="97" spans="1:18" ht="18.600000000000001" customHeight="1" x14ac:dyDescent="0.2">
      <c r="A97" s="130" t="str">
        <f>IF(ISERROR(INDEX(Teilnehmer!$C$6:$C$300,MATCH(ROWS(Teilnehmer!C$6:$C97),$Q$6:$Q$300,0))),"",UPPER(INDEX(Teilnehmer!$C$6:$C$300,MATCH(ROWS(Teilnehmer!A$6:$C97),$Q$6:$Q$300,0))))</f>
        <v/>
      </c>
      <c r="B97" s="130" t="str">
        <f>IF(A97&gt;"a",MID(VLOOKUP(A97,Teilnehmer!C$6:D$300,2,0),1,2),"")</f>
        <v/>
      </c>
      <c r="C97" s="71" t="str">
        <f>IF(AND(D97&lt;&gt;"",D97&gt;0),RANK(D97,D$6:D$300,0)*100+COUNTIF(D$5:D97,D97),"")</f>
        <v/>
      </c>
      <c r="D97" s="71" t="str">
        <f>IF(OR($A97="",R97="Nein",R97=""),"",SUMPRODUCT((Tabelle1!$J$6:$J$500)*(Ausstellungen!$C$6:$C$500=$A97)*(Ausstellungen!$F$6:$F$500=Tabelle2!$E$3)*(Ausstellungen!$E$6:$E$500="Hü"))+SUMPRODUCT((Tabelle1!$J$6:$J$500)*(Ausstellungen!$C$6:$C$500=$A97)*(Ausstellungen!$F$6:$F$500=Tabelle2!$E$4)*(Ausstellungen!$E$6:$E$500="Hü")))</f>
        <v/>
      </c>
      <c r="E97" s="71" t="str">
        <f>IF(AND(F97&lt;&gt;"",F97&gt;0),RANK(F97,F$6:F$300,0)*100+COUNTIF(F$5:F97,F97),"")</f>
        <v/>
      </c>
      <c r="F97" s="71" t="str">
        <f>IF(OR($A97="",R97="Nein",R97=""),"",SUMPRODUCT((Tabelle1!$J$6:$J$500)*(Ausstellungen!$C$6:$C$500=$A97)*(Ausstellungen!$F$6:$F$500=Tabelle2!$E$3)*(Ausstellungen!$E$6:$E$500="Rü"))+SUMPRODUCT((Tabelle1!$J$6:$J$500)*(Ausstellungen!$C$6:$C$500=$A97)*(Ausstellungen!$F$6:$F$500=Tabelle2!$E$4)*(Ausstellungen!$E$6:$E$500="Rü")))</f>
        <v/>
      </c>
      <c r="G97" s="71" t="str">
        <f>IF(AND(H97&lt;&gt;"",H97&gt;0),RANK(H97,H$6:H$300,0)*100+COUNTIF(H$5:H97,H97),"")</f>
        <v/>
      </c>
      <c r="H97" s="71" t="str">
        <f>IF(OR($A97="",R97="Nein",R97=""),"",SUMPRODUCT((Tabelle1!$J$6:$J$500)*(Ausstellungen!$C$6:$C$500=$A97)*(Ausstellungen!$F$6:$F$500&lt;&gt;Tabelle2!$E$3)*(Ausstellungen!$F$6:$F$500&lt;&gt;Tabelle2!$E$4)*(Ausstellungen!$F$6:$F$500&lt;&gt;Tabelle2!$E$8)*(Ausstellungen!$E$6:$E$500="Hü")))</f>
        <v/>
      </c>
      <c r="I97" s="71" t="str">
        <f>IF(AND(J97&lt;&gt;"",J97&gt;0),RANK(J97,J$6:J$300,0)*100+COUNTIF(J$5:J97,J97),"")</f>
        <v/>
      </c>
      <c r="J97" s="71" t="str">
        <f>IF(OR($A97="",R97="Nein",R97=""),"",SUMPRODUCT((Tabelle1!$J$6:$J$500)*(Ausstellungen!$C$6:$C$500=$A97)*(Ausstellungen!$F$6:$F$500&lt;&gt;Tabelle2!$E$3)*(Ausstellungen!$F$6:$F$500&lt;&gt;Tabelle2!$E$4)*(Ausstellungen!$F$6:$F$500&lt;&gt;Tabelle2!$E$8)*(Ausstellungen!$E$6:$E$500="Rü")))</f>
        <v/>
      </c>
      <c r="K97" s="71" t="str">
        <f>IF(AND(L97&lt;&gt;"",L97&gt;0),RANK(L97,L$6:L$300,0)*100+COUNTIF(L$5:L97,L97),"")</f>
        <v/>
      </c>
      <c r="L97" s="71" t="str">
        <f>IF(OR($A97="",R97="Nein",R97=""),"",SUMPRODUCT((Tabelle1!$J$6:$J$500)*(Ausstellungen!$C$6:$C$500=$A97)*(Ausstellungen!$F$6:$F$500=Tabelle2!$E$8)))</f>
        <v/>
      </c>
      <c r="M97" s="130" t="str">
        <f t="shared" si="1"/>
        <v/>
      </c>
      <c r="N97" s="130" t="str">
        <f>IF(A97&gt;"a",PROPER(VLOOKUP(A97,Teilnehmer!C$6:E$300,3,0)),"")</f>
        <v/>
      </c>
      <c r="O97" s="130" t="str">
        <f>IF(Teilnehmer!C97&lt;&gt;"","Tabelle2!$A$4:$A$6","leer")</f>
        <v>leer</v>
      </c>
      <c r="P97" s="130" t="str">
        <f>IF(AND(Teilnehmer!C97&lt;&gt;"",Teilnehmer!D97&lt;&gt;"",Teilnehmer!E97&lt;&gt;""),"Tabelle2!$A$1:$A$3","leer")</f>
        <v>leer</v>
      </c>
      <c r="Q97" s="71">
        <f>COUNTIF(Teilnehmer!$C$6:$C$300,"&lt;="&amp;Teilnehmer!$C$6:$C$300)</f>
        <v>0</v>
      </c>
      <c r="R97" s="71" t="str">
        <f>IF(A97&gt;"a",VLOOKUP(A97,Teilnehmer!C$6:F$300,4,0),"")</f>
        <v/>
      </c>
    </row>
    <row r="98" spans="1:18" ht="18.600000000000001" customHeight="1" x14ac:dyDescent="0.2">
      <c r="A98" s="130" t="str">
        <f>IF(ISERROR(INDEX(Teilnehmer!$C$6:$C$300,MATCH(ROWS(Teilnehmer!C$6:$C98),$Q$6:$Q$300,0))),"",UPPER(INDEX(Teilnehmer!$C$6:$C$300,MATCH(ROWS(Teilnehmer!A$6:$C98),$Q$6:$Q$300,0))))</f>
        <v/>
      </c>
      <c r="B98" s="130" t="str">
        <f>IF(A98&gt;"a",MID(VLOOKUP(A98,Teilnehmer!C$6:D$300,2,0),1,2),"")</f>
        <v/>
      </c>
      <c r="C98" s="71" t="str">
        <f>IF(AND(D98&lt;&gt;"",D98&gt;0),RANK(D98,D$6:D$300,0)*100+COUNTIF(D$5:D98,D98),"")</f>
        <v/>
      </c>
      <c r="D98" s="71" t="str">
        <f>IF(OR($A98="",R98="Nein",R98=""),"",SUMPRODUCT((Tabelle1!$J$6:$J$500)*(Ausstellungen!$C$6:$C$500=$A98)*(Ausstellungen!$F$6:$F$500=Tabelle2!$E$3)*(Ausstellungen!$E$6:$E$500="Hü"))+SUMPRODUCT((Tabelle1!$J$6:$J$500)*(Ausstellungen!$C$6:$C$500=$A98)*(Ausstellungen!$F$6:$F$500=Tabelle2!$E$4)*(Ausstellungen!$E$6:$E$500="Hü")))</f>
        <v/>
      </c>
      <c r="E98" s="71" t="str">
        <f>IF(AND(F98&lt;&gt;"",F98&gt;0),RANK(F98,F$6:F$300,0)*100+COUNTIF(F$5:F98,F98),"")</f>
        <v/>
      </c>
      <c r="F98" s="71" t="str">
        <f>IF(OR($A98="",R98="Nein",R98=""),"",SUMPRODUCT((Tabelle1!$J$6:$J$500)*(Ausstellungen!$C$6:$C$500=$A98)*(Ausstellungen!$F$6:$F$500=Tabelle2!$E$3)*(Ausstellungen!$E$6:$E$500="Rü"))+SUMPRODUCT((Tabelle1!$J$6:$J$500)*(Ausstellungen!$C$6:$C$500=$A98)*(Ausstellungen!$F$6:$F$500=Tabelle2!$E$4)*(Ausstellungen!$E$6:$E$500="Rü")))</f>
        <v/>
      </c>
      <c r="G98" s="71" t="str">
        <f>IF(AND(H98&lt;&gt;"",H98&gt;0),RANK(H98,H$6:H$300,0)*100+COUNTIF(H$5:H98,H98),"")</f>
        <v/>
      </c>
      <c r="H98" s="71" t="str">
        <f>IF(OR($A98="",R98="Nein",R98=""),"",SUMPRODUCT((Tabelle1!$J$6:$J$500)*(Ausstellungen!$C$6:$C$500=$A98)*(Ausstellungen!$F$6:$F$500&lt;&gt;Tabelle2!$E$3)*(Ausstellungen!$F$6:$F$500&lt;&gt;Tabelle2!$E$4)*(Ausstellungen!$F$6:$F$500&lt;&gt;Tabelle2!$E$8)*(Ausstellungen!$E$6:$E$500="Hü")))</f>
        <v/>
      </c>
      <c r="I98" s="71" t="str">
        <f>IF(AND(J98&lt;&gt;"",J98&gt;0),RANK(J98,J$6:J$300,0)*100+COUNTIF(J$5:J98,J98),"")</f>
        <v/>
      </c>
      <c r="J98" s="71" t="str">
        <f>IF(OR($A98="",R98="Nein",R98=""),"",SUMPRODUCT((Tabelle1!$J$6:$J$500)*(Ausstellungen!$C$6:$C$500=$A98)*(Ausstellungen!$F$6:$F$500&lt;&gt;Tabelle2!$E$3)*(Ausstellungen!$F$6:$F$500&lt;&gt;Tabelle2!$E$4)*(Ausstellungen!$F$6:$F$500&lt;&gt;Tabelle2!$E$8)*(Ausstellungen!$E$6:$E$500="Rü")))</f>
        <v/>
      </c>
      <c r="K98" s="71" t="str">
        <f>IF(AND(L98&lt;&gt;"",L98&gt;0),RANK(L98,L$6:L$300,0)*100+COUNTIF(L$5:L98,L98),"")</f>
        <v/>
      </c>
      <c r="L98" s="71" t="str">
        <f>IF(OR($A98="",R98="Nein",R98=""),"",SUMPRODUCT((Tabelle1!$J$6:$J$500)*(Ausstellungen!$C$6:$C$500=$A98)*(Ausstellungen!$F$6:$F$500=Tabelle2!$E$8)))</f>
        <v/>
      </c>
      <c r="M98" s="130" t="str">
        <f t="shared" si="1"/>
        <v/>
      </c>
      <c r="N98" s="130" t="str">
        <f>IF(A98&gt;"a",PROPER(VLOOKUP(A98,Teilnehmer!C$6:E$300,3,0)),"")</f>
        <v/>
      </c>
      <c r="O98" s="130" t="str">
        <f>IF(Teilnehmer!C98&lt;&gt;"","Tabelle2!$A$4:$A$6","leer")</f>
        <v>leer</v>
      </c>
      <c r="P98" s="130" t="str">
        <f>IF(AND(Teilnehmer!C98&lt;&gt;"",Teilnehmer!D98&lt;&gt;"",Teilnehmer!E98&lt;&gt;""),"Tabelle2!$A$1:$A$3","leer")</f>
        <v>leer</v>
      </c>
      <c r="Q98" s="71">
        <f>COUNTIF(Teilnehmer!$C$6:$C$300,"&lt;="&amp;Teilnehmer!$C$6:$C$300)</f>
        <v>0</v>
      </c>
      <c r="R98" s="71" t="str">
        <f>IF(A98&gt;"a",VLOOKUP(A98,Teilnehmer!C$6:F$300,4,0),"")</f>
        <v/>
      </c>
    </row>
    <row r="99" spans="1:18" ht="18.600000000000001" customHeight="1" x14ac:dyDescent="0.2">
      <c r="A99" s="130" t="str">
        <f>IF(ISERROR(INDEX(Teilnehmer!$C$6:$C$300,MATCH(ROWS(Teilnehmer!C$6:$C99),$Q$6:$Q$300,0))),"",UPPER(INDEX(Teilnehmer!$C$6:$C$300,MATCH(ROWS(Teilnehmer!A$6:$C99),$Q$6:$Q$300,0))))</f>
        <v/>
      </c>
      <c r="B99" s="130" t="str">
        <f>IF(A99&gt;"a",MID(VLOOKUP(A99,Teilnehmer!C$6:D$300,2,0),1,2),"")</f>
        <v/>
      </c>
      <c r="C99" s="71" t="str">
        <f>IF(AND(D99&lt;&gt;"",D99&gt;0),RANK(D99,D$6:D$300,0)*100+COUNTIF(D$5:D99,D99),"")</f>
        <v/>
      </c>
      <c r="D99" s="71" t="str">
        <f>IF(OR($A99="",R99="Nein",R99=""),"",SUMPRODUCT((Tabelle1!$J$6:$J$500)*(Ausstellungen!$C$6:$C$500=$A99)*(Ausstellungen!$F$6:$F$500=Tabelle2!$E$3)*(Ausstellungen!$E$6:$E$500="Hü"))+SUMPRODUCT((Tabelle1!$J$6:$J$500)*(Ausstellungen!$C$6:$C$500=$A99)*(Ausstellungen!$F$6:$F$500=Tabelle2!$E$4)*(Ausstellungen!$E$6:$E$500="Hü")))</f>
        <v/>
      </c>
      <c r="E99" s="71" t="str">
        <f>IF(AND(F99&lt;&gt;"",F99&gt;0),RANK(F99,F$6:F$300,0)*100+COUNTIF(F$5:F99,F99),"")</f>
        <v/>
      </c>
      <c r="F99" s="71" t="str">
        <f>IF(OR($A99="",R99="Nein",R99=""),"",SUMPRODUCT((Tabelle1!$J$6:$J$500)*(Ausstellungen!$C$6:$C$500=$A99)*(Ausstellungen!$F$6:$F$500=Tabelle2!$E$3)*(Ausstellungen!$E$6:$E$500="Rü"))+SUMPRODUCT((Tabelle1!$J$6:$J$500)*(Ausstellungen!$C$6:$C$500=$A99)*(Ausstellungen!$F$6:$F$500=Tabelle2!$E$4)*(Ausstellungen!$E$6:$E$500="Rü")))</f>
        <v/>
      </c>
      <c r="G99" s="71" t="str">
        <f>IF(AND(H99&lt;&gt;"",H99&gt;0),RANK(H99,H$6:H$300,0)*100+COUNTIF(H$5:H99,H99),"")</f>
        <v/>
      </c>
      <c r="H99" s="71" t="str">
        <f>IF(OR($A99="",R99="Nein",R99=""),"",SUMPRODUCT((Tabelle1!$J$6:$J$500)*(Ausstellungen!$C$6:$C$500=$A99)*(Ausstellungen!$F$6:$F$500&lt;&gt;Tabelle2!$E$3)*(Ausstellungen!$F$6:$F$500&lt;&gt;Tabelle2!$E$4)*(Ausstellungen!$F$6:$F$500&lt;&gt;Tabelle2!$E$8)*(Ausstellungen!$E$6:$E$500="Hü")))</f>
        <v/>
      </c>
      <c r="I99" s="71" t="str">
        <f>IF(AND(J99&lt;&gt;"",J99&gt;0),RANK(J99,J$6:J$300,0)*100+COUNTIF(J$5:J99,J99),"")</f>
        <v/>
      </c>
      <c r="J99" s="71" t="str">
        <f>IF(OR($A99="",R99="Nein",R99=""),"",SUMPRODUCT((Tabelle1!$J$6:$J$500)*(Ausstellungen!$C$6:$C$500=$A99)*(Ausstellungen!$F$6:$F$500&lt;&gt;Tabelle2!$E$3)*(Ausstellungen!$F$6:$F$500&lt;&gt;Tabelle2!$E$4)*(Ausstellungen!$F$6:$F$500&lt;&gt;Tabelle2!$E$8)*(Ausstellungen!$E$6:$E$500="Rü")))</f>
        <v/>
      </c>
      <c r="K99" s="71" t="str">
        <f>IF(AND(L99&lt;&gt;"",L99&gt;0),RANK(L99,L$6:L$300,0)*100+COUNTIF(L$5:L99,L99),"")</f>
        <v/>
      </c>
      <c r="L99" s="71" t="str">
        <f>IF(OR($A99="",R99="Nein",R99=""),"",SUMPRODUCT((Tabelle1!$J$6:$J$500)*(Ausstellungen!$C$6:$C$500=$A99)*(Ausstellungen!$F$6:$F$500=Tabelle2!$E$8)))</f>
        <v/>
      </c>
      <c r="M99" s="130" t="str">
        <f t="shared" si="1"/>
        <v/>
      </c>
      <c r="N99" s="130" t="str">
        <f>IF(A99&gt;"a",PROPER(VLOOKUP(A99,Teilnehmer!C$6:E$300,3,0)),"")</f>
        <v/>
      </c>
      <c r="O99" s="130" t="str">
        <f>IF(Teilnehmer!C99&lt;&gt;"","Tabelle2!$A$4:$A$6","leer")</f>
        <v>leer</v>
      </c>
      <c r="P99" s="130" t="str">
        <f>IF(AND(Teilnehmer!C99&lt;&gt;"",Teilnehmer!D99&lt;&gt;"",Teilnehmer!E99&lt;&gt;""),"Tabelle2!$A$1:$A$3","leer")</f>
        <v>leer</v>
      </c>
      <c r="Q99" s="71">
        <f>COUNTIF(Teilnehmer!$C$6:$C$300,"&lt;="&amp;Teilnehmer!$C$6:$C$300)</f>
        <v>0</v>
      </c>
      <c r="R99" s="71" t="str">
        <f>IF(A99&gt;"a",VLOOKUP(A99,Teilnehmer!C$6:F$300,4,0),"")</f>
        <v/>
      </c>
    </row>
    <row r="100" spans="1:18" ht="18.600000000000001" customHeight="1" x14ac:dyDescent="0.2">
      <c r="A100" s="130" t="str">
        <f>IF(ISERROR(INDEX(Teilnehmer!$C$6:$C$300,MATCH(ROWS(Teilnehmer!C$6:$C100),$Q$6:$Q$300,0))),"",UPPER(INDEX(Teilnehmer!$C$6:$C$300,MATCH(ROWS(Teilnehmer!A$6:$C100),$Q$6:$Q$300,0))))</f>
        <v/>
      </c>
      <c r="B100" s="130" t="str">
        <f>IF(A100&gt;"a",MID(VLOOKUP(A100,Teilnehmer!C$6:D$300,2,0),1,2),"")</f>
        <v/>
      </c>
      <c r="C100" s="71" t="str">
        <f>IF(AND(D100&lt;&gt;"",D100&gt;0),RANK(D100,D$6:D$300,0)*100+COUNTIF(D$5:D100,D100),"")</f>
        <v/>
      </c>
      <c r="D100" s="71" t="str">
        <f>IF(OR($A100="",R100="Nein",R100=""),"",SUMPRODUCT((Tabelle1!$J$6:$J$500)*(Ausstellungen!$C$6:$C$500=$A100)*(Ausstellungen!$F$6:$F$500=Tabelle2!$E$3)*(Ausstellungen!$E$6:$E$500="Hü"))+SUMPRODUCT((Tabelle1!$J$6:$J$500)*(Ausstellungen!$C$6:$C$500=$A100)*(Ausstellungen!$F$6:$F$500=Tabelle2!$E$4)*(Ausstellungen!$E$6:$E$500="Hü")))</f>
        <v/>
      </c>
      <c r="E100" s="71" t="str">
        <f>IF(AND(F100&lt;&gt;"",F100&gt;0),RANK(F100,F$6:F$300,0)*100+COUNTIF(F$5:F100,F100),"")</f>
        <v/>
      </c>
      <c r="F100" s="71" t="str">
        <f>IF(OR($A100="",R100="Nein",R100=""),"",SUMPRODUCT((Tabelle1!$J$6:$J$500)*(Ausstellungen!$C$6:$C$500=$A100)*(Ausstellungen!$F$6:$F$500=Tabelle2!$E$3)*(Ausstellungen!$E$6:$E$500="Rü"))+SUMPRODUCT((Tabelle1!$J$6:$J$500)*(Ausstellungen!$C$6:$C$500=$A100)*(Ausstellungen!$F$6:$F$500=Tabelle2!$E$4)*(Ausstellungen!$E$6:$E$500="Rü")))</f>
        <v/>
      </c>
      <c r="G100" s="71" t="str">
        <f>IF(AND(H100&lt;&gt;"",H100&gt;0),RANK(H100,H$6:H$300,0)*100+COUNTIF(H$5:H100,H100),"")</f>
        <v/>
      </c>
      <c r="H100" s="71" t="str">
        <f>IF(OR($A100="",R100="Nein",R100=""),"",SUMPRODUCT((Tabelle1!$J$6:$J$500)*(Ausstellungen!$C$6:$C$500=$A100)*(Ausstellungen!$F$6:$F$500&lt;&gt;Tabelle2!$E$3)*(Ausstellungen!$F$6:$F$500&lt;&gt;Tabelle2!$E$4)*(Ausstellungen!$F$6:$F$500&lt;&gt;Tabelle2!$E$8)*(Ausstellungen!$E$6:$E$500="Hü")))</f>
        <v/>
      </c>
      <c r="I100" s="71" t="str">
        <f>IF(AND(J100&lt;&gt;"",J100&gt;0),RANK(J100,J$6:J$300,0)*100+COUNTIF(J$5:J100,J100),"")</f>
        <v/>
      </c>
      <c r="J100" s="71" t="str">
        <f>IF(OR($A100="",R100="Nein",R100=""),"",SUMPRODUCT((Tabelle1!$J$6:$J$500)*(Ausstellungen!$C$6:$C$500=$A100)*(Ausstellungen!$F$6:$F$500&lt;&gt;Tabelle2!$E$3)*(Ausstellungen!$F$6:$F$500&lt;&gt;Tabelle2!$E$4)*(Ausstellungen!$F$6:$F$500&lt;&gt;Tabelle2!$E$8)*(Ausstellungen!$E$6:$E$500="Rü")))</f>
        <v/>
      </c>
      <c r="K100" s="71" t="str">
        <f>IF(AND(L100&lt;&gt;"",L100&gt;0),RANK(L100,L$6:L$300,0)*100+COUNTIF(L$5:L100,L100),"")</f>
        <v/>
      </c>
      <c r="L100" s="71" t="str">
        <f>IF(OR($A100="",R100="Nein",R100=""),"",SUMPRODUCT((Tabelle1!$J$6:$J$500)*(Ausstellungen!$C$6:$C$500=$A100)*(Ausstellungen!$F$6:$F$500=Tabelle2!$E$8)))</f>
        <v/>
      </c>
      <c r="M100" s="130" t="str">
        <f t="shared" si="1"/>
        <v/>
      </c>
      <c r="N100" s="130" t="str">
        <f>IF(A100&gt;"a",PROPER(VLOOKUP(A100,Teilnehmer!C$6:E$300,3,0)),"")</f>
        <v/>
      </c>
      <c r="O100" s="130" t="str">
        <f>IF(Teilnehmer!C100&lt;&gt;"","Tabelle2!$A$4:$A$6","leer")</f>
        <v>leer</v>
      </c>
      <c r="P100" s="130" t="str">
        <f>IF(AND(Teilnehmer!C100&lt;&gt;"",Teilnehmer!D100&lt;&gt;"",Teilnehmer!E100&lt;&gt;""),"Tabelle2!$A$1:$A$3","leer")</f>
        <v>leer</v>
      </c>
      <c r="Q100" s="71">
        <f>COUNTIF(Teilnehmer!$C$6:$C$300,"&lt;="&amp;Teilnehmer!$C$6:$C$300)</f>
        <v>0</v>
      </c>
      <c r="R100" s="71" t="str">
        <f>IF(A100&gt;"a",VLOOKUP(A100,Teilnehmer!C$6:F$300,4,0),"")</f>
        <v/>
      </c>
    </row>
    <row r="101" spans="1:18" ht="18.600000000000001" customHeight="1" x14ac:dyDescent="0.2">
      <c r="A101" s="130" t="str">
        <f>IF(ISERROR(INDEX(Teilnehmer!$C$6:$C$300,MATCH(ROWS(Teilnehmer!C$6:$C101),$Q$6:$Q$300,0))),"",UPPER(INDEX(Teilnehmer!$C$6:$C$300,MATCH(ROWS(Teilnehmer!A$6:$C101),$Q$6:$Q$300,0))))</f>
        <v/>
      </c>
      <c r="B101" s="130" t="str">
        <f>IF(A101&gt;"a",MID(VLOOKUP(A101,Teilnehmer!C$6:D$300,2,0),1,2),"")</f>
        <v/>
      </c>
      <c r="C101" s="71" t="str">
        <f>IF(AND(D101&lt;&gt;"",D101&gt;0),RANK(D101,D$6:D$300,0)*100+COUNTIF(D$5:D101,D101),"")</f>
        <v/>
      </c>
      <c r="D101" s="71" t="str">
        <f>IF(OR($A101="",R101="Nein",R101=""),"",SUMPRODUCT((Tabelle1!$J$6:$J$500)*(Ausstellungen!$C$6:$C$500=$A101)*(Ausstellungen!$F$6:$F$500=Tabelle2!$E$3)*(Ausstellungen!$E$6:$E$500="Hü"))+SUMPRODUCT((Tabelle1!$J$6:$J$500)*(Ausstellungen!$C$6:$C$500=$A101)*(Ausstellungen!$F$6:$F$500=Tabelle2!$E$4)*(Ausstellungen!$E$6:$E$500="Hü")))</f>
        <v/>
      </c>
      <c r="E101" s="71" t="str">
        <f>IF(AND(F101&lt;&gt;"",F101&gt;0),RANK(F101,F$6:F$300,0)*100+COUNTIF(F$5:F101,F101),"")</f>
        <v/>
      </c>
      <c r="F101" s="71" t="str">
        <f>IF(OR($A101="",R101="Nein",R101=""),"",SUMPRODUCT((Tabelle1!$J$6:$J$500)*(Ausstellungen!$C$6:$C$500=$A101)*(Ausstellungen!$F$6:$F$500=Tabelle2!$E$3)*(Ausstellungen!$E$6:$E$500="Rü"))+SUMPRODUCT((Tabelle1!$J$6:$J$500)*(Ausstellungen!$C$6:$C$500=$A101)*(Ausstellungen!$F$6:$F$500=Tabelle2!$E$4)*(Ausstellungen!$E$6:$E$500="Rü")))</f>
        <v/>
      </c>
      <c r="G101" s="71" t="str">
        <f>IF(AND(H101&lt;&gt;"",H101&gt;0),RANK(H101,H$6:H$300,0)*100+COUNTIF(H$5:H101,H101),"")</f>
        <v/>
      </c>
      <c r="H101" s="71" t="str">
        <f>IF(OR($A101="",R101="Nein",R101=""),"",SUMPRODUCT((Tabelle1!$J$6:$J$500)*(Ausstellungen!$C$6:$C$500=$A101)*(Ausstellungen!$F$6:$F$500&lt;&gt;Tabelle2!$E$3)*(Ausstellungen!$F$6:$F$500&lt;&gt;Tabelle2!$E$4)*(Ausstellungen!$F$6:$F$500&lt;&gt;Tabelle2!$E$8)*(Ausstellungen!$E$6:$E$500="Hü")))</f>
        <v/>
      </c>
      <c r="I101" s="71" t="str">
        <f>IF(AND(J101&lt;&gt;"",J101&gt;0),RANK(J101,J$6:J$300,0)*100+COUNTIF(J$5:J101,J101),"")</f>
        <v/>
      </c>
      <c r="J101" s="71" t="str">
        <f>IF(OR($A101="",R101="Nein",R101=""),"",SUMPRODUCT((Tabelle1!$J$6:$J$500)*(Ausstellungen!$C$6:$C$500=$A101)*(Ausstellungen!$F$6:$F$500&lt;&gt;Tabelle2!$E$3)*(Ausstellungen!$F$6:$F$500&lt;&gt;Tabelle2!$E$4)*(Ausstellungen!$F$6:$F$500&lt;&gt;Tabelle2!$E$8)*(Ausstellungen!$E$6:$E$500="Rü")))</f>
        <v/>
      </c>
      <c r="K101" s="71" t="str">
        <f>IF(AND(L101&lt;&gt;"",L101&gt;0),RANK(L101,L$6:L$300,0)*100+COUNTIF(L$5:L101,L101),"")</f>
        <v/>
      </c>
      <c r="L101" s="71" t="str">
        <f>IF(OR($A101="",R101="Nein",R101=""),"",SUMPRODUCT((Tabelle1!$J$6:$J$500)*(Ausstellungen!$C$6:$C$500=$A101)*(Ausstellungen!$F$6:$F$500=Tabelle2!$E$8)))</f>
        <v/>
      </c>
      <c r="M101" s="130" t="str">
        <f t="shared" si="1"/>
        <v/>
      </c>
      <c r="N101" s="130" t="str">
        <f>IF(A101&gt;"a",PROPER(VLOOKUP(A101,Teilnehmer!C$6:E$300,3,0)),"")</f>
        <v/>
      </c>
      <c r="O101" s="130" t="str">
        <f>IF(Teilnehmer!C101&lt;&gt;"","Tabelle2!$A$4:$A$6","leer")</f>
        <v>leer</v>
      </c>
      <c r="P101" s="130" t="str">
        <f>IF(AND(Teilnehmer!C101&lt;&gt;"",Teilnehmer!D101&lt;&gt;"",Teilnehmer!E101&lt;&gt;""),"Tabelle2!$A$1:$A$3","leer")</f>
        <v>leer</v>
      </c>
      <c r="Q101" s="71">
        <f>COUNTIF(Teilnehmer!$C$6:$C$300,"&lt;="&amp;Teilnehmer!$C$6:$C$300)</f>
        <v>0</v>
      </c>
      <c r="R101" s="71" t="str">
        <f>IF(A101&gt;"a",VLOOKUP(A101,Teilnehmer!C$6:F$300,4,0),"")</f>
        <v/>
      </c>
    </row>
    <row r="102" spans="1:18" ht="18.600000000000001" customHeight="1" x14ac:dyDescent="0.2">
      <c r="A102" s="130" t="str">
        <f>IF(ISERROR(INDEX(Teilnehmer!$C$6:$C$300,MATCH(ROWS(Teilnehmer!C$6:$C102),$Q$6:$Q$300,0))),"",UPPER(INDEX(Teilnehmer!$C$6:$C$300,MATCH(ROWS(Teilnehmer!A$6:$C102),$Q$6:$Q$300,0))))</f>
        <v/>
      </c>
      <c r="B102" s="130" t="str">
        <f>IF(A102&gt;"a",MID(VLOOKUP(A102,Teilnehmer!C$6:D$300,2,0),1,2),"")</f>
        <v/>
      </c>
      <c r="C102" s="71" t="str">
        <f>IF(AND(D102&lt;&gt;"",D102&gt;0),RANK(D102,D$6:D$300,0)*100+COUNTIF(D$5:D102,D102),"")</f>
        <v/>
      </c>
      <c r="D102" s="71" t="str">
        <f>IF(OR($A102="",R102="Nein",R102=""),"",SUMPRODUCT((Tabelle1!$J$6:$J$500)*(Ausstellungen!$C$6:$C$500=$A102)*(Ausstellungen!$F$6:$F$500=Tabelle2!$E$3)*(Ausstellungen!$E$6:$E$500="Hü"))+SUMPRODUCT((Tabelle1!$J$6:$J$500)*(Ausstellungen!$C$6:$C$500=$A102)*(Ausstellungen!$F$6:$F$500=Tabelle2!$E$4)*(Ausstellungen!$E$6:$E$500="Hü")))</f>
        <v/>
      </c>
      <c r="E102" s="71" t="str">
        <f>IF(AND(F102&lt;&gt;"",F102&gt;0),RANK(F102,F$6:F$300,0)*100+COUNTIF(F$5:F102,F102),"")</f>
        <v/>
      </c>
      <c r="F102" s="71" t="str">
        <f>IF(OR($A102="",R102="Nein",R102=""),"",SUMPRODUCT((Tabelle1!$J$6:$J$500)*(Ausstellungen!$C$6:$C$500=$A102)*(Ausstellungen!$F$6:$F$500=Tabelle2!$E$3)*(Ausstellungen!$E$6:$E$500="Rü"))+SUMPRODUCT((Tabelle1!$J$6:$J$500)*(Ausstellungen!$C$6:$C$500=$A102)*(Ausstellungen!$F$6:$F$500=Tabelle2!$E$4)*(Ausstellungen!$E$6:$E$500="Rü")))</f>
        <v/>
      </c>
      <c r="G102" s="71" t="str">
        <f>IF(AND(H102&lt;&gt;"",H102&gt;0),RANK(H102,H$6:H$300,0)*100+COUNTIF(H$5:H102,H102),"")</f>
        <v/>
      </c>
      <c r="H102" s="71" t="str">
        <f>IF(OR($A102="",R102="Nein",R102=""),"",SUMPRODUCT((Tabelle1!$J$6:$J$500)*(Ausstellungen!$C$6:$C$500=$A102)*(Ausstellungen!$F$6:$F$500&lt;&gt;Tabelle2!$E$3)*(Ausstellungen!$F$6:$F$500&lt;&gt;Tabelle2!$E$4)*(Ausstellungen!$F$6:$F$500&lt;&gt;Tabelle2!$E$8)*(Ausstellungen!$E$6:$E$500="Hü")))</f>
        <v/>
      </c>
      <c r="I102" s="71" t="str">
        <f>IF(AND(J102&lt;&gt;"",J102&gt;0),RANK(J102,J$6:J$300,0)*100+COUNTIF(J$5:J102,J102),"")</f>
        <v/>
      </c>
      <c r="J102" s="71" t="str">
        <f>IF(OR($A102="",R102="Nein",R102=""),"",SUMPRODUCT((Tabelle1!$J$6:$J$500)*(Ausstellungen!$C$6:$C$500=$A102)*(Ausstellungen!$F$6:$F$500&lt;&gt;Tabelle2!$E$3)*(Ausstellungen!$F$6:$F$500&lt;&gt;Tabelle2!$E$4)*(Ausstellungen!$F$6:$F$500&lt;&gt;Tabelle2!$E$8)*(Ausstellungen!$E$6:$E$500="Rü")))</f>
        <v/>
      </c>
      <c r="K102" s="71" t="str">
        <f>IF(AND(L102&lt;&gt;"",L102&gt;0),RANK(L102,L$6:L$300,0)*100+COUNTIF(L$5:L102,L102),"")</f>
        <v/>
      </c>
      <c r="L102" s="71" t="str">
        <f>IF(OR($A102="",R102="Nein",R102=""),"",SUMPRODUCT((Tabelle1!$J$6:$J$500)*(Ausstellungen!$C$6:$C$500=$A102)*(Ausstellungen!$F$6:$F$500=Tabelle2!$E$8)))</f>
        <v/>
      </c>
      <c r="M102" s="130" t="str">
        <f t="shared" si="1"/>
        <v/>
      </c>
      <c r="N102" s="130" t="str">
        <f>IF(A102&gt;"a",PROPER(VLOOKUP(A102,Teilnehmer!C$6:E$300,3,0)),"")</f>
        <v/>
      </c>
      <c r="O102" s="130" t="str">
        <f>IF(Teilnehmer!C102&lt;&gt;"","Tabelle2!$A$4:$A$6","leer")</f>
        <v>leer</v>
      </c>
      <c r="P102" s="130" t="str">
        <f>IF(AND(Teilnehmer!C102&lt;&gt;"",Teilnehmer!D102&lt;&gt;"",Teilnehmer!E102&lt;&gt;""),"Tabelle2!$A$1:$A$3","leer")</f>
        <v>leer</v>
      </c>
      <c r="Q102" s="71">
        <f>COUNTIF(Teilnehmer!$C$6:$C$300,"&lt;="&amp;Teilnehmer!$C$6:$C$300)</f>
        <v>0</v>
      </c>
      <c r="R102" s="71" t="str">
        <f>IF(A102&gt;"a",VLOOKUP(A102,Teilnehmer!C$6:F$300,4,0),"")</f>
        <v/>
      </c>
    </row>
    <row r="103" spans="1:18" ht="18.600000000000001" customHeight="1" x14ac:dyDescent="0.2">
      <c r="A103" s="130" t="str">
        <f>IF(ISERROR(INDEX(Teilnehmer!$C$6:$C$300,MATCH(ROWS(Teilnehmer!C$6:$C103),$Q$6:$Q$300,0))),"",UPPER(INDEX(Teilnehmer!$C$6:$C$300,MATCH(ROWS(Teilnehmer!A$6:$C103),$Q$6:$Q$300,0))))</f>
        <v/>
      </c>
      <c r="B103" s="130" t="str">
        <f>IF(A103&gt;"a",MID(VLOOKUP(A103,Teilnehmer!C$6:D$300,2,0),1,2),"")</f>
        <v/>
      </c>
      <c r="C103" s="71" t="str">
        <f>IF(AND(D103&lt;&gt;"",D103&gt;0),RANK(D103,D$6:D$300,0)*100+COUNTIF(D$5:D103,D103),"")</f>
        <v/>
      </c>
      <c r="D103" s="71" t="str">
        <f>IF(OR($A103="",R103="Nein",R103=""),"",SUMPRODUCT((Tabelle1!$J$6:$J$500)*(Ausstellungen!$C$6:$C$500=$A103)*(Ausstellungen!$F$6:$F$500=Tabelle2!$E$3)*(Ausstellungen!$E$6:$E$500="Hü"))+SUMPRODUCT((Tabelle1!$J$6:$J$500)*(Ausstellungen!$C$6:$C$500=$A103)*(Ausstellungen!$F$6:$F$500=Tabelle2!$E$4)*(Ausstellungen!$E$6:$E$500="Hü")))</f>
        <v/>
      </c>
      <c r="E103" s="71" t="str">
        <f>IF(AND(F103&lt;&gt;"",F103&gt;0),RANK(F103,F$6:F$300,0)*100+COUNTIF(F$5:F103,F103),"")</f>
        <v/>
      </c>
      <c r="F103" s="71" t="str">
        <f>IF(OR($A103="",R103="Nein",R103=""),"",SUMPRODUCT((Tabelle1!$J$6:$J$500)*(Ausstellungen!$C$6:$C$500=$A103)*(Ausstellungen!$F$6:$F$500=Tabelle2!$E$3)*(Ausstellungen!$E$6:$E$500="Rü"))+SUMPRODUCT((Tabelle1!$J$6:$J$500)*(Ausstellungen!$C$6:$C$500=$A103)*(Ausstellungen!$F$6:$F$500=Tabelle2!$E$4)*(Ausstellungen!$E$6:$E$500="Rü")))</f>
        <v/>
      </c>
      <c r="G103" s="71" t="str">
        <f>IF(AND(H103&lt;&gt;"",H103&gt;0),RANK(H103,H$6:H$300,0)*100+COUNTIF(H$5:H103,H103),"")</f>
        <v/>
      </c>
      <c r="H103" s="71" t="str">
        <f>IF(OR($A103="",R103="Nein",R103=""),"",SUMPRODUCT((Tabelle1!$J$6:$J$500)*(Ausstellungen!$C$6:$C$500=$A103)*(Ausstellungen!$F$6:$F$500&lt;&gt;Tabelle2!$E$3)*(Ausstellungen!$F$6:$F$500&lt;&gt;Tabelle2!$E$4)*(Ausstellungen!$F$6:$F$500&lt;&gt;Tabelle2!$E$8)*(Ausstellungen!$E$6:$E$500="Hü")))</f>
        <v/>
      </c>
      <c r="I103" s="71" t="str">
        <f>IF(AND(J103&lt;&gt;"",J103&gt;0),RANK(J103,J$6:J$300,0)*100+COUNTIF(J$5:J103,J103),"")</f>
        <v/>
      </c>
      <c r="J103" s="71" t="str">
        <f>IF(OR($A103="",R103="Nein",R103=""),"",SUMPRODUCT((Tabelle1!$J$6:$J$500)*(Ausstellungen!$C$6:$C$500=$A103)*(Ausstellungen!$F$6:$F$500&lt;&gt;Tabelle2!$E$3)*(Ausstellungen!$F$6:$F$500&lt;&gt;Tabelle2!$E$4)*(Ausstellungen!$F$6:$F$500&lt;&gt;Tabelle2!$E$8)*(Ausstellungen!$E$6:$E$500="Rü")))</f>
        <v/>
      </c>
      <c r="K103" s="71" t="str">
        <f>IF(AND(L103&lt;&gt;"",L103&gt;0),RANK(L103,L$6:L$300,0)*100+COUNTIF(L$5:L103,L103),"")</f>
        <v/>
      </c>
      <c r="L103" s="71" t="str">
        <f>IF(OR($A103="",R103="Nein",R103=""),"",SUMPRODUCT((Tabelle1!$J$6:$J$500)*(Ausstellungen!$C$6:$C$500=$A103)*(Ausstellungen!$F$6:$F$500=Tabelle2!$E$8)))</f>
        <v/>
      </c>
      <c r="M103" s="130" t="str">
        <f t="shared" si="1"/>
        <v/>
      </c>
      <c r="N103" s="130" t="str">
        <f>IF(A103&gt;"a",PROPER(VLOOKUP(A103,Teilnehmer!C$6:E$300,3,0)),"")</f>
        <v/>
      </c>
      <c r="O103" s="130" t="str">
        <f>IF(Teilnehmer!C103&lt;&gt;"","Tabelle2!$A$4:$A$6","leer")</f>
        <v>leer</v>
      </c>
      <c r="P103" s="130" t="str">
        <f>IF(AND(Teilnehmer!C103&lt;&gt;"",Teilnehmer!D103&lt;&gt;"",Teilnehmer!E103&lt;&gt;""),"Tabelle2!$A$1:$A$3","leer")</f>
        <v>leer</v>
      </c>
      <c r="Q103" s="71">
        <f>COUNTIF(Teilnehmer!$C$6:$C$300,"&lt;="&amp;Teilnehmer!$C$6:$C$300)</f>
        <v>0</v>
      </c>
      <c r="R103" s="71" t="str">
        <f>IF(A103&gt;"a",VLOOKUP(A103,Teilnehmer!C$6:F$300,4,0),"")</f>
        <v/>
      </c>
    </row>
    <row r="104" spans="1:18" ht="18.600000000000001" customHeight="1" x14ac:dyDescent="0.2">
      <c r="A104" s="130" t="str">
        <f>IF(ISERROR(INDEX(Teilnehmer!$C$6:$C$300,MATCH(ROWS(Teilnehmer!C$6:$C104),$Q$6:$Q$300,0))),"",UPPER(INDEX(Teilnehmer!$C$6:$C$300,MATCH(ROWS(Teilnehmer!A$6:$C104),$Q$6:$Q$300,0))))</f>
        <v/>
      </c>
      <c r="B104" s="130" t="str">
        <f>IF(A104&gt;"a",MID(VLOOKUP(A104,Teilnehmer!C$6:D$300,2,0),1,2),"")</f>
        <v/>
      </c>
      <c r="C104" s="71" t="str">
        <f>IF(AND(D104&lt;&gt;"",D104&gt;0),RANK(D104,D$6:D$300,0)*100+COUNTIF(D$5:D104,D104),"")</f>
        <v/>
      </c>
      <c r="D104" s="71" t="str">
        <f>IF(OR($A104="",R104="Nein",R104=""),"",SUMPRODUCT((Tabelle1!$J$6:$J$500)*(Ausstellungen!$C$6:$C$500=$A104)*(Ausstellungen!$F$6:$F$500=Tabelle2!$E$3)*(Ausstellungen!$E$6:$E$500="Hü"))+SUMPRODUCT((Tabelle1!$J$6:$J$500)*(Ausstellungen!$C$6:$C$500=$A104)*(Ausstellungen!$F$6:$F$500=Tabelle2!$E$4)*(Ausstellungen!$E$6:$E$500="Hü")))</f>
        <v/>
      </c>
      <c r="E104" s="71" t="str">
        <f>IF(AND(F104&lt;&gt;"",F104&gt;0),RANK(F104,F$6:F$300,0)*100+COUNTIF(F$5:F104,F104),"")</f>
        <v/>
      </c>
      <c r="F104" s="71" t="str">
        <f>IF(OR($A104="",R104="Nein",R104=""),"",SUMPRODUCT((Tabelle1!$J$6:$J$500)*(Ausstellungen!$C$6:$C$500=$A104)*(Ausstellungen!$F$6:$F$500=Tabelle2!$E$3)*(Ausstellungen!$E$6:$E$500="Rü"))+SUMPRODUCT((Tabelle1!$J$6:$J$500)*(Ausstellungen!$C$6:$C$500=$A104)*(Ausstellungen!$F$6:$F$500=Tabelle2!$E$4)*(Ausstellungen!$E$6:$E$500="Rü")))</f>
        <v/>
      </c>
      <c r="G104" s="71" t="str">
        <f>IF(AND(H104&lt;&gt;"",H104&gt;0),RANK(H104,H$6:H$300,0)*100+COUNTIF(H$5:H104,H104),"")</f>
        <v/>
      </c>
      <c r="H104" s="71" t="str">
        <f>IF(OR($A104="",R104="Nein",R104=""),"",SUMPRODUCT((Tabelle1!$J$6:$J$500)*(Ausstellungen!$C$6:$C$500=$A104)*(Ausstellungen!$F$6:$F$500&lt;&gt;Tabelle2!$E$3)*(Ausstellungen!$F$6:$F$500&lt;&gt;Tabelle2!$E$4)*(Ausstellungen!$F$6:$F$500&lt;&gt;Tabelle2!$E$8)*(Ausstellungen!$E$6:$E$500="Hü")))</f>
        <v/>
      </c>
      <c r="I104" s="71" t="str">
        <f>IF(AND(J104&lt;&gt;"",J104&gt;0),RANK(J104,J$6:J$300,0)*100+COUNTIF(J$5:J104,J104),"")</f>
        <v/>
      </c>
      <c r="J104" s="71" t="str">
        <f>IF(OR($A104="",R104="Nein",R104=""),"",SUMPRODUCT((Tabelle1!$J$6:$J$500)*(Ausstellungen!$C$6:$C$500=$A104)*(Ausstellungen!$F$6:$F$500&lt;&gt;Tabelle2!$E$3)*(Ausstellungen!$F$6:$F$500&lt;&gt;Tabelle2!$E$4)*(Ausstellungen!$F$6:$F$500&lt;&gt;Tabelle2!$E$8)*(Ausstellungen!$E$6:$E$500="Rü")))</f>
        <v/>
      </c>
      <c r="K104" s="71" t="str">
        <f>IF(AND(L104&lt;&gt;"",L104&gt;0),RANK(L104,L$6:L$300,0)*100+COUNTIF(L$5:L104,L104),"")</f>
        <v/>
      </c>
      <c r="L104" s="71" t="str">
        <f>IF(OR($A104="",R104="Nein",R104=""),"",SUMPRODUCT((Tabelle1!$J$6:$J$500)*(Ausstellungen!$C$6:$C$500=$A104)*(Ausstellungen!$F$6:$F$500=Tabelle2!$E$8)))</f>
        <v/>
      </c>
      <c r="M104" s="130" t="str">
        <f t="shared" si="1"/>
        <v/>
      </c>
      <c r="N104" s="130" t="str">
        <f>IF(A104&gt;"a",PROPER(VLOOKUP(A104,Teilnehmer!C$6:E$300,3,0)),"")</f>
        <v/>
      </c>
      <c r="O104" s="130" t="str">
        <f>IF(Teilnehmer!C104&lt;&gt;"","Tabelle2!$A$4:$A$6","leer")</f>
        <v>leer</v>
      </c>
      <c r="P104" s="130" t="str">
        <f>IF(AND(Teilnehmer!C104&lt;&gt;"",Teilnehmer!D104&lt;&gt;"",Teilnehmer!E104&lt;&gt;""),"Tabelle2!$A$1:$A$3","leer")</f>
        <v>leer</v>
      </c>
      <c r="Q104" s="71">
        <f>COUNTIF(Teilnehmer!$C$6:$C$300,"&lt;="&amp;Teilnehmer!$C$6:$C$300)</f>
        <v>0</v>
      </c>
      <c r="R104" s="71" t="str">
        <f>IF(A104&gt;"a",VLOOKUP(A104,Teilnehmer!C$6:F$300,4,0),"")</f>
        <v/>
      </c>
    </row>
    <row r="105" spans="1:18" ht="18.600000000000001" customHeight="1" x14ac:dyDescent="0.2">
      <c r="A105" s="130" t="str">
        <f>IF(ISERROR(INDEX(Teilnehmer!$C$6:$C$300,MATCH(ROWS(Teilnehmer!C$6:$C105),$Q$6:$Q$300,0))),"",UPPER(INDEX(Teilnehmer!$C$6:$C$300,MATCH(ROWS(Teilnehmer!A$6:$C105),$Q$6:$Q$300,0))))</f>
        <v/>
      </c>
      <c r="B105" s="130" t="str">
        <f>IF(A105&gt;"a",MID(VLOOKUP(A105,Teilnehmer!C$6:D$300,2,0),1,2),"")</f>
        <v/>
      </c>
      <c r="C105" s="71" t="str">
        <f>IF(AND(D105&lt;&gt;"",D105&gt;0),RANK(D105,D$6:D$300,0)*100+COUNTIF(D$5:D105,D105),"")</f>
        <v/>
      </c>
      <c r="D105" s="71" t="str">
        <f>IF(OR($A105="",R105="Nein",R105=""),"",SUMPRODUCT((Tabelle1!$J$6:$J$500)*(Ausstellungen!$C$6:$C$500=$A105)*(Ausstellungen!$F$6:$F$500=Tabelle2!$E$3)*(Ausstellungen!$E$6:$E$500="Hü"))+SUMPRODUCT((Tabelle1!$J$6:$J$500)*(Ausstellungen!$C$6:$C$500=$A105)*(Ausstellungen!$F$6:$F$500=Tabelle2!$E$4)*(Ausstellungen!$E$6:$E$500="Hü")))</f>
        <v/>
      </c>
      <c r="E105" s="71" t="str">
        <f>IF(AND(F105&lt;&gt;"",F105&gt;0),RANK(F105,F$6:F$300,0)*100+COUNTIF(F$5:F105,F105),"")</f>
        <v/>
      </c>
      <c r="F105" s="71" t="str">
        <f>IF(OR($A105="",R105="Nein",R105=""),"",SUMPRODUCT((Tabelle1!$J$6:$J$500)*(Ausstellungen!$C$6:$C$500=$A105)*(Ausstellungen!$F$6:$F$500=Tabelle2!$E$3)*(Ausstellungen!$E$6:$E$500="Rü"))+SUMPRODUCT((Tabelle1!$J$6:$J$500)*(Ausstellungen!$C$6:$C$500=$A105)*(Ausstellungen!$F$6:$F$500=Tabelle2!$E$4)*(Ausstellungen!$E$6:$E$500="Rü")))</f>
        <v/>
      </c>
      <c r="G105" s="71" t="str">
        <f>IF(AND(H105&lt;&gt;"",H105&gt;0),RANK(H105,H$6:H$300,0)*100+COUNTIF(H$5:H105,H105),"")</f>
        <v/>
      </c>
      <c r="H105" s="71" t="str">
        <f>IF(OR($A105="",R105="Nein",R105=""),"",SUMPRODUCT((Tabelle1!$J$6:$J$500)*(Ausstellungen!$C$6:$C$500=$A105)*(Ausstellungen!$F$6:$F$500&lt;&gt;Tabelle2!$E$3)*(Ausstellungen!$F$6:$F$500&lt;&gt;Tabelle2!$E$4)*(Ausstellungen!$F$6:$F$500&lt;&gt;Tabelle2!$E$8)*(Ausstellungen!$E$6:$E$500="Hü")))</f>
        <v/>
      </c>
      <c r="I105" s="71" t="str">
        <f>IF(AND(J105&lt;&gt;"",J105&gt;0),RANK(J105,J$6:J$300,0)*100+COUNTIF(J$5:J105,J105),"")</f>
        <v/>
      </c>
      <c r="J105" s="71" t="str">
        <f>IF(OR($A105="",R105="Nein",R105=""),"",SUMPRODUCT((Tabelle1!$J$6:$J$500)*(Ausstellungen!$C$6:$C$500=$A105)*(Ausstellungen!$F$6:$F$500&lt;&gt;Tabelle2!$E$3)*(Ausstellungen!$F$6:$F$500&lt;&gt;Tabelle2!$E$4)*(Ausstellungen!$F$6:$F$500&lt;&gt;Tabelle2!$E$8)*(Ausstellungen!$E$6:$E$500="Rü")))</f>
        <v/>
      </c>
      <c r="K105" s="71" t="str">
        <f>IF(AND(L105&lt;&gt;"",L105&gt;0),RANK(L105,L$6:L$300,0)*100+COUNTIF(L$5:L105,L105),"")</f>
        <v/>
      </c>
      <c r="L105" s="71" t="str">
        <f>IF(OR($A105="",R105="Nein",R105=""),"",SUMPRODUCT((Tabelle1!$J$6:$J$500)*(Ausstellungen!$C$6:$C$500=$A105)*(Ausstellungen!$F$6:$F$500=Tabelle2!$E$8)))</f>
        <v/>
      </c>
      <c r="M105" s="130" t="str">
        <f t="shared" si="1"/>
        <v/>
      </c>
      <c r="N105" s="130" t="str">
        <f>IF(A105&gt;"a",PROPER(VLOOKUP(A105,Teilnehmer!C$6:E$300,3,0)),"")</f>
        <v/>
      </c>
      <c r="O105" s="130" t="str">
        <f>IF(Teilnehmer!C105&lt;&gt;"","Tabelle2!$A$4:$A$6","leer")</f>
        <v>leer</v>
      </c>
      <c r="P105" s="130" t="str">
        <f>IF(AND(Teilnehmer!C105&lt;&gt;"",Teilnehmer!D105&lt;&gt;"",Teilnehmer!E105&lt;&gt;""),"Tabelle2!$A$1:$A$3","leer")</f>
        <v>leer</v>
      </c>
      <c r="Q105" s="71">
        <f>COUNTIF(Teilnehmer!$C$6:$C$300,"&lt;="&amp;Teilnehmer!$C$6:$C$300)</f>
        <v>0</v>
      </c>
      <c r="R105" s="71" t="str">
        <f>IF(A105&gt;"a",VLOOKUP(A105,Teilnehmer!C$6:F$300,4,0),"")</f>
        <v/>
      </c>
    </row>
    <row r="106" spans="1:18" ht="18.600000000000001" customHeight="1" x14ac:dyDescent="0.2">
      <c r="A106" s="130" t="str">
        <f>IF(ISERROR(INDEX(Teilnehmer!$C$6:$C$300,MATCH(ROWS(Teilnehmer!C$6:$C106),$Q$6:$Q$300,0))),"",UPPER(INDEX(Teilnehmer!$C$6:$C$300,MATCH(ROWS(Teilnehmer!A$6:$C106),$Q$6:$Q$300,0))))</f>
        <v/>
      </c>
      <c r="B106" s="130" t="str">
        <f>IF(A106&gt;"a",MID(VLOOKUP(A106,Teilnehmer!C$6:D$300,2,0),1,2),"")</f>
        <v/>
      </c>
      <c r="C106" s="71" t="str">
        <f>IF(AND(D106&lt;&gt;"",D106&gt;0),RANK(D106,D$6:D$300,0)*100+COUNTIF(D$5:D106,D106),"")</f>
        <v/>
      </c>
      <c r="D106" s="71" t="str">
        <f>IF(OR($A106="",R106="Nein",R106=""),"",SUMPRODUCT((Tabelle1!$J$6:$J$500)*(Ausstellungen!$C$6:$C$500=$A106)*(Ausstellungen!$F$6:$F$500=Tabelle2!$E$3)*(Ausstellungen!$E$6:$E$500="Hü"))+SUMPRODUCT((Tabelle1!$J$6:$J$500)*(Ausstellungen!$C$6:$C$500=$A106)*(Ausstellungen!$F$6:$F$500=Tabelle2!$E$4)*(Ausstellungen!$E$6:$E$500="Hü")))</f>
        <v/>
      </c>
      <c r="E106" s="71" t="str">
        <f>IF(AND(F106&lt;&gt;"",F106&gt;0),RANK(F106,F$6:F$300,0)*100+COUNTIF(F$5:F106,F106),"")</f>
        <v/>
      </c>
      <c r="F106" s="71" t="str">
        <f>IF(OR($A106="",R106="Nein",R106=""),"",SUMPRODUCT((Tabelle1!$J$6:$J$500)*(Ausstellungen!$C$6:$C$500=$A106)*(Ausstellungen!$F$6:$F$500=Tabelle2!$E$3)*(Ausstellungen!$E$6:$E$500="Rü"))+SUMPRODUCT((Tabelle1!$J$6:$J$500)*(Ausstellungen!$C$6:$C$500=$A106)*(Ausstellungen!$F$6:$F$500=Tabelle2!$E$4)*(Ausstellungen!$E$6:$E$500="Rü")))</f>
        <v/>
      </c>
      <c r="G106" s="71" t="str">
        <f>IF(AND(H106&lt;&gt;"",H106&gt;0),RANK(H106,H$6:H$300,0)*100+COUNTIF(H$5:H106,H106),"")</f>
        <v/>
      </c>
      <c r="H106" s="71" t="str">
        <f>IF(OR($A106="",R106="Nein",R106=""),"",SUMPRODUCT((Tabelle1!$J$6:$J$500)*(Ausstellungen!$C$6:$C$500=$A106)*(Ausstellungen!$F$6:$F$500&lt;&gt;Tabelle2!$E$3)*(Ausstellungen!$F$6:$F$500&lt;&gt;Tabelle2!$E$4)*(Ausstellungen!$F$6:$F$500&lt;&gt;Tabelle2!$E$8)*(Ausstellungen!$E$6:$E$500="Hü")))</f>
        <v/>
      </c>
      <c r="I106" s="71" t="str">
        <f>IF(AND(J106&lt;&gt;"",J106&gt;0),RANK(J106,J$6:J$300,0)*100+COUNTIF(J$5:J106,J106),"")</f>
        <v/>
      </c>
      <c r="J106" s="71" t="str">
        <f>IF(OR($A106="",R106="Nein",R106=""),"",SUMPRODUCT((Tabelle1!$J$6:$J$500)*(Ausstellungen!$C$6:$C$500=$A106)*(Ausstellungen!$F$6:$F$500&lt;&gt;Tabelle2!$E$3)*(Ausstellungen!$F$6:$F$500&lt;&gt;Tabelle2!$E$4)*(Ausstellungen!$F$6:$F$500&lt;&gt;Tabelle2!$E$8)*(Ausstellungen!$E$6:$E$500="Rü")))</f>
        <v/>
      </c>
      <c r="K106" s="71" t="str">
        <f>IF(AND(L106&lt;&gt;"",L106&gt;0),RANK(L106,L$6:L$300,0)*100+COUNTIF(L$5:L106,L106),"")</f>
        <v/>
      </c>
      <c r="L106" s="71" t="str">
        <f>IF(OR($A106="",R106="Nein",R106=""),"",SUMPRODUCT((Tabelle1!$J$6:$J$500)*(Ausstellungen!$C$6:$C$500=$A106)*(Ausstellungen!$F$6:$F$500=Tabelle2!$E$8)))</f>
        <v/>
      </c>
      <c r="M106" s="130" t="str">
        <f t="shared" si="1"/>
        <v/>
      </c>
      <c r="N106" s="130" t="str">
        <f>IF(A106&gt;"a",PROPER(VLOOKUP(A106,Teilnehmer!C$6:E$300,3,0)),"")</f>
        <v/>
      </c>
      <c r="O106" s="130" t="str">
        <f>IF(Teilnehmer!C106&lt;&gt;"","Tabelle2!$A$4:$A$6","leer")</f>
        <v>leer</v>
      </c>
      <c r="P106" s="130" t="str">
        <f>IF(AND(Teilnehmer!C106&lt;&gt;"",Teilnehmer!D106&lt;&gt;"",Teilnehmer!E106&lt;&gt;""),"Tabelle2!$A$1:$A$3","leer")</f>
        <v>leer</v>
      </c>
      <c r="Q106" s="71">
        <f>COUNTIF(Teilnehmer!$C$6:$C$300,"&lt;="&amp;Teilnehmer!$C$6:$C$300)</f>
        <v>0</v>
      </c>
      <c r="R106" s="71" t="str">
        <f>IF(A106&gt;"a",VLOOKUP(A106,Teilnehmer!C$6:F$300,4,0),"")</f>
        <v/>
      </c>
    </row>
    <row r="107" spans="1:18" ht="18.600000000000001" customHeight="1" x14ac:dyDescent="0.2">
      <c r="A107" s="130" t="str">
        <f>IF(ISERROR(INDEX(Teilnehmer!$C$6:$C$300,MATCH(ROWS(Teilnehmer!C$6:$C107),$Q$6:$Q$300,0))),"",UPPER(INDEX(Teilnehmer!$C$6:$C$300,MATCH(ROWS(Teilnehmer!A$6:$C107),$Q$6:$Q$300,0))))</f>
        <v/>
      </c>
      <c r="B107" s="130" t="str">
        <f>IF(A107&gt;"a",MID(VLOOKUP(A107,Teilnehmer!C$6:D$300,2,0),1,2),"")</f>
        <v/>
      </c>
      <c r="C107" s="71" t="str">
        <f>IF(AND(D107&lt;&gt;"",D107&gt;0),RANK(D107,D$6:D$300,0)*100+COUNTIF(D$5:D107,D107),"")</f>
        <v/>
      </c>
      <c r="D107" s="71" t="str">
        <f>IF(OR($A107="",R107="Nein",R107=""),"",SUMPRODUCT((Tabelle1!$J$6:$J$500)*(Ausstellungen!$C$6:$C$500=$A107)*(Ausstellungen!$F$6:$F$500=Tabelle2!$E$3)*(Ausstellungen!$E$6:$E$500="Hü"))+SUMPRODUCT((Tabelle1!$J$6:$J$500)*(Ausstellungen!$C$6:$C$500=$A107)*(Ausstellungen!$F$6:$F$500=Tabelle2!$E$4)*(Ausstellungen!$E$6:$E$500="Hü")))</f>
        <v/>
      </c>
      <c r="E107" s="71" t="str">
        <f>IF(AND(F107&lt;&gt;"",F107&gt;0),RANK(F107,F$6:F$300,0)*100+COUNTIF(F$5:F107,F107),"")</f>
        <v/>
      </c>
      <c r="F107" s="71" t="str">
        <f>IF(OR($A107="",R107="Nein",R107=""),"",SUMPRODUCT((Tabelle1!$J$6:$J$500)*(Ausstellungen!$C$6:$C$500=$A107)*(Ausstellungen!$F$6:$F$500=Tabelle2!$E$3)*(Ausstellungen!$E$6:$E$500="Rü"))+SUMPRODUCT((Tabelle1!$J$6:$J$500)*(Ausstellungen!$C$6:$C$500=$A107)*(Ausstellungen!$F$6:$F$500=Tabelle2!$E$4)*(Ausstellungen!$E$6:$E$500="Rü")))</f>
        <v/>
      </c>
      <c r="G107" s="71" t="str">
        <f>IF(AND(H107&lt;&gt;"",H107&gt;0),RANK(H107,H$6:H$300,0)*100+COUNTIF(H$5:H107,H107),"")</f>
        <v/>
      </c>
      <c r="H107" s="71" t="str">
        <f>IF(OR($A107="",R107="Nein",R107=""),"",SUMPRODUCT((Tabelle1!$J$6:$J$500)*(Ausstellungen!$C$6:$C$500=$A107)*(Ausstellungen!$F$6:$F$500&lt;&gt;Tabelle2!$E$3)*(Ausstellungen!$F$6:$F$500&lt;&gt;Tabelle2!$E$4)*(Ausstellungen!$F$6:$F$500&lt;&gt;Tabelle2!$E$8)*(Ausstellungen!$E$6:$E$500="Hü")))</f>
        <v/>
      </c>
      <c r="I107" s="71" t="str">
        <f>IF(AND(J107&lt;&gt;"",J107&gt;0),RANK(J107,J$6:J$300,0)*100+COUNTIF(J$5:J107,J107),"")</f>
        <v/>
      </c>
      <c r="J107" s="71" t="str">
        <f>IF(OR($A107="",R107="Nein",R107=""),"",SUMPRODUCT((Tabelle1!$J$6:$J$500)*(Ausstellungen!$C$6:$C$500=$A107)*(Ausstellungen!$F$6:$F$500&lt;&gt;Tabelle2!$E$3)*(Ausstellungen!$F$6:$F$500&lt;&gt;Tabelle2!$E$4)*(Ausstellungen!$F$6:$F$500&lt;&gt;Tabelle2!$E$8)*(Ausstellungen!$E$6:$E$500="Rü")))</f>
        <v/>
      </c>
      <c r="K107" s="71" t="str">
        <f>IF(AND(L107&lt;&gt;"",L107&gt;0),RANK(L107,L$6:L$300,0)*100+COUNTIF(L$5:L107,L107),"")</f>
        <v/>
      </c>
      <c r="L107" s="71" t="str">
        <f>IF(OR($A107="",R107="Nein",R107=""),"",SUMPRODUCT((Tabelle1!$J$6:$J$500)*(Ausstellungen!$C$6:$C$500=$A107)*(Ausstellungen!$F$6:$F$500=Tabelle2!$E$8)))</f>
        <v/>
      </c>
      <c r="M107" s="130" t="str">
        <f t="shared" si="1"/>
        <v/>
      </c>
      <c r="N107" s="130" t="str">
        <f>IF(A107&gt;"a",PROPER(VLOOKUP(A107,Teilnehmer!C$6:E$300,3,0)),"")</f>
        <v/>
      </c>
      <c r="O107" s="130" t="str">
        <f>IF(Teilnehmer!C107&lt;&gt;"","Tabelle2!$A$4:$A$6","leer")</f>
        <v>leer</v>
      </c>
      <c r="P107" s="130" t="str">
        <f>IF(AND(Teilnehmer!C107&lt;&gt;"",Teilnehmer!D107&lt;&gt;"",Teilnehmer!E107&lt;&gt;""),"Tabelle2!$A$1:$A$3","leer")</f>
        <v>leer</v>
      </c>
      <c r="Q107" s="71">
        <f>COUNTIF(Teilnehmer!$C$6:$C$300,"&lt;="&amp;Teilnehmer!$C$6:$C$300)</f>
        <v>0</v>
      </c>
      <c r="R107" s="71" t="str">
        <f>IF(A107&gt;"a",VLOOKUP(A107,Teilnehmer!C$6:F$300,4,0),"")</f>
        <v/>
      </c>
    </row>
    <row r="108" spans="1:18" ht="18.600000000000001" customHeight="1" x14ac:dyDescent="0.2">
      <c r="A108" s="130" t="str">
        <f>IF(ISERROR(INDEX(Teilnehmer!$C$6:$C$300,MATCH(ROWS(Teilnehmer!C$6:$C108),$Q$6:$Q$300,0))),"",UPPER(INDEX(Teilnehmer!$C$6:$C$300,MATCH(ROWS(Teilnehmer!A$6:$C108),$Q$6:$Q$300,0))))</f>
        <v/>
      </c>
      <c r="B108" s="130" t="str">
        <f>IF(A108&gt;"a",MID(VLOOKUP(A108,Teilnehmer!C$6:D$300,2,0),1,2),"")</f>
        <v/>
      </c>
      <c r="C108" s="71" t="str">
        <f>IF(AND(D108&lt;&gt;"",D108&gt;0),RANK(D108,D$6:D$300,0)*100+COUNTIF(D$5:D108,D108),"")</f>
        <v/>
      </c>
      <c r="D108" s="71" t="str">
        <f>IF(OR($A108="",R108="Nein",R108=""),"",SUMPRODUCT((Tabelle1!$J$6:$J$500)*(Ausstellungen!$C$6:$C$500=$A108)*(Ausstellungen!$F$6:$F$500=Tabelle2!$E$3)*(Ausstellungen!$E$6:$E$500="Hü"))+SUMPRODUCT((Tabelle1!$J$6:$J$500)*(Ausstellungen!$C$6:$C$500=$A108)*(Ausstellungen!$F$6:$F$500=Tabelle2!$E$4)*(Ausstellungen!$E$6:$E$500="Hü")))</f>
        <v/>
      </c>
      <c r="E108" s="71" t="str">
        <f>IF(AND(F108&lt;&gt;"",F108&gt;0),RANK(F108,F$6:F$300,0)*100+COUNTIF(F$5:F108,F108),"")</f>
        <v/>
      </c>
      <c r="F108" s="71" t="str">
        <f>IF(OR($A108="",R108="Nein",R108=""),"",SUMPRODUCT((Tabelle1!$J$6:$J$500)*(Ausstellungen!$C$6:$C$500=$A108)*(Ausstellungen!$F$6:$F$500=Tabelle2!$E$3)*(Ausstellungen!$E$6:$E$500="Rü"))+SUMPRODUCT((Tabelle1!$J$6:$J$500)*(Ausstellungen!$C$6:$C$500=$A108)*(Ausstellungen!$F$6:$F$500=Tabelle2!$E$4)*(Ausstellungen!$E$6:$E$500="Rü")))</f>
        <v/>
      </c>
      <c r="G108" s="71" t="str">
        <f>IF(AND(H108&lt;&gt;"",H108&gt;0),RANK(H108,H$6:H$300,0)*100+COUNTIF(H$5:H108,H108),"")</f>
        <v/>
      </c>
      <c r="H108" s="71" t="str">
        <f>IF(OR($A108="",R108="Nein",R108=""),"",SUMPRODUCT((Tabelle1!$J$6:$J$500)*(Ausstellungen!$C$6:$C$500=$A108)*(Ausstellungen!$F$6:$F$500&lt;&gt;Tabelle2!$E$3)*(Ausstellungen!$F$6:$F$500&lt;&gt;Tabelle2!$E$4)*(Ausstellungen!$F$6:$F$500&lt;&gt;Tabelle2!$E$8)*(Ausstellungen!$E$6:$E$500="Hü")))</f>
        <v/>
      </c>
      <c r="I108" s="71" t="str">
        <f>IF(AND(J108&lt;&gt;"",J108&gt;0),RANK(J108,J$6:J$300,0)*100+COUNTIF(J$5:J108,J108),"")</f>
        <v/>
      </c>
      <c r="J108" s="71" t="str">
        <f>IF(OR($A108="",R108="Nein",R108=""),"",SUMPRODUCT((Tabelle1!$J$6:$J$500)*(Ausstellungen!$C$6:$C$500=$A108)*(Ausstellungen!$F$6:$F$500&lt;&gt;Tabelle2!$E$3)*(Ausstellungen!$F$6:$F$500&lt;&gt;Tabelle2!$E$4)*(Ausstellungen!$F$6:$F$500&lt;&gt;Tabelle2!$E$8)*(Ausstellungen!$E$6:$E$500="Rü")))</f>
        <v/>
      </c>
      <c r="K108" s="71" t="str">
        <f>IF(AND(L108&lt;&gt;"",L108&gt;0),RANK(L108,L$6:L$300,0)*100+COUNTIF(L$5:L108,L108),"")</f>
        <v/>
      </c>
      <c r="L108" s="71" t="str">
        <f>IF(OR($A108="",R108="Nein",R108=""),"",SUMPRODUCT((Tabelle1!$J$6:$J$500)*(Ausstellungen!$C$6:$C$500=$A108)*(Ausstellungen!$F$6:$F$500=Tabelle2!$E$8)))</f>
        <v/>
      </c>
      <c r="M108" s="130" t="str">
        <f t="shared" si="1"/>
        <v/>
      </c>
      <c r="N108" s="130" t="str">
        <f>IF(A108&gt;"a",PROPER(VLOOKUP(A108,Teilnehmer!C$6:E$300,3,0)),"")</f>
        <v/>
      </c>
      <c r="O108" s="130" t="str">
        <f>IF(Teilnehmer!C108&lt;&gt;"","Tabelle2!$A$4:$A$6","leer")</f>
        <v>leer</v>
      </c>
      <c r="P108" s="130" t="str">
        <f>IF(AND(Teilnehmer!C108&lt;&gt;"",Teilnehmer!D108&lt;&gt;"",Teilnehmer!E108&lt;&gt;""),"Tabelle2!$A$1:$A$3","leer")</f>
        <v>leer</v>
      </c>
      <c r="Q108" s="71">
        <f>COUNTIF(Teilnehmer!$C$6:$C$300,"&lt;="&amp;Teilnehmer!$C$6:$C$300)</f>
        <v>0</v>
      </c>
      <c r="R108" s="71" t="str">
        <f>IF(A108&gt;"a",VLOOKUP(A108,Teilnehmer!C$6:F$300,4,0),"")</f>
        <v/>
      </c>
    </row>
    <row r="109" spans="1:18" ht="18.600000000000001" customHeight="1" x14ac:dyDescent="0.2">
      <c r="A109" s="130" t="str">
        <f>IF(ISERROR(INDEX(Teilnehmer!$C$6:$C$300,MATCH(ROWS(Teilnehmer!C$6:$C109),$Q$6:$Q$300,0))),"",UPPER(INDEX(Teilnehmer!$C$6:$C$300,MATCH(ROWS(Teilnehmer!A$6:$C109),$Q$6:$Q$300,0))))</f>
        <v/>
      </c>
      <c r="B109" s="130" t="str">
        <f>IF(A109&gt;"a",MID(VLOOKUP(A109,Teilnehmer!C$6:D$300,2,0),1,2),"")</f>
        <v/>
      </c>
      <c r="C109" s="71" t="str">
        <f>IF(AND(D109&lt;&gt;"",D109&gt;0),RANK(D109,D$6:D$300,0)*100+COUNTIF(D$5:D109,D109),"")</f>
        <v/>
      </c>
      <c r="D109" s="71" t="str">
        <f>IF(OR($A109="",R109="Nein",R109=""),"",SUMPRODUCT((Tabelle1!$J$6:$J$500)*(Ausstellungen!$C$6:$C$500=$A109)*(Ausstellungen!$F$6:$F$500=Tabelle2!$E$3)*(Ausstellungen!$E$6:$E$500="Hü"))+SUMPRODUCT((Tabelle1!$J$6:$J$500)*(Ausstellungen!$C$6:$C$500=$A109)*(Ausstellungen!$F$6:$F$500=Tabelle2!$E$4)*(Ausstellungen!$E$6:$E$500="Hü")))</f>
        <v/>
      </c>
      <c r="E109" s="71" t="str">
        <f>IF(AND(F109&lt;&gt;"",F109&gt;0),RANK(F109,F$6:F$300,0)*100+COUNTIF(F$5:F109,F109),"")</f>
        <v/>
      </c>
      <c r="F109" s="71" t="str">
        <f>IF(OR($A109="",R109="Nein",R109=""),"",SUMPRODUCT((Tabelle1!$J$6:$J$500)*(Ausstellungen!$C$6:$C$500=$A109)*(Ausstellungen!$F$6:$F$500=Tabelle2!$E$3)*(Ausstellungen!$E$6:$E$500="Rü"))+SUMPRODUCT((Tabelle1!$J$6:$J$500)*(Ausstellungen!$C$6:$C$500=$A109)*(Ausstellungen!$F$6:$F$500=Tabelle2!$E$4)*(Ausstellungen!$E$6:$E$500="Rü")))</f>
        <v/>
      </c>
      <c r="G109" s="71" t="str">
        <f>IF(AND(H109&lt;&gt;"",H109&gt;0),RANK(H109,H$6:H$300,0)*100+COUNTIF(H$5:H109,H109),"")</f>
        <v/>
      </c>
      <c r="H109" s="71" t="str">
        <f>IF(OR($A109="",R109="Nein",R109=""),"",SUMPRODUCT((Tabelle1!$J$6:$J$500)*(Ausstellungen!$C$6:$C$500=$A109)*(Ausstellungen!$F$6:$F$500&lt;&gt;Tabelle2!$E$3)*(Ausstellungen!$F$6:$F$500&lt;&gt;Tabelle2!$E$4)*(Ausstellungen!$F$6:$F$500&lt;&gt;Tabelle2!$E$8)*(Ausstellungen!$E$6:$E$500="Hü")))</f>
        <v/>
      </c>
      <c r="I109" s="71" t="str">
        <f>IF(AND(J109&lt;&gt;"",J109&gt;0),RANK(J109,J$6:J$300,0)*100+COUNTIF(J$5:J109,J109),"")</f>
        <v/>
      </c>
      <c r="J109" s="71" t="str">
        <f>IF(OR($A109="",R109="Nein",R109=""),"",SUMPRODUCT((Tabelle1!$J$6:$J$500)*(Ausstellungen!$C$6:$C$500=$A109)*(Ausstellungen!$F$6:$F$500&lt;&gt;Tabelle2!$E$3)*(Ausstellungen!$F$6:$F$500&lt;&gt;Tabelle2!$E$4)*(Ausstellungen!$F$6:$F$500&lt;&gt;Tabelle2!$E$8)*(Ausstellungen!$E$6:$E$500="Rü")))</f>
        <v/>
      </c>
      <c r="K109" s="71" t="str">
        <f>IF(AND(L109&lt;&gt;"",L109&gt;0),RANK(L109,L$6:L$300,0)*100+COUNTIF(L$5:L109,L109),"")</f>
        <v/>
      </c>
      <c r="L109" s="71" t="str">
        <f>IF(OR($A109="",R109="Nein",R109=""),"",SUMPRODUCT((Tabelle1!$J$6:$J$500)*(Ausstellungen!$C$6:$C$500=$A109)*(Ausstellungen!$F$6:$F$500=Tabelle2!$E$8)))</f>
        <v/>
      </c>
      <c r="M109" s="130" t="str">
        <f t="shared" si="1"/>
        <v/>
      </c>
      <c r="N109" s="130" t="str">
        <f>IF(A109&gt;"a",PROPER(VLOOKUP(A109,Teilnehmer!C$6:E$300,3,0)),"")</f>
        <v/>
      </c>
      <c r="O109" s="130" t="str">
        <f>IF(Teilnehmer!C109&lt;&gt;"","Tabelle2!$A$4:$A$6","leer")</f>
        <v>leer</v>
      </c>
      <c r="P109" s="130" t="str">
        <f>IF(AND(Teilnehmer!C109&lt;&gt;"",Teilnehmer!D109&lt;&gt;"",Teilnehmer!E109&lt;&gt;""),"Tabelle2!$A$1:$A$3","leer")</f>
        <v>leer</v>
      </c>
      <c r="Q109" s="71">
        <f>COUNTIF(Teilnehmer!$C$6:$C$300,"&lt;="&amp;Teilnehmer!$C$6:$C$300)</f>
        <v>0</v>
      </c>
      <c r="R109" s="71" t="str">
        <f>IF(A109&gt;"a",VLOOKUP(A109,Teilnehmer!C$6:F$300,4,0),"")</f>
        <v/>
      </c>
    </row>
    <row r="110" spans="1:18" ht="18.600000000000001" customHeight="1" x14ac:dyDescent="0.2">
      <c r="A110" s="130" t="str">
        <f>IF(ISERROR(INDEX(Teilnehmer!$C$6:$C$300,MATCH(ROWS(Teilnehmer!C$6:$C110),$Q$6:$Q$300,0))),"",UPPER(INDEX(Teilnehmer!$C$6:$C$300,MATCH(ROWS(Teilnehmer!A$6:$C110),$Q$6:$Q$300,0))))</f>
        <v/>
      </c>
      <c r="B110" s="130" t="str">
        <f>IF(A110&gt;"a",MID(VLOOKUP(A110,Teilnehmer!C$6:D$300,2,0),1,2),"")</f>
        <v/>
      </c>
      <c r="C110" s="71" t="str">
        <f>IF(AND(D110&lt;&gt;"",D110&gt;0),RANK(D110,D$6:D$300,0)*100+COUNTIF(D$5:D110,D110),"")</f>
        <v/>
      </c>
      <c r="D110" s="71" t="str">
        <f>IF(OR($A110="",R110="Nein",R110=""),"",SUMPRODUCT((Tabelle1!$J$6:$J$500)*(Ausstellungen!$C$6:$C$500=$A110)*(Ausstellungen!$F$6:$F$500=Tabelle2!$E$3)*(Ausstellungen!$E$6:$E$500="Hü"))+SUMPRODUCT((Tabelle1!$J$6:$J$500)*(Ausstellungen!$C$6:$C$500=$A110)*(Ausstellungen!$F$6:$F$500=Tabelle2!$E$4)*(Ausstellungen!$E$6:$E$500="Hü")))</f>
        <v/>
      </c>
      <c r="E110" s="71" t="str">
        <f>IF(AND(F110&lt;&gt;"",F110&gt;0),RANK(F110,F$6:F$300,0)*100+COUNTIF(F$5:F110,F110),"")</f>
        <v/>
      </c>
      <c r="F110" s="71" t="str">
        <f>IF(OR($A110="",R110="Nein",R110=""),"",SUMPRODUCT((Tabelle1!$J$6:$J$500)*(Ausstellungen!$C$6:$C$500=$A110)*(Ausstellungen!$F$6:$F$500=Tabelle2!$E$3)*(Ausstellungen!$E$6:$E$500="Rü"))+SUMPRODUCT((Tabelle1!$J$6:$J$500)*(Ausstellungen!$C$6:$C$500=$A110)*(Ausstellungen!$F$6:$F$500=Tabelle2!$E$4)*(Ausstellungen!$E$6:$E$500="Rü")))</f>
        <v/>
      </c>
      <c r="G110" s="71" t="str">
        <f>IF(AND(H110&lt;&gt;"",H110&gt;0),RANK(H110,H$6:H$300,0)*100+COUNTIF(H$5:H110,H110),"")</f>
        <v/>
      </c>
      <c r="H110" s="71" t="str">
        <f>IF(OR($A110="",R110="Nein",R110=""),"",SUMPRODUCT((Tabelle1!$J$6:$J$500)*(Ausstellungen!$C$6:$C$500=$A110)*(Ausstellungen!$F$6:$F$500&lt;&gt;Tabelle2!$E$3)*(Ausstellungen!$F$6:$F$500&lt;&gt;Tabelle2!$E$4)*(Ausstellungen!$F$6:$F$500&lt;&gt;Tabelle2!$E$8)*(Ausstellungen!$E$6:$E$500="Hü")))</f>
        <v/>
      </c>
      <c r="I110" s="71" t="str">
        <f>IF(AND(J110&lt;&gt;"",J110&gt;0),RANK(J110,J$6:J$300,0)*100+COUNTIF(J$5:J110,J110),"")</f>
        <v/>
      </c>
      <c r="J110" s="71" t="str">
        <f>IF(OR($A110="",R110="Nein",R110=""),"",SUMPRODUCT((Tabelle1!$J$6:$J$500)*(Ausstellungen!$C$6:$C$500=$A110)*(Ausstellungen!$F$6:$F$500&lt;&gt;Tabelle2!$E$3)*(Ausstellungen!$F$6:$F$500&lt;&gt;Tabelle2!$E$4)*(Ausstellungen!$F$6:$F$500&lt;&gt;Tabelle2!$E$8)*(Ausstellungen!$E$6:$E$500="Rü")))</f>
        <v/>
      </c>
      <c r="K110" s="71" t="str">
        <f>IF(AND(L110&lt;&gt;"",L110&gt;0),RANK(L110,L$6:L$300,0)*100+COUNTIF(L$5:L110,L110),"")</f>
        <v/>
      </c>
      <c r="L110" s="71" t="str">
        <f>IF(OR($A110="",R110="Nein",R110=""),"",SUMPRODUCT((Tabelle1!$J$6:$J$500)*(Ausstellungen!$C$6:$C$500=$A110)*(Ausstellungen!$F$6:$F$500=Tabelle2!$E$8)))</f>
        <v/>
      </c>
      <c r="M110" s="130" t="str">
        <f t="shared" si="1"/>
        <v/>
      </c>
      <c r="N110" s="130" t="str">
        <f>IF(A110&gt;"a",PROPER(VLOOKUP(A110,Teilnehmer!C$6:E$300,3,0)),"")</f>
        <v/>
      </c>
      <c r="O110" s="130" t="str">
        <f>IF(Teilnehmer!C110&lt;&gt;"","Tabelle2!$A$4:$A$6","leer")</f>
        <v>leer</v>
      </c>
      <c r="P110" s="130" t="str">
        <f>IF(AND(Teilnehmer!C110&lt;&gt;"",Teilnehmer!D110&lt;&gt;"",Teilnehmer!E110&lt;&gt;""),"Tabelle2!$A$1:$A$3","leer")</f>
        <v>leer</v>
      </c>
      <c r="Q110" s="71">
        <f>COUNTIF(Teilnehmer!$C$6:$C$300,"&lt;="&amp;Teilnehmer!$C$6:$C$300)</f>
        <v>0</v>
      </c>
      <c r="R110" s="71" t="str">
        <f>IF(A110&gt;"a",VLOOKUP(A110,Teilnehmer!C$6:F$300,4,0),"")</f>
        <v/>
      </c>
    </row>
    <row r="111" spans="1:18" ht="18.600000000000001" customHeight="1" x14ac:dyDescent="0.2">
      <c r="A111" s="130" t="str">
        <f>IF(ISERROR(INDEX(Teilnehmer!$C$6:$C$300,MATCH(ROWS(Teilnehmer!C$6:$C111),$Q$6:$Q$300,0))),"",UPPER(INDEX(Teilnehmer!$C$6:$C$300,MATCH(ROWS(Teilnehmer!A$6:$C111),$Q$6:$Q$300,0))))</f>
        <v/>
      </c>
      <c r="B111" s="130" t="str">
        <f>IF(A111&gt;"a",MID(VLOOKUP(A111,Teilnehmer!C$6:D$300,2,0),1,2),"")</f>
        <v/>
      </c>
      <c r="C111" s="71" t="str">
        <f>IF(AND(D111&lt;&gt;"",D111&gt;0),RANK(D111,D$6:D$300,0)*100+COUNTIF(D$5:D111,D111),"")</f>
        <v/>
      </c>
      <c r="D111" s="71" t="str">
        <f>IF(OR($A111="",R111="Nein",R111=""),"",SUMPRODUCT((Tabelle1!$J$6:$J$500)*(Ausstellungen!$C$6:$C$500=$A111)*(Ausstellungen!$F$6:$F$500=Tabelle2!$E$3)*(Ausstellungen!$E$6:$E$500="Hü"))+SUMPRODUCT((Tabelle1!$J$6:$J$500)*(Ausstellungen!$C$6:$C$500=$A111)*(Ausstellungen!$F$6:$F$500=Tabelle2!$E$4)*(Ausstellungen!$E$6:$E$500="Hü")))</f>
        <v/>
      </c>
      <c r="E111" s="71" t="str">
        <f>IF(AND(F111&lt;&gt;"",F111&gt;0),RANK(F111,F$6:F$300,0)*100+COUNTIF(F$5:F111,F111),"")</f>
        <v/>
      </c>
      <c r="F111" s="71" t="str">
        <f>IF(OR($A111="",R111="Nein",R111=""),"",SUMPRODUCT((Tabelle1!$J$6:$J$500)*(Ausstellungen!$C$6:$C$500=$A111)*(Ausstellungen!$F$6:$F$500=Tabelle2!$E$3)*(Ausstellungen!$E$6:$E$500="Rü"))+SUMPRODUCT((Tabelle1!$J$6:$J$500)*(Ausstellungen!$C$6:$C$500=$A111)*(Ausstellungen!$F$6:$F$500=Tabelle2!$E$4)*(Ausstellungen!$E$6:$E$500="Rü")))</f>
        <v/>
      </c>
      <c r="G111" s="71" t="str">
        <f>IF(AND(H111&lt;&gt;"",H111&gt;0),RANK(H111,H$6:H$300,0)*100+COUNTIF(H$5:H111,H111),"")</f>
        <v/>
      </c>
      <c r="H111" s="71" t="str">
        <f>IF(OR($A111="",R111="Nein",R111=""),"",SUMPRODUCT((Tabelle1!$J$6:$J$500)*(Ausstellungen!$C$6:$C$500=$A111)*(Ausstellungen!$F$6:$F$500&lt;&gt;Tabelle2!$E$3)*(Ausstellungen!$F$6:$F$500&lt;&gt;Tabelle2!$E$4)*(Ausstellungen!$F$6:$F$500&lt;&gt;Tabelle2!$E$8)*(Ausstellungen!$E$6:$E$500="Hü")))</f>
        <v/>
      </c>
      <c r="I111" s="71" t="str">
        <f>IF(AND(J111&lt;&gt;"",J111&gt;0),RANK(J111,J$6:J$300,0)*100+COUNTIF(J$5:J111,J111),"")</f>
        <v/>
      </c>
      <c r="J111" s="71" t="str">
        <f>IF(OR($A111="",R111="Nein",R111=""),"",SUMPRODUCT((Tabelle1!$J$6:$J$500)*(Ausstellungen!$C$6:$C$500=$A111)*(Ausstellungen!$F$6:$F$500&lt;&gt;Tabelle2!$E$3)*(Ausstellungen!$F$6:$F$500&lt;&gt;Tabelle2!$E$4)*(Ausstellungen!$F$6:$F$500&lt;&gt;Tabelle2!$E$8)*(Ausstellungen!$E$6:$E$500="Rü")))</f>
        <v/>
      </c>
      <c r="K111" s="71" t="str">
        <f>IF(AND(L111&lt;&gt;"",L111&gt;0),RANK(L111,L$6:L$300,0)*100+COUNTIF(L$5:L111,L111),"")</f>
        <v/>
      </c>
      <c r="L111" s="71" t="str">
        <f>IF(OR($A111="",R111="Nein",R111=""),"",SUMPRODUCT((Tabelle1!$J$6:$J$500)*(Ausstellungen!$C$6:$C$500=$A111)*(Ausstellungen!$F$6:$F$500=Tabelle2!$E$8)))</f>
        <v/>
      </c>
      <c r="M111" s="130" t="str">
        <f t="shared" si="1"/>
        <v/>
      </c>
      <c r="N111" s="130" t="str">
        <f>IF(A111&gt;"a",PROPER(VLOOKUP(A111,Teilnehmer!C$6:E$300,3,0)),"")</f>
        <v/>
      </c>
      <c r="O111" s="130" t="str">
        <f>IF(Teilnehmer!C111&lt;&gt;"","Tabelle2!$A$4:$A$6","leer")</f>
        <v>leer</v>
      </c>
      <c r="P111" s="130" t="str">
        <f>IF(AND(Teilnehmer!C111&lt;&gt;"",Teilnehmer!D111&lt;&gt;"",Teilnehmer!E111&lt;&gt;""),"Tabelle2!$A$1:$A$3","leer")</f>
        <v>leer</v>
      </c>
      <c r="Q111" s="71">
        <f>COUNTIF(Teilnehmer!$C$6:$C$300,"&lt;="&amp;Teilnehmer!$C$6:$C$300)</f>
        <v>0</v>
      </c>
      <c r="R111" s="71" t="str">
        <f>IF(A111&gt;"a",VLOOKUP(A111,Teilnehmer!C$6:F$300,4,0),"")</f>
        <v/>
      </c>
    </row>
    <row r="112" spans="1:18" ht="18.600000000000001" customHeight="1" x14ac:dyDescent="0.2">
      <c r="A112" s="130" t="str">
        <f>IF(ISERROR(INDEX(Teilnehmer!$C$6:$C$300,MATCH(ROWS(Teilnehmer!C$6:$C112),$Q$6:$Q$300,0))),"",UPPER(INDEX(Teilnehmer!$C$6:$C$300,MATCH(ROWS(Teilnehmer!A$6:$C112),$Q$6:$Q$300,0))))</f>
        <v/>
      </c>
      <c r="B112" s="130" t="str">
        <f>IF(A112&gt;"a",MID(VLOOKUP(A112,Teilnehmer!C$6:D$300,2,0),1,2),"")</f>
        <v/>
      </c>
      <c r="C112" s="71" t="str">
        <f>IF(AND(D112&lt;&gt;"",D112&gt;0),RANK(D112,D$6:D$300,0)*100+COUNTIF(D$5:D112,D112),"")</f>
        <v/>
      </c>
      <c r="D112" s="71" t="str">
        <f>IF(OR($A112="",R112="Nein",R112=""),"",SUMPRODUCT((Tabelle1!$J$6:$J$500)*(Ausstellungen!$C$6:$C$500=$A112)*(Ausstellungen!$F$6:$F$500=Tabelle2!$E$3)*(Ausstellungen!$E$6:$E$500="Hü"))+SUMPRODUCT((Tabelle1!$J$6:$J$500)*(Ausstellungen!$C$6:$C$500=$A112)*(Ausstellungen!$F$6:$F$500=Tabelle2!$E$4)*(Ausstellungen!$E$6:$E$500="Hü")))</f>
        <v/>
      </c>
      <c r="E112" s="71" t="str">
        <f>IF(AND(F112&lt;&gt;"",F112&gt;0),RANK(F112,F$6:F$300,0)*100+COUNTIF(F$5:F112,F112),"")</f>
        <v/>
      </c>
      <c r="F112" s="71" t="str">
        <f>IF(OR($A112="",R112="Nein",R112=""),"",SUMPRODUCT((Tabelle1!$J$6:$J$500)*(Ausstellungen!$C$6:$C$500=$A112)*(Ausstellungen!$F$6:$F$500=Tabelle2!$E$3)*(Ausstellungen!$E$6:$E$500="Rü"))+SUMPRODUCT((Tabelle1!$J$6:$J$500)*(Ausstellungen!$C$6:$C$500=$A112)*(Ausstellungen!$F$6:$F$500=Tabelle2!$E$4)*(Ausstellungen!$E$6:$E$500="Rü")))</f>
        <v/>
      </c>
      <c r="G112" s="71" t="str">
        <f>IF(AND(H112&lt;&gt;"",H112&gt;0),RANK(H112,H$6:H$300,0)*100+COUNTIF(H$5:H112,H112),"")</f>
        <v/>
      </c>
      <c r="H112" s="71" t="str">
        <f>IF(OR($A112="",R112="Nein",R112=""),"",SUMPRODUCT((Tabelle1!$J$6:$J$500)*(Ausstellungen!$C$6:$C$500=$A112)*(Ausstellungen!$F$6:$F$500&lt;&gt;Tabelle2!$E$3)*(Ausstellungen!$F$6:$F$500&lt;&gt;Tabelle2!$E$4)*(Ausstellungen!$F$6:$F$500&lt;&gt;Tabelle2!$E$8)*(Ausstellungen!$E$6:$E$500="Hü")))</f>
        <v/>
      </c>
      <c r="I112" s="71" t="str">
        <f>IF(AND(J112&lt;&gt;"",J112&gt;0),RANK(J112,J$6:J$300,0)*100+COUNTIF(J$5:J112,J112),"")</f>
        <v/>
      </c>
      <c r="J112" s="71" t="str">
        <f>IF(OR($A112="",R112="Nein",R112=""),"",SUMPRODUCT((Tabelle1!$J$6:$J$500)*(Ausstellungen!$C$6:$C$500=$A112)*(Ausstellungen!$F$6:$F$500&lt;&gt;Tabelle2!$E$3)*(Ausstellungen!$F$6:$F$500&lt;&gt;Tabelle2!$E$4)*(Ausstellungen!$F$6:$F$500&lt;&gt;Tabelle2!$E$8)*(Ausstellungen!$E$6:$E$500="Rü")))</f>
        <v/>
      </c>
      <c r="K112" s="71" t="str">
        <f>IF(AND(L112&lt;&gt;"",L112&gt;0),RANK(L112,L$6:L$300,0)*100+COUNTIF(L$5:L112,L112),"")</f>
        <v/>
      </c>
      <c r="L112" s="71" t="str">
        <f>IF(OR($A112="",R112="Nein",R112=""),"",SUMPRODUCT((Tabelle1!$J$6:$J$500)*(Ausstellungen!$C$6:$C$500=$A112)*(Ausstellungen!$F$6:$F$500=Tabelle2!$E$8)))</f>
        <v/>
      </c>
      <c r="M112" s="130" t="str">
        <f t="shared" si="1"/>
        <v/>
      </c>
      <c r="N112" s="130" t="str">
        <f>IF(A112&gt;"a",PROPER(VLOOKUP(A112,Teilnehmer!C$6:E$300,3,0)),"")</f>
        <v/>
      </c>
      <c r="O112" s="130" t="str">
        <f>IF(Teilnehmer!C112&lt;&gt;"","Tabelle2!$A$4:$A$6","leer")</f>
        <v>leer</v>
      </c>
      <c r="P112" s="130" t="str">
        <f>IF(AND(Teilnehmer!C112&lt;&gt;"",Teilnehmer!D112&lt;&gt;"",Teilnehmer!E112&lt;&gt;""),"Tabelle2!$A$1:$A$3","leer")</f>
        <v>leer</v>
      </c>
      <c r="Q112" s="71">
        <f>COUNTIF(Teilnehmer!$C$6:$C$300,"&lt;="&amp;Teilnehmer!$C$6:$C$300)</f>
        <v>0</v>
      </c>
      <c r="R112" s="71" t="str">
        <f>IF(A112&gt;"a",VLOOKUP(A112,Teilnehmer!C$6:F$300,4,0),"")</f>
        <v/>
      </c>
    </row>
    <row r="113" spans="1:18" ht="18.600000000000001" customHeight="1" x14ac:dyDescent="0.2">
      <c r="A113" s="130" t="str">
        <f>IF(ISERROR(INDEX(Teilnehmer!$C$6:$C$300,MATCH(ROWS(Teilnehmer!C$6:$C113),$Q$6:$Q$300,0))),"",UPPER(INDEX(Teilnehmer!$C$6:$C$300,MATCH(ROWS(Teilnehmer!A$6:$C113),$Q$6:$Q$300,0))))</f>
        <v/>
      </c>
      <c r="B113" s="130" t="str">
        <f>IF(A113&gt;"a",MID(VLOOKUP(A113,Teilnehmer!C$6:D$300,2,0),1,2),"")</f>
        <v/>
      </c>
      <c r="C113" s="71" t="str">
        <f>IF(AND(D113&lt;&gt;"",D113&gt;0),RANK(D113,D$6:D$300,0)*100+COUNTIF(D$5:D113,D113),"")</f>
        <v/>
      </c>
      <c r="D113" s="71" t="str">
        <f>IF(OR($A113="",R113="Nein",R113=""),"",SUMPRODUCT((Tabelle1!$J$6:$J$500)*(Ausstellungen!$C$6:$C$500=$A113)*(Ausstellungen!$F$6:$F$500=Tabelle2!$E$3)*(Ausstellungen!$E$6:$E$500="Hü"))+SUMPRODUCT((Tabelle1!$J$6:$J$500)*(Ausstellungen!$C$6:$C$500=$A113)*(Ausstellungen!$F$6:$F$500=Tabelle2!$E$4)*(Ausstellungen!$E$6:$E$500="Hü")))</f>
        <v/>
      </c>
      <c r="E113" s="71" t="str">
        <f>IF(AND(F113&lt;&gt;"",F113&gt;0),RANK(F113,F$6:F$300,0)*100+COUNTIF(F$5:F113,F113),"")</f>
        <v/>
      </c>
      <c r="F113" s="71" t="str">
        <f>IF(OR($A113="",R113="Nein",R113=""),"",SUMPRODUCT((Tabelle1!$J$6:$J$500)*(Ausstellungen!$C$6:$C$500=$A113)*(Ausstellungen!$F$6:$F$500=Tabelle2!$E$3)*(Ausstellungen!$E$6:$E$500="Rü"))+SUMPRODUCT((Tabelle1!$J$6:$J$500)*(Ausstellungen!$C$6:$C$500=$A113)*(Ausstellungen!$F$6:$F$500=Tabelle2!$E$4)*(Ausstellungen!$E$6:$E$500="Rü")))</f>
        <v/>
      </c>
      <c r="G113" s="71" t="str">
        <f>IF(AND(H113&lt;&gt;"",H113&gt;0),RANK(H113,H$6:H$300,0)*100+COUNTIF(H$5:H113,H113),"")</f>
        <v/>
      </c>
      <c r="H113" s="71" t="str">
        <f>IF(OR($A113="",R113="Nein",R113=""),"",SUMPRODUCT((Tabelle1!$J$6:$J$500)*(Ausstellungen!$C$6:$C$500=$A113)*(Ausstellungen!$F$6:$F$500&lt;&gt;Tabelle2!$E$3)*(Ausstellungen!$F$6:$F$500&lt;&gt;Tabelle2!$E$4)*(Ausstellungen!$F$6:$F$500&lt;&gt;Tabelle2!$E$8)*(Ausstellungen!$E$6:$E$500="Hü")))</f>
        <v/>
      </c>
      <c r="I113" s="71" t="str">
        <f>IF(AND(J113&lt;&gt;"",J113&gt;0),RANK(J113,J$6:J$300,0)*100+COUNTIF(J$5:J113,J113),"")</f>
        <v/>
      </c>
      <c r="J113" s="71" t="str">
        <f>IF(OR($A113="",R113="Nein",R113=""),"",SUMPRODUCT((Tabelle1!$J$6:$J$500)*(Ausstellungen!$C$6:$C$500=$A113)*(Ausstellungen!$F$6:$F$500&lt;&gt;Tabelle2!$E$3)*(Ausstellungen!$F$6:$F$500&lt;&gt;Tabelle2!$E$4)*(Ausstellungen!$F$6:$F$500&lt;&gt;Tabelle2!$E$8)*(Ausstellungen!$E$6:$E$500="Rü")))</f>
        <v/>
      </c>
      <c r="K113" s="71" t="str">
        <f>IF(AND(L113&lt;&gt;"",L113&gt;0),RANK(L113,L$6:L$300,0)*100+COUNTIF(L$5:L113,L113),"")</f>
        <v/>
      </c>
      <c r="L113" s="71" t="str">
        <f>IF(OR($A113="",R113="Nein",R113=""),"",SUMPRODUCT((Tabelle1!$J$6:$J$500)*(Ausstellungen!$C$6:$C$500=$A113)*(Ausstellungen!$F$6:$F$500=Tabelle2!$E$8)))</f>
        <v/>
      </c>
      <c r="M113" s="130" t="str">
        <f t="shared" si="1"/>
        <v/>
      </c>
      <c r="N113" s="130" t="str">
        <f>IF(A113&gt;"a",PROPER(VLOOKUP(A113,Teilnehmer!C$6:E$300,3,0)),"")</f>
        <v/>
      </c>
      <c r="O113" s="130" t="str">
        <f>IF(Teilnehmer!C113&lt;&gt;"","Tabelle2!$A$4:$A$6","leer")</f>
        <v>leer</v>
      </c>
      <c r="P113" s="130" t="str">
        <f>IF(AND(Teilnehmer!C113&lt;&gt;"",Teilnehmer!D113&lt;&gt;"",Teilnehmer!E113&lt;&gt;""),"Tabelle2!$A$1:$A$3","leer")</f>
        <v>leer</v>
      </c>
      <c r="Q113" s="71">
        <f>COUNTIF(Teilnehmer!$C$6:$C$300,"&lt;="&amp;Teilnehmer!$C$6:$C$300)</f>
        <v>0</v>
      </c>
      <c r="R113" s="71" t="str">
        <f>IF(A113&gt;"a",VLOOKUP(A113,Teilnehmer!C$6:F$300,4,0),"")</f>
        <v/>
      </c>
    </row>
    <row r="114" spans="1:18" ht="18.600000000000001" customHeight="1" x14ac:dyDescent="0.2">
      <c r="A114" s="130" t="str">
        <f>IF(ISERROR(INDEX(Teilnehmer!$C$6:$C$300,MATCH(ROWS(Teilnehmer!C$6:$C114),$Q$6:$Q$300,0))),"",UPPER(INDEX(Teilnehmer!$C$6:$C$300,MATCH(ROWS(Teilnehmer!A$6:$C114),$Q$6:$Q$300,0))))</f>
        <v/>
      </c>
      <c r="B114" s="130" t="str">
        <f>IF(A114&gt;"a",MID(VLOOKUP(A114,Teilnehmer!C$6:D$300,2,0),1,2),"")</f>
        <v/>
      </c>
      <c r="C114" s="71" t="str">
        <f>IF(AND(D114&lt;&gt;"",D114&gt;0),RANK(D114,D$6:D$300,0)*100+COUNTIF(D$5:D114,D114),"")</f>
        <v/>
      </c>
      <c r="D114" s="71" t="str">
        <f>IF(OR($A114="",R114="Nein",R114=""),"",SUMPRODUCT((Tabelle1!$J$6:$J$500)*(Ausstellungen!$C$6:$C$500=$A114)*(Ausstellungen!$F$6:$F$500=Tabelle2!$E$3)*(Ausstellungen!$E$6:$E$500="Hü"))+SUMPRODUCT((Tabelle1!$J$6:$J$500)*(Ausstellungen!$C$6:$C$500=$A114)*(Ausstellungen!$F$6:$F$500=Tabelle2!$E$4)*(Ausstellungen!$E$6:$E$500="Hü")))</f>
        <v/>
      </c>
      <c r="E114" s="71" t="str">
        <f>IF(AND(F114&lt;&gt;"",F114&gt;0),RANK(F114,F$6:F$300,0)*100+COUNTIF(F$5:F114,F114),"")</f>
        <v/>
      </c>
      <c r="F114" s="71" t="str">
        <f>IF(OR($A114="",R114="Nein",R114=""),"",SUMPRODUCT((Tabelle1!$J$6:$J$500)*(Ausstellungen!$C$6:$C$500=$A114)*(Ausstellungen!$F$6:$F$500=Tabelle2!$E$3)*(Ausstellungen!$E$6:$E$500="Rü"))+SUMPRODUCT((Tabelle1!$J$6:$J$500)*(Ausstellungen!$C$6:$C$500=$A114)*(Ausstellungen!$F$6:$F$500=Tabelle2!$E$4)*(Ausstellungen!$E$6:$E$500="Rü")))</f>
        <v/>
      </c>
      <c r="G114" s="71" t="str">
        <f>IF(AND(H114&lt;&gt;"",H114&gt;0),RANK(H114,H$6:H$300,0)*100+COUNTIF(H$5:H114,H114),"")</f>
        <v/>
      </c>
      <c r="H114" s="71" t="str">
        <f>IF(OR($A114="",R114="Nein",R114=""),"",SUMPRODUCT((Tabelle1!$J$6:$J$500)*(Ausstellungen!$C$6:$C$500=$A114)*(Ausstellungen!$F$6:$F$500&lt;&gt;Tabelle2!$E$3)*(Ausstellungen!$F$6:$F$500&lt;&gt;Tabelle2!$E$4)*(Ausstellungen!$F$6:$F$500&lt;&gt;Tabelle2!$E$8)*(Ausstellungen!$E$6:$E$500="Hü")))</f>
        <v/>
      </c>
      <c r="I114" s="71" t="str">
        <f>IF(AND(J114&lt;&gt;"",J114&gt;0),RANK(J114,J$6:J$300,0)*100+COUNTIF(J$5:J114,J114),"")</f>
        <v/>
      </c>
      <c r="J114" s="71" t="str">
        <f>IF(OR($A114="",R114="Nein",R114=""),"",SUMPRODUCT((Tabelle1!$J$6:$J$500)*(Ausstellungen!$C$6:$C$500=$A114)*(Ausstellungen!$F$6:$F$500&lt;&gt;Tabelle2!$E$3)*(Ausstellungen!$F$6:$F$500&lt;&gt;Tabelle2!$E$4)*(Ausstellungen!$F$6:$F$500&lt;&gt;Tabelle2!$E$8)*(Ausstellungen!$E$6:$E$500="Rü")))</f>
        <v/>
      </c>
      <c r="K114" s="71" t="str">
        <f>IF(AND(L114&lt;&gt;"",L114&gt;0),RANK(L114,L$6:L$300,0)*100+COUNTIF(L$5:L114,L114),"")</f>
        <v/>
      </c>
      <c r="L114" s="71" t="str">
        <f>IF(OR($A114="",R114="Nein",R114=""),"",SUMPRODUCT((Tabelle1!$J$6:$J$500)*(Ausstellungen!$C$6:$C$500=$A114)*(Ausstellungen!$F$6:$F$500=Tabelle2!$E$8)))</f>
        <v/>
      </c>
      <c r="M114" s="130" t="str">
        <f t="shared" si="1"/>
        <v/>
      </c>
      <c r="N114" s="130" t="str">
        <f>IF(A114&gt;"a",PROPER(VLOOKUP(A114,Teilnehmer!C$6:E$300,3,0)),"")</f>
        <v/>
      </c>
      <c r="O114" s="130" t="str">
        <f>IF(Teilnehmer!C114&lt;&gt;"","Tabelle2!$A$4:$A$6","leer")</f>
        <v>leer</v>
      </c>
      <c r="P114" s="130" t="str">
        <f>IF(AND(Teilnehmer!C114&lt;&gt;"",Teilnehmer!D114&lt;&gt;"",Teilnehmer!E114&lt;&gt;""),"Tabelle2!$A$1:$A$3","leer")</f>
        <v>leer</v>
      </c>
      <c r="Q114" s="71">
        <f>COUNTIF(Teilnehmer!$C$6:$C$300,"&lt;="&amp;Teilnehmer!$C$6:$C$300)</f>
        <v>0</v>
      </c>
      <c r="R114" s="71" t="str">
        <f>IF(A114&gt;"a",VLOOKUP(A114,Teilnehmer!C$6:F$300,4,0),"")</f>
        <v/>
      </c>
    </row>
    <row r="115" spans="1:18" ht="18.600000000000001" customHeight="1" x14ac:dyDescent="0.2">
      <c r="A115" s="130" t="str">
        <f>IF(ISERROR(INDEX(Teilnehmer!$C$6:$C$300,MATCH(ROWS(Teilnehmer!C$6:$C115),$Q$6:$Q$300,0))),"",UPPER(INDEX(Teilnehmer!$C$6:$C$300,MATCH(ROWS(Teilnehmer!A$6:$C115),$Q$6:$Q$300,0))))</f>
        <v/>
      </c>
      <c r="B115" s="130" t="str">
        <f>IF(A115&gt;"a",MID(VLOOKUP(A115,Teilnehmer!C$6:D$300,2,0),1,2),"")</f>
        <v/>
      </c>
      <c r="C115" s="71" t="str">
        <f>IF(AND(D115&lt;&gt;"",D115&gt;0),RANK(D115,D$6:D$300,0)*100+COUNTIF(D$5:D115,D115),"")</f>
        <v/>
      </c>
      <c r="D115" s="71" t="str">
        <f>IF(OR($A115="",R115="Nein",R115=""),"",SUMPRODUCT((Tabelle1!$J$6:$J$500)*(Ausstellungen!$C$6:$C$500=$A115)*(Ausstellungen!$F$6:$F$500=Tabelle2!$E$3)*(Ausstellungen!$E$6:$E$500="Hü"))+SUMPRODUCT((Tabelle1!$J$6:$J$500)*(Ausstellungen!$C$6:$C$500=$A115)*(Ausstellungen!$F$6:$F$500=Tabelle2!$E$4)*(Ausstellungen!$E$6:$E$500="Hü")))</f>
        <v/>
      </c>
      <c r="E115" s="71" t="str">
        <f>IF(AND(F115&lt;&gt;"",F115&gt;0),RANK(F115,F$6:F$300,0)*100+COUNTIF(F$5:F115,F115),"")</f>
        <v/>
      </c>
      <c r="F115" s="71" t="str">
        <f>IF(OR($A115="",R115="Nein",R115=""),"",SUMPRODUCT((Tabelle1!$J$6:$J$500)*(Ausstellungen!$C$6:$C$500=$A115)*(Ausstellungen!$F$6:$F$500=Tabelle2!$E$3)*(Ausstellungen!$E$6:$E$500="Rü"))+SUMPRODUCT((Tabelle1!$J$6:$J$500)*(Ausstellungen!$C$6:$C$500=$A115)*(Ausstellungen!$F$6:$F$500=Tabelle2!$E$4)*(Ausstellungen!$E$6:$E$500="Rü")))</f>
        <v/>
      </c>
      <c r="G115" s="71" t="str">
        <f>IF(AND(H115&lt;&gt;"",H115&gt;0),RANK(H115,H$6:H$300,0)*100+COUNTIF(H$5:H115,H115),"")</f>
        <v/>
      </c>
      <c r="H115" s="71" t="str">
        <f>IF(OR($A115="",R115="Nein",R115=""),"",SUMPRODUCT((Tabelle1!$J$6:$J$500)*(Ausstellungen!$C$6:$C$500=$A115)*(Ausstellungen!$F$6:$F$500&lt;&gt;Tabelle2!$E$3)*(Ausstellungen!$F$6:$F$500&lt;&gt;Tabelle2!$E$4)*(Ausstellungen!$F$6:$F$500&lt;&gt;Tabelle2!$E$8)*(Ausstellungen!$E$6:$E$500="Hü")))</f>
        <v/>
      </c>
      <c r="I115" s="71" t="str">
        <f>IF(AND(J115&lt;&gt;"",J115&gt;0),RANK(J115,J$6:J$300,0)*100+COUNTIF(J$5:J115,J115),"")</f>
        <v/>
      </c>
      <c r="J115" s="71" t="str">
        <f>IF(OR($A115="",R115="Nein",R115=""),"",SUMPRODUCT((Tabelle1!$J$6:$J$500)*(Ausstellungen!$C$6:$C$500=$A115)*(Ausstellungen!$F$6:$F$500&lt;&gt;Tabelle2!$E$3)*(Ausstellungen!$F$6:$F$500&lt;&gt;Tabelle2!$E$4)*(Ausstellungen!$F$6:$F$500&lt;&gt;Tabelle2!$E$8)*(Ausstellungen!$E$6:$E$500="Rü")))</f>
        <v/>
      </c>
      <c r="K115" s="71" t="str">
        <f>IF(AND(L115&lt;&gt;"",L115&gt;0),RANK(L115,L$6:L$300,0)*100+COUNTIF(L$5:L115,L115),"")</f>
        <v/>
      </c>
      <c r="L115" s="71" t="str">
        <f>IF(OR($A115="",R115="Nein",R115=""),"",SUMPRODUCT((Tabelle1!$J$6:$J$500)*(Ausstellungen!$C$6:$C$500=$A115)*(Ausstellungen!$F$6:$F$500=Tabelle2!$E$8)))</f>
        <v/>
      </c>
      <c r="M115" s="130" t="str">
        <f t="shared" si="1"/>
        <v/>
      </c>
      <c r="N115" s="130" t="str">
        <f>IF(A115&gt;"a",PROPER(VLOOKUP(A115,Teilnehmer!C$6:E$300,3,0)),"")</f>
        <v/>
      </c>
      <c r="O115" s="130" t="str">
        <f>IF(Teilnehmer!C115&lt;&gt;"","Tabelle2!$A$4:$A$6","leer")</f>
        <v>leer</v>
      </c>
      <c r="P115" s="130" t="str">
        <f>IF(AND(Teilnehmer!C115&lt;&gt;"",Teilnehmer!D115&lt;&gt;"",Teilnehmer!E115&lt;&gt;""),"Tabelle2!$A$1:$A$3","leer")</f>
        <v>leer</v>
      </c>
      <c r="Q115" s="71">
        <f>COUNTIF(Teilnehmer!$C$6:$C$300,"&lt;="&amp;Teilnehmer!$C$6:$C$300)</f>
        <v>0</v>
      </c>
      <c r="R115" s="71" t="str">
        <f>IF(A115&gt;"a",VLOOKUP(A115,Teilnehmer!C$6:F$300,4,0),"")</f>
        <v/>
      </c>
    </row>
    <row r="116" spans="1:18" ht="18.600000000000001" customHeight="1" x14ac:dyDescent="0.2">
      <c r="A116" s="130" t="str">
        <f>IF(ISERROR(INDEX(Teilnehmer!$C$6:$C$300,MATCH(ROWS(Teilnehmer!C$6:$C116),$Q$6:$Q$300,0))),"",UPPER(INDEX(Teilnehmer!$C$6:$C$300,MATCH(ROWS(Teilnehmer!A$6:$C116),$Q$6:$Q$300,0))))</f>
        <v/>
      </c>
      <c r="B116" s="130" t="str">
        <f>IF(A116&gt;"a",MID(VLOOKUP(A116,Teilnehmer!C$6:D$300,2,0),1,2),"")</f>
        <v/>
      </c>
      <c r="C116" s="71" t="str">
        <f>IF(AND(D116&lt;&gt;"",D116&gt;0),RANK(D116,D$6:D$300,0)*100+COUNTIF(D$5:D116,D116),"")</f>
        <v/>
      </c>
      <c r="D116" s="71" t="str">
        <f>IF(OR($A116="",R116="Nein",R116=""),"",SUMPRODUCT((Tabelle1!$J$6:$J$500)*(Ausstellungen!$C$6:$C$500=$A116)*(Ausstellungen!$F$6:$F$500=Tabelle2!$E$3)*(Ausstellungen!$E$6:$E$500="Hü"))+SUMPRODUCT((Tabelle1!$J$6:$J$500)*(Ausstellungen!$C$6:$C$500=$A116)*(Ausstellungen!$F$6:$F$500=Tabelle2!$E$4)*(Ausstellungen!$E$6:$E$500="Hü")))</f>
        <v/>
      </c>
      <c r="E116" s="71" t="str">
        <f>IF(AND(F116&lt;&gt;"",F116&gt;0),RANK(F116,F$6:F$300,0)*100+COUNTIF(F$5:F116,F116),"")</f>
        <v/>
      </c>
      <c r="F116" s="71" t="str">
        <f>IF(OR($A116="",R116="Nein",R116=""),"",SUMPRODUCT((Tabelle1!$J$6:$J$500)*(Ausstellungen!$C$6:$C$500=$A116)*(Ausstellungen!$F$6:$F$500=Tabelle2!$E$3)*(Ausstellungen!$E$6:$E$500="Rü"))+SUMPRODUCT((Tabelle1!$J$6:$J$500)*(Ausstellungen!$C$6:$C$500=$A116)*(Ausstellungen!$F$6:$F$500=Tabelle2!$E$4)*(Ausstellungen!$E$6:$E$500="Rü")))</f>
        <v/>
      </c>
      <c r="G116" s="71" t="str">
        <f>IF(AND(H116&lt;&gt;"",H116&gt;0),RANK(H116,H$6:H$300,0)*100+COUNTIF(H$5:H116,H116),"")</f>
        <v/>
      </c>
      <c r="H116" s="71" t="str">
        <f>IF(OR($A116="",R116="Nein",R116=""),"",SUMPRODUCT((Tabelle1!$J$6:$J$500)*(Ausstellungen!$C$6:$C$500=$A116)*(Ausstellungen!$F$6:$F$500&lt;&gt;Tabelle2!$E$3)*(Ausstellungen!$F$6:$F$500&lt;&gt;Tabelle2!$E$4)*(Ausstellungen!$F$6:$F$500&lt;&gt;Tabelle2!$E$8)*(Ausstellungen!$E$6:$E$500="Hü")))</f>
        <v/>
      </c>
      <c r="I116" s="71" t="str">
        <f>IF(AND(J116&lt;&gt;"",J116&gt;0),RANK(J116,J$6:J$300,0)*100+COUNTIF(J$5:J116,J116),"")</f>
        <v/>
      </c>
      <c r="J116" s="71" t="str">
        <f>IF(OR($A116="",R116="Nein",R116=""),"",SUMPRODUCT((Tabelle1!$J$6:$J$500)*(Ausstellungen!$C$6:$C$500=$A116)*(Ausstellungen!$F$6:$F$500&lt;&gt;Tabelle2!$E$3)*(Ausstellungen!$F$6:$F$500&lt;&gt;Tabelle2!$E$4)*(Ausstellungen!$F$6:$F$500&lt;&gt;Tabelle2!$E$8)*(Ausstellungen!$E$6:$E$500="Rü")))</f>
        <v/>
      </c>
      <c r="K116" s="71" t="str">
        <f>IF(AND(L116&lt;&gt;"",L116&gt;0),RANK(L116,L$6:L$300,0)*100+COUNTIF(L$5:L116,L116),"")</f>
        <v/>
      </c>
      <c r="L116" s="71" t="str">
        <f>IF(OR($A116="",R116="Nein",R116=""),"",SUMPRODUCT((Tabelle1!$J$6:$J$500)*(Ausstellungen!$C$6:$C$500=$A116)*(Ausstellungen!$F$6:$F$500=Tabelle2!$E$8)))</f>
        <v/>
      </c>
      <c r="M116" s="130" t="str">
        <f t="shared" si="1"/>
        <v/>
      </c>
      <c r="N116" s="130" t="str">
        <f>IF(A116&gt;"a",PROPER(VLOOKUP(A116,Teilnehmer!C$6:E$300,3,0)),"")</f>
        <v/>
      </c>
      <c r="O116" s="130" t="str">
        <f>IF(Teilnehmer!C116&lt;&gt;"","Tabelle2!$A$4:$A$6","leer")</f>
        <v>leer</v>
      </c>
      <c r="P116" s="130" t="str">
        <f>IF(AND(Teilnehmer!C116&lt;&gt;"",Teilnehmer!D116&lt;&gt;"",Teilnehmer!E116&lt;&gt;""),"Tabelle2!$A$1:$A$3","leer")</f>
        <v>leer</v>
      </c>
      <c r="Q116" s="71">
        <f>COUNTIF(Teilnehmer!$C$6:$C$300,"&lt;="&amp;Teilnehmer!$C$6:$C$300)</f>
        <v>0</v>
      </c>
      <c r="R116" s="71" t="str">
        <f>IF(A116&gt;"a",VLOOKUP(A116,Teilnehmer!C$6:F$300,4,0),"")</f>
        <v/>
      </c>
    </row>
    <row r="117" spans="1:18" ht="18.600000000000001" customHeight="1" x14ac:dyDescent="0.2">
      <c r="A117" s="130" t="str">
        <f>IF(ISERROR(INDEX(Teilnehmer!$C$6:$C$300,MATCH(ROWS(Teilnehmer!C$6:$C117),$Q$6:$Q$300,0))),"",UPPER(INDEX(Teilnehmer!$C$6:$C$300,MATCH(ROWS(Teilnehmer!A$6:$C117),$Q$6:$Q$300,0))))</f>
        <v/>
      </c>
      <c r="B117" s="130" t="str">
        <f>IF(A117&gt;"a",MID(VLOOKUP(A117,Teilnehmer!C$6:D$300,2,0),1,2),"")</f>
        <v/>
      </c>
      <c r="C117" s="71" t="str">
        <f>IF(AND(D117&lt;&gt;"",D117&gt;0),RANK(D117,D$6:D$300,0)*100+COUNTIF(D$5:D117,D117),"")</f>
        <v/>
      </c>
      <c r="D117" s="71" t="str">
        <f>IF(OR($A117="",R117="Nein",R117=""),"",SUMPRODUCT((Tabelle1!$J$6:$J$500)*(Ausstellungen!$C$6:$C$500=$A117)*(Ausstellungen!$F$6:$F$500=Tabelle2!$E$3)*(Ausstellungen!$E$6:$E$500="Hü"))+SUMPRODUCT((Tabelle1!$J$6:$J$500)*(Ausstellungen!$C$6:$C$500=$A117)*(Ausstellungen!$F$6:$F$500=Tabelle2!$E$4)*(Ausstellungen!$E$6:$E$500="Hü")))</f>
        <v/>
      </c>
      <c r="E117" s="71" t="str">
        <f>IF(AND(F117&lt;&gt;"",F117&gt;0),RANK(F117,F$6:F$300,0)*100+COUNTIF(F$5:F117,F117),"")</f>
        <v/>
      </c>
      <c r="F117" s="71" t="str">
        <f>IF(OR($A117="",R117="Nein",R117=""),"",SUMPRODUCT((Tabelle1!$J$6:$J$500)*(Ausstellungen!$C$6:$C$500=$A117)*(Ausstellungen!$F$6:$F$500=Tabelle2!$E$3)*(Ausstellungen!$E$6:$E$500="Rü"))+SUMPRODUCT((Tabelle1!$J$6:$J$500)*(Ausstellungen!$C$6:$C$500=$A117)*(Ausstellungen!$F$6:$F$500=Tabelle2!$E$4)*(Ausstellungen!$E$6:$E$500="Rü")))</f>
        <v/>
      </c>
      <c r="G117" s="71" t="str">
        <f>IF(AND(H117&lt;&gt;"",H117&gt;0),RANK(H117,H$6:H$300,0)*100+COUNTIF(H$5:H117,H117),"")</f>
        <v/>
      </c>
      <c r="H117" s="71" t="str">
        <f>IF(OR($A117="",R117="Nein",R117=""),"",SUMPRODUCT((Tabelle1!$J$6:$J$500)*(Ausstellungen!$C$6:$C$500=$A117)*(Ausstellungen!$F$6:$F$500&lt;&gt;Tabelle2!$E$3)*(Ausstellungen!$F$6:$F$500&lt;&gt;Tabelle2!$E$4)*(Ausstellungen!$F$6:$F$500&lt;&gt;Tabelle2!$E$8)*(Ausstellungen!$E$6:$E$500="Hü")))</f>
        <v/>
      </c>
      <c r="I117" s="71" t="str">
        <f>IF(AND(J117&lt;&gt;"",J117&gt;0),RANK(J117,J$6:J$300,0)*100+COUNTIF(J$5:J117,J117),"")</f>
        <v/>
      </c>
      <c r="J117" s="71" t="str">
        <f>IF(OR($A117="",R117="Nein",R117=""),"",SUMPRODUCT((Tabelle1!$J$6:$J$500)*(Ausstellungen!$C$6:$C$500=$A117)*(Ausstellungen!$F$6:$F$500&lt;&gt;Tabelle2!$E$3)*(Ausstellungen!$F$6:$F$500&lt;&gt;Tabelle2!$E$4)*(Ausstellungen!$F$6:$F$500&lt;&gt;Tabelle2!$E$8)*(Ausstellungen!$E$6:$E$500="Rü")))</f>
        <v/>
      </c>
      <c r="K117" s="71" t="str">
        <f>IF(AND(L117&lt;&gt;"",L117&gt;0),RANK(L117,L$6:L$300,0)*100+COUNTIF(L$5:L117,L117),"")</f>
        <v/>
      </c>
      <c r="L117" s="71" t="str">
        <f>IF(OR($A117="",R117="Nein",R117=""),"",SUMPRODUCT((Tabelle1!$J$6:$J$500)*(Ausstellungen!$C$6:$C$500=$A117)*(Ausstellungen!$F$6:$F$500=Tabelle2!$E$8)))</f>
        <v/>
      </c>
      <c r="M117" s="130" t="str">
        <f t="shared" si="1"/>
        <v/>
      </c>
      <c r="N117" s="130" t="str">
        <f>IF(A117&gt;"a",PROPER(VLOOKUP(A117,Teilnehmer!C$6:E$300,3,0)),"")</f>
        <v/>
      </c>
      <c r="O117" s="130" t="str">
        <f>IF(Teilnehmer!C117&lt;&gt;"","Tabelle2!$A$4:$A$6","leer")</f>
        <v>leer</v>
      </c>
      <c r="P117" s="130" t="str">
        <f>IF(AND(Teilnehmer!C117&lt;&gt;"",Teilnehmer!D117&lt;&gt;"",Teilnehmer!E117&lt;&gt;""),"Tabelle2!$A$1:$A$3","leer")</f>
        <v>leer</v>
      </c>
      <c r="Q117" s="71">
        <f>COUNTIF(Teilnehmer!$C$6:$C$300,"&lt;="&amp;Teilnehmer!$C$6:$C$300)</f>
        <v>0</v>
      </c>
      <c r="R117" s="71" t="str">
        <f>IF(A117&gt;"a",VLOOKUP(A117,Teilnehmer!C$6:F$300,4,0),"")</f>
        <v/>
      </c>
    </row>
    <row r="118" spans="1:18" ht="18.600000000000001" customHeight="1" x14ac:dyDescent="0.2">
      <c r="A118" s="130" t="str">
        <f>IF(ISERROR(INDEX(Teilnehmer!$C$6:$C$300,MATCH(ROWS(Teilnehmer!C$6:$C118),$Q$6:$Q$300,0))),"",UPPER(INDEX(Teilnehmer!$C$6:$C$300,MATCH(ROWS(Teilnehmer!A$6:$C118),$Q$6:$Q$300,0))))</f>
        <v/>
      </c>
      <c r="B118" s="130" t="str">
        <f>IF(A118&gt;"a",MID(VLOOKUP(A118,Teilnehmer!C$6:D$300,2,0),1,2),"")</f>
        <v/>
      </c>
      <c r="C118" s="71" t="str">
        <f>IF(AND(D118&lt;&gt;"",D118&gt;0),RANK(D118,D$6:D$300,0)*100+COUNTIF(D$5:D118,D118),"")</f>
        <v/>
      </c>
      <c r="D118" s="71" t="str">
        <f>IF(OR($A118="",R118="Nein",R118=""),"",SUMPRODUCT((Tabelle1!$J$6:$J$500)*(Ausstellungen!$C$6:$C$500=$A118)*(Ausstellungen!$F$6:$F$500=Tabelle2!$E$3)*(Ausstellungen!$E$6:$E$500="Hü"))+SUMPRODUCT((Tabelle1!$J$6:$J$500)*(Ausstellungen!$C$6:$C$500=$A118)*(Ausstellungen!$F$6:$F$500=Tabelle2!$E$4)*(Ausstellungen!$E$6:$E$500="Hü")))</f>
        <v/>
      </c>
      <c r="E118" s="71" t="str">
        <f>IF(AND(F118&lt;&gt;"",F118&gt;0),RANK(F118,F$6:F$300,0)*100+COUNTIF(F$5:F118,F118),"")</f>
        <v/>
      </c>
      <c r="F118" s="71" t="str">
        <f>IF(OR($A118="",R118="Nein",R118=""),"",SUMPRODUCT((Tabelle1!$J$6:$J$500)*(Ausstellungen!$C$6:$C$500=$A118)*(Ausstellungen!$F$6:$F$500=Tabelle2!$E$3)*(Ausstellungen!$E$6:$E$500="Rü"))+SUMPRODUCT((Tabelle1!$J$6:$J$500)*(Ausstellungen!$C$6:$C$500=$A118)*(Ausstellungen!$F$6:$F$500=Tabelle2!$E$4)*(Ausstellungen!$E$6:$E$500="Rü")))</f>
        <v/>
      </c>
      <c r="G118" s="71" t="str">
        <f>IF(AND(H118&lt;&gt;"",H118&gt;0),RANK(H118,H$6:H$300,0)*100+COUNTIF(H$5:H118,H118),"")</f>
        <v/>
      </c>
      <c r="H118" s="71" t="str">
        <f>IF(OR($A118="",R118="Nein",R118=""),"",SUMPRODUCT((Tabelle1!$J$6:$J$500)*(Ausstellungen!$C$6:$C$500=$A118)*(Ausstellungen!$F$6:$F$500&lt;&gt;Tabelle2!$E$3)*(Ausstellungen!$F$6:$F$500&lt;&gt;Tabelle2!$E$4)*(Ausstellungen!$F$6:$F$500&lt;&gt;Tabelle2!$E$8)*(Ausstellungen!$E$6:$E$500="Hü")))</f>
        <v/>
      </c>
      <c r="I118" s="71" t="str">
        <f>IF(AND(J118&lt;&gt;"",J118&gt;0),RANK(J118,J$6:J$300,0)*100+COUNTIF(J$5:J118,J118),"")</f>
        <v/>
      </c>
      <c r="J118" s="71" t="str">
        <f>IF(OR($A118="",R118="Nein",R118=""),"",SUMPRODUCT((Tabelle1!$J$6:$J$500)*(Ausstellungen!$C$6:$C$500=$A118)*(Ausstellungen!$F$6:$F$500&lt;&gt;Tabelle2!$E$3)*(Ausstellungen!$F$6:$F$500&lt;&gt;Tabelle2!$E$4)*(Ausstellungen!$F$6:$F$500&lt;&gt;Tabelle2!$E$8)*(Ausstellungen!$E$6:$E$500="Rü")))</f>
        <v/>
      </c>
      <c r="K118" s="71" t="str">
        <f>IF(AND(L118&lt;&gt;"",L118&gt;0),RANK(L118,L$6:L$300,0)*100+COUNTIF(L$5:L118,L118),"")</f>
        <v/>
      </c>
      <c r="L118" s="71" t="str">
        <f>IF(OR($A118="",R118="Nein",R118=""),"",SUMPRODUCT((Tabelle1!$J$6:$J$500)*(Ausstellungen!$C$6:$C$500=$A118)*(Ausstellungen!$F$6:$F$500=Tabelle2!$E$8)))</f>
        <v/>
      </c>
      <c r="M118" s="130" t="str">
        <f t="shared" si="1"/>
        <v/>
      </c>
      <c r="N118" s="130" t="str">
        <f>IF(A118&gt;"a",PROPER(VLOOKUP(A118,Teilnehmer!C$6:E$300,3,0)),"")</f>
        <v/>
      </c>
      <c r="O118" s="130" t="str">
        <f>IF(Teilnehmer!C118&lt;&gt;"","Tabelle2!$A$4:$A$6","leer")</f>
        <v>leer</v>
      </c>
      <c r="P118" s="130" t="str">
        <f>IF(AND(Teilnehmer!C118&lt;&gt;"",Teilnehmer!D118&lt;&gt;"",Teilnehmer!E118&lt;&gt;""),"Tabelle2!$A$1:$A$3","leer")</f>
        <v>leer</v>
      </c>
      <c r="Q118" s="71">
        <f>COUNTIF(Teilnehmer!$C$6:$C$300,"&lt;="&amp;Teilnehmer!$C$6:$C$300)</f>
        <v>0</v>
      </c>
      <c r="R118" s="71" t="str">
        <f>IF(A118&gt;"a",VLOOKUP(A118,Teilnehmer!C$6:F$300,4,0),"")</f>
        <v/>
      </c>
    </row>
    <row r="119" spans="1:18" ht="18.600000000000001" customHeight="1" x14ac:dyDescent="0.2">
      <c r="A119" s="130" t="str">
        <f>IF(ISERROR(INDEX(Teilnehmer!$C$6:$C$300,MATCH(ROWS(Teilnehmer!C$6:$C119),$Q$6:$Q$300,0))),"",UPPER(INDEX(Teilnehmer!$C$6:$C$300,MATCH(ROWS(Teilnehmer!A$6:$C119),$Q$6:$Q$300,0))))</f>
        <v/>
      </c>
      <c r="B119" s="130" t="str">
        <f>IF(A119&gt;"a",MID(VLOOKUP(A119,Teilnehmer!C$6:D$300,2,0),1,2),"")</f>
        <v/>
      </c>
      <c r="C119" s="71" t="str">
        <f>IF(AND(D119&lt;&gt;"",D119&gt;0),RANK(D119,D$6:D$300,0)*100+COUNTIF(D$5:D119,D119),"")</f>
        <v/>
      </c>
      <c r="D119" s="71" t="str">
        <f>IF(OR($A119="",R119="Nein",R119=""),"",SUMPRODUCT((Tabelle1!$J$6:$J$500)*(Ausstellungen!$C$6:$C$500=$A119)*(Ausstellungen!$F$6:$F$500=Tabelle2!$E$3)*(Ausstellungen!$E$6:$E$500="Hü"))+SUMPRODUCT((Tabelle1!$J$6:$J$500)*(Ausstellungen!$C$6:$C$500=$A119)*(Ausstellungen!$F$6:$F$500=Tabelle2!$E$4)*(Ausstellungen!$E$6:$E$500="Hü")))</f>
        <v/>
      </c>
      <c r="E119" s="71" t="str">
        <f>IF(AND(F119&lt;&gt;"",F119&gt;0),RANK(F119,F$6:F$300,0)*100+COUNTIF(F$5:F119,F119),"")</f>
        <v/>
      </c>
      <c r="F119" s="71" t="str">
        <f>IF(OR($A119="",R119="Nein",R119=""),"",SUMPRODUCT((Tabelle1!$J$6:$J$500)*(Ausstellungen!$C$6:$C$500=$A119)*(Ausstellungen!$F$6:$F$500=Tabelle2!$E$3)*(Ausstellungen!$E$6:$E$500="Rü"))+SUMPRODUCT((Tabelle1!$J$6:$J$500)*(Ausstellungen!$C$6:$C$500=$A119)*(Ausstellungen!$F$6:$F$500=Tabelle2!$E$4)*(Ausstellungen!$E$6:$E$500="Rü")))</f>
        <v/>
      </c>
      <c r="G119" s="71" t="str">
        <f>IF(AND(H119&lt;&gt;"",H119&gt;0),RANK(H119,H$6:H$300,0)*100+COUNTIF(H$5:H119,H119),"")</f>
        <v/>
      </c>
      <c r="H119" s="71" t="str">
        <f>IF(OR($A119="",R119="Nein",R119=""),"",SUMPRODUCT((Tabelle1!$J$6:$J$500)*(Ausstellungen!$C$6:$C$500=$A119)*(Ausstellungen!$F$6:$F$500&lt;&gt;Tabelle2!$E$3)*(Ausstellungen!$F$6:$F$500&lt;&gt;Tabelle2!$E$4)*(Ausstellungen!$F$6:$F$500&lt;&gt;Tabelle2!$E$8)*(Ausstellungen!$E$6:$E$500="Hü")))</f>
        <v/>
      </c>
      <c r="I119" s="71" t="str">
        <f>IF(AND(J119&lt;&gt;"",J119&gt;0),RANK(J119,J$6:J$300,0)*100+COUNTIF(J$5:J119,J119),"")</f>
        <v/>
      </c>
      <c r="J119" s="71" t="str">
        <f>IF(OR($A119="",R119="Nein",R119=""),"",SUMPRODUCT((Tabelle1!$J$6:$J$500)*(Ausstellungen!$C$6:$C$500=$A119)*(Ausstellungen!$F$6:$F$500&lt;&gt;Tabelle2!$E$3)*(Ausstellungen!$F$6:$F$500&lt;&gt;Tabelle2!$E$4)*(Ausstellungen!$F$6:$F$500&lt;&gt;Tabelle2!$E$8)*(Ausstellungen!$E$6:$E$500="Rü")))</f>
        <v/>
      </c>
      <c r="K119" s="71" t="str">
        <f>IF(AND(L119&lt;&gt;"",L119&gt;0),RANK(L119,L$6:L$300,0)*100+COUNTIF(L$5:L119,L119),"")</f>
        <v/>
      </c>
      <c r="L119" s="71" t="str">
        <f>IF(OR($A119="",R119="Nein",R119=""),"",SUMPRODUCT((Tabelle1!$J$6:$J$500)*(Ausstellungen!$C$6:$C$500=$A119)*(Ausstellungen!$F$6:$F$500=Tabelle2!$E$8)))</f>
        <v/>
      </c>
      <c r="M119" s="130" t="str">
        <f t="shared" si="1"/>
        <v/>
      </c>
      <c r="N119" s="130" t="str">
        <f>IF(A119&gt;"a",PROPER(VLOOKUP(A119,Teilnehmer!C$6:E$300,3,0)),"")</f>
        <v/>
      </c>
      <c r="O119" s="130" t="str">
        <f>IF(Teilnehmer!C119&lt;&gt;"","Tabelle2!$A$4:$A$6","leer")</f>
        <v>leer</v>
      </c>
      <c r="P119" s="130" t="str">
        <f>IF(AND(Teilnehmer!C119&lt;&gt;"",Teilnehmer!D119&lt;&gt;"",Teilnehmer!E119&lt;&gt;""),"Tabelle2!$A$1:$A$3","leer")</f>
        <v>leer</v>
      </c>
      <c r="Q119" s="71">
        <f>COUNTIF(Teilnehmer!$C$6:$C$300,"&lt;="&amp;Teilnehmer!$C$6:$C$300)</f>
        <v>0</v>
      </c>
      <c r="R119" s="71" t="str">
        <f>IF(A119&gt;"a",VLOOKUP(A119,Teilnehmer!C$6:F$300,4,0),"")</f>
        <v/>
      </c>
    </row>
    <row r="120" spans="1:18" ht="18.600000000000001" customHeight="1" x14ac:dyDescent="0.2">
      <c r="A120" s="130" t="str">
        <f>IF(ISERROR(INDEX(Teilnehmer!$C$6:$C$300,MATCH(ROWS(Teilnehmer!C$6:$C120),$Q$6:$Q$300,0))),"",UPPER(INDEX(Teilnehmer!$C$6:$C$300,MATCH(ROWS(Teilnehmer!A$6:$C120),$Q$6:$Q$300,0))))</f>
        <v/>
      </c>
      <c r="B120" s="130" t="str">
        <f>IF(A120&gt;"a",MID(VLOOKUP(A120,Teilnehmer!C$6:D$300,2,0),1,2),"")</f>
        <v/>
      </c>
      <c r="C120" s="71" t="str">
        <f>IF(AND(D120&lt;&gt;"",D120&gt;0),RANK(D120,D$6:D$300,0)*100+COUNTIF(D$5:D120,D120),"")</f>
        <v/>
      </c>
      <c r="D120" s="71" t="str">
        <f>IF(OR($A120="",R120="Nein",R120=""),"",SUMPRODUCT((Tabelle1!$J$6:$J$500)*(Ausstellungen!$C$6:$C$500=$A120)*(Ausstellungen!$F$6:$F$500=Tabelle2!$E$3)*(Ausstellungen!$E$6:$E$500="Hü"))+SUMPRODUCT((Tabelle1!$J$6:$J$500)*(Ausstellungen!$C$6:$C$500=$A120)*(Ausstellungen!$F$6:$F$500=Tabelle2!$E$4)*(Ausstellungen!$E$6:$E$500="Hü")))</f>
        <v/>
      </c>
      <c r="E120" s="71" t="str">
        <f>IF(AND(F120&lt;&gt;"",F120&gt;0),RANK(F120,F$6:F$300,0)*100+COUNTIF(F$5:F120,F120),"")</f>
        <v/>
      </c>
      <c r="F120" s="71" t="str">
        <f>IF(OR($A120="",R120="Nein",R120=""),"",SUMPRODUCT((Tabelle1!$J$6:$J$500)*(Ausstellungen!$C$6:$C$500=$A120)*(Ausstellungen!$F$6:$F$500=Tabelle2!$E$3)*(Ausstellungen!$E$6:$E$500="Rü"))+SUMPRODUCT((Tabelle1!$J$6:$J$500)*(Ausstellungen!$C$6:$C$500=$A120)*(Ausstellungen!$F$6:$F$500=Tabelle2!$E$4)*(Ausstellungen!$E$6:$E$500="Rü")))</f>
        <v/>
      </c>
      <c r="G120" s="71" t="str">
        <f>IF(AND(H120&lt;&gt;"",H120&gt;0),RANK(H120,H$6:H$300,0)*100+COUNTIF(H$5:H120,H120),"")</f>
        <v/>
      </c>
      <c r="H120" s="71" t="str">
        <f>IF(OR($A120="",R120="Nein",R120=""),"",SUMPRODUCT((Tabelle1!$J$6:$J$500)*(Ausstellungen!$C$6:$C$500=$A120)*(Ausstellungen!$F$6:$F$500&lt;&gt;Tabelle2!$E$3)*(Ausstellungen!$F$6:$F$500&lt;&gt;Tabelle2!$E$4)*(Ausstellungen!$F$6:$F$500&lt;&gt;Tabelle2!$E$8)*(Ausstellungen!$E$6:$E$500="Hü")))</f>
        <v/>
      </c>
      <c r="I120" s="71" t="str">
        <f>IF(AND(J120&lt;&gt;"",J120&gt;0),RANK(J120,J$6:J$300,0)*100+COUNTIF(J$5:J120,J120),"")</f>
        <v/>
      </c>
      <c r="J120" s="71" t="str">
        <f>IF(OR($A120="",R120="Nein",R120=""),"",SUMPRODUCT((Tabelle1!$J$6:$J$500)*(Ausstellungen!$C$6:$C$500=$A120)*(Ausstellungen!$F$6:$F$500&lt;&gt;Tabelle2!$E$3)*(Ausstellungen!$F$6:$F$500&lt;&gt;Tabelle2!$E$4)*(Ausstellungen!$F$6:$F$500&lt;&gt;Tabelle2!$E$8)*(Ausstellungen!$E$6:$E$500="Rü")))</f>
        <v/>
      </c>
      <c r="K120" s="71" t="str">
        <f>IF(AND(L120&lt;&gt;"",L120&gt;0),RANK(L120,L$6:L$300,0)*100+COUNTIF(L$5:L120,L120),"")</f>
        <v/>
      </c>
      <c r="L120" s="71" t="str">
        <f>IF(OR($A120="",R120="Nein",R120=""),"",SUMPRODUCT((Tabelle1!$J$6:$J$500)*(Ausstellungen!$C$6:$C$500=$A120)*(Ausstellungen!$F$6:$F$500=Tabelle2!$E$8)))</f>
        <v/>
      </c>
      <c r="M120" s="130" t="str">
        <f t="shared" si="1"/>
        <v/>
      </c>
      <c r="N120" s="130" t="str">
        <f>IF(A120&gt;"a",PROPER(VLOOKUP(A120,Teilnehmer!C$6:E$300,3,0)),"")</f>
        <v/>
      </c>
      <c r="O120" s="130" t="str">
        <f>IF(Teilnehmer!C120&lt;&gt;"","Tabelle2!$A$4:$A$6","leer")</f>
        <v>leer</v>
      </c>
      <c r="P120" s="130" t="str">
        <f>IF(AND(Teilnehmer!C120&lt;&gt;"",Teilnehmer!D120&lt;&gt;"",Teilnehmer!E120&lt;&gt;""),"Tabelle2!$A$1:$A$3","leer")</f>
        <v>leer</v>
      </c>
      <c r="Q120" s="71">
        <f>COUNTIF(Teilnehmer!$C$6:$C$300,"&lt;="&amp;Teilnehmer!$C$6:$C$300)</f>
        <v>0</v>
      </c>
      <c r="R120" s="71" t="str">
        <f>IF(A120&gt;"a",VLOOKUP(A120,Teilnehmer!C$6:F$300,4,0),"")</f>
        <v/>
      </c>
    </row>
    <row r="121" spans="1:18" ht="18.600000000000001" customHeight="1" x14ac:dyDescent="0.2">
      <c r="A121" s="130" t="str">
        <f>IF(ISERROR(INDEX(Teilnehmer!$C$6:$C$300,MATCH(ROWS(Teilnehmer!C$6:$C121),$Q$6:$Q$300,0))),"",UPPER(INDEX(Teilnehmer!$C$6:$C$300,MATCH(ROWS(Teilnehmer!A$6:$C121),$Q$6:$Q$300,0))))</f>
        <v/>
      </c>
      <c r="B121" s="130" t="str">
        <f>IF(A121&gt;"a",MID(VLOOKUP(A121,Teilnehmer!C$6:D$300,2,0),1,2),"")</f>
        <v/>
      </c>
      <c r="C121" s="71" t="str">
        <f>IF(AND(D121&lt;&gt;"",D121&gt;0),RANK(D121,D$6:D$300,0)*100+COUNTIF(D$5:D121,D121),"")</f>
        <v/>
      </c>
      <c r="D121" s="71" t="str">
        <f>IF(OR($A121="",R121="Nein",R121=""),"",SUMPRODUCT((Tabelle1!$J$6:$J$500)*(Ausstellungen!$C$6:$C$500=$A121)*(Ausstellungen!$F$6:$F$500=Tabelle2!$E$3)*(Ausstellungen!$E$6:$E$500="Hü"))+SUMPRODUCT((Tabelle1!$J$6:$J$500)*(Ausstellungen!$C$6:$C$500=$A121)*(Ausstellungen!$F$6:$F$500=Tabelle2!$E$4)*(Ausstellungen!$E$6:$E$500="Hü")))</f>
        <v/>
      </c>
      <c r="E121" s="71" t="str">
        <f>IF(AND(F121&lt;&gt;"",F121&gt;0),RANK(F121,F$6:F$300,0)*100+COUNTIF(F$5:F121,F121),"")</f>
        <v/>
      </c>
      <c r="F121" s="71" t="str">
        <f>IF(OR($A121="",R121="Nein",R121=""),"",SUMPRODUCT((Tabelle1!$J$6:$J$500)*(Ausstellungen!$C$6:$C$500=$A121)*(Ausstellungen!$F$6:$F$500=Tabelle2!$E$3)*(Ausstellungen!$E$6:$E$500="Rü"))+SUMPRODUCT((Tabelle1!$J$6:$J$500)*(Ausstellungen!$C$6:$C$500=$A121)*(Ausstellungen!$F$6:$F$500=Tabelle2!$E$4)*(Ausstellungen!$E$6:$E$500="Rü")))</f>
        <v/>
      </c>
      <c r="G121" s="71" t="str">
        <f>IF(AND(H121&lt;&gt;"",H121&gt;0),RANK(H121,H$6:H$300,0)*100+COUNTIF(H$5:H121,H121),"")</f>
        <v/>
      </c>
      <c r="H121" s="71" t="str">
        <f>IF(OR($A121="",R121="Nein",R121=""),"",SUMPRODUCT((Tabelle1!$J$6:$J$500)*(Ausstellungen!$C$6:$C$500=$A121)*(Ausstellungen!$F$6:$F$500&lt;&gt;Tabelle2!$E$3)*(Ausstellungen!$F$6:$F$500&lt;&gt;Tabelle2!$E$4)*(Ausstellungen!$F$6:$F$500&lt;&gt;Tabelle2!$E$8)*(Ausstellungen!$E$6:$E$500="Hü")))</f>
        <v/>
      </c>
      <c r="I121" s="71" t="str">
        <f>IF(AND(J121&lt;&gt;"",J121&gt;0),RANK(J121,J$6:J$300,0)*100+COUNTIF(J$5:J121,J121),"")</f>
        <v/>
      </c>
      <c r="J121" s="71" t="str">
        <f>IF(OR($A121="",R121="Nein",R121=""),"",SUMPRODUCT((Tabelle1!$J$6:$J$500)*(Ausstellungen!$C$6:$C$500=$A121)*(Ausstellungen!$F$6:$F$500&lt;&gt;Tabelle2!$E$3)*(Ausstellungen!$F$6:$F$500&lt;&gt;Tabelle2!$E$4)*(Ausstellungen!$F$6:$F$500&lt;&gt;Tabelle2!$E$8)*(Ausstellungen!$E$6:$E$500="Rü")))</f>
        <v/>
      </c>
      <c r="K121" s="71" t="str">
        <f>IF(AND(L121&lt;&gt;"",L121&gt;0),RANK(L121,L$6:L$300,0)*100+COUNTIF(L$5:L121,L121),"")</f>
        <v/>
      </c>
      <c r="L121" s="71" t="str">
        <f>IF(OR($A121="",R121="Nein",R121=""),"",SUMPRODUCT((Tabelle1!$J$6:$J$500)*(Ausstellungen!$C$6:$C$500=$A121)*(Ausstellungen!$F$6:$F$500=Tabelle2!$E$8)))</f>
        <v/>
      </c>
      <c r="M121" s="130" t="str">
        <f t="shared" si="1"/>
        <v/>
      </c>
      <c r="N121" s="130" t="str">
        <f>IF(A121&gt;"a",PROPER(VLOOKUP(A121,Teilnehmer!C$6:E$300,3,0)),"")</f>
        <v/>
      </c>
      <c r="O121" s="130" t="str">
        <f>IF(Teilnehmer!C121&lt;&gt;"","Tabelle2!$A$4:$A$6","leer")</f>
        <v>leer</v>
      </c>
      <c r="P121" s="130" t="str">
        <f>IF(AND(Teilnehmer!C121&lt;&gt;"",Teilnehmer!D121&lt;&gt;"",Teilnehmer!E121&lt;&gt;""),"Tabelle2!$A$1:$A$3","leer")</f>
        <v>leer</v>
      </c>
      <c r="Q121" s="71">
        <f>COUNTIF(Teilnehmer!$C$6:$C$300,"&lt;="&amp;Teilnehmer!$C$6:$C$300)</f>
        <v>0</v>
      </c>
      <c r="R121" s="71" t="str">
        <f>IF(A121&gt;"a",VLOOKUP(A121,Teilnehmer!C$6:F$300,4,0),"")</f>
        <v/>
      </c>
    </row>
    <row r="122" spans="1:18" ht="18.600000000000001" customHeight="1" x14ac:dyDescent="0.2">
      <c r="A122" s="130" t="str">
        <f>IF(ISERROR(INDEX(Teilnehmer!$C$6:$C$300,MATCH(ROWS(Teilnehmer!C$6:$C122),$Q$6:$Q$300,0))),"",UPPER(INDEX(Teilnehmer!$C$6:$C$300,MATCH(ROWS(Teilnehmer!A$6:$C122),$Q$6:$Q$300,0))))</f>
        <v/>
      </c>
      <c r="B122" s="130" t="str">
        <f>IF(A122&gt;"a",MID(VLOOKUP(A122,Teilnehmer!C$6:D$300,2,0),1,2),"")</f>
        <v/>
      </c>
      <c r="C122" s="71" t="str">
        <f>IF(AND(D122&lt;&gt;"",D122&gt;0),RANK(D122,D$6:D$300,0)*100+COUNTIF(D$5:D122,D122),"")</f>
        <v/>
      </c>
      <c r="D122" s="71" t="str">
        <f>IF(OR($A122="",R122="Nein",R122=""),"",SUMPRODUCT((Tabelle1!$J$6:$J$500)*(Ausstellungen!$C$6:$C$500=$A122)*(Ausstellungen!$F$6:$F$500=Tabelle2!$E$3)*(Ausstellungen!$E$6:$E$500="Hü"))+SUMPRODUCT((Tabelle1!$J$6:$J$500)*(Ausstellungen!$C$6:$C$500=$A122)*(Ausstellungen!$F$6:$F$500=Tabelle2!$E$4)*(Ausstellungen!$E$6:$E$500="Hü")))</f>
        <v/>
      </c>
      <c r="E122" s="71" t="str">
        <f>IF(AND(F122&lt;&gt;"",F122&gt;0),RANK(F122,F$6:F$300,0)*100+COUNTIF(F$5:F122,F122),"")</f>
        <v/>
      </c>
      <c r="F122" s="71" t="str">
        <f>IF(OR($A122="",R122="Nein",R122=""),"",SUMPRODUCT((Tabelle1!$J$6:$J$500)*(Ausstellungen!$C$6:$C$500=$A122)*(Ausstellungen!$F$6:$F$500=Tabelle2!$E$3)*(Ausstellungen!$E$6:$E$500="Rü"))+SUMPRODUCT((Tabelle1!$J$6:$J$500)*(Ausstellungen!$C$6:$C$500=$A122)*(Ausstellungen!$F$6:$F$500=Tabelle2!$E$4)*(Ausstellungen!$E$6:$E$500="Rü")))</f>
        <v/>
      </c>
      <c r="G122" s="71" t="str">
        <f>IF(AND(H122&lt;&gt;"",H122&gt;0),RANK(H122,H$6:H$300,0)*100+COUNTIF(H$5:H122,H122),"")</f>
        <v/>
      </c>
      <c r="H122" s="71" t="str">
        <f>IF(OR($A122="",R122="Nein",R122=""),"",SUMPRODUCT((Tabelle1!$J$6:$J$500)*(Ausstellungen!$C$6:$C$500=$A122)*(Ausstellungen!$F$6:$F$500&lt;&gt;Tabelle2!$E$3)*(Ausstellungen!$F$6:$F$500&lt;&gt;Tabelle2!$E$4)*(Ausstellungen!$F$6:$F$500&lt;&gt;Tabelle2!$E$8)*(Ausstellungen!$E$6:$E$500="Hü")))</f>
        <v/>
      </c>
      <c r="I122" s="71" t="str">
        <f>IF(AND(J122&lt;&gt;"",J122&gt;0),RANK(J122,J$6:J$300,0)*100+COUNTIF(J$5:J122,J122),"")</f>
        <v/>
      </c>
      <c r="J122" s="71" t="str">
        <f>IF(OR($A122="",R122="Nein",R122=""),"",SUMPRODUCT((Tabelle1!$J$6:$J$500)*(Ausstellungen!$C$6:$C$500=$A122)*(Ausstellungen!$F$6:$F$500&lt;&gt;Tabelle2!$E$3)*(Ausstellungen!$F$6:$F$500&lt;&gt;Tabelle2!$E$4)*(Ausstellungen!$F$6:$F$500&lt;&gt;Tabelle2!$E$8)*(Ausstellungen!$E$6:$E$500="Rü")))</f>
        <v/>
      </c>
      <c r="K122" s="71" t="str">
        <f>IF(AND(L122&lt;&gt;"",L122&gt;0),RANK(L122,L$6:L$300,0)*100+COUNTIF(L$5:L122,L122),"")</f>
        <v/>
      </c>
      <c r="L122" s="71" t="str">
        <f>IF(OR($A122="",R122="Nein",R122=""),"",SUMPRODUCT((Tabelle1!$J$6:$J$500)*(Ausstellungen!$C$6:$C$500=$A122)*(Ausstellungen!$F$6:$F$500=Tabelle2!$E$8)))</f>
        <v/>
      </c>
      <c r="M122" s="130" t="str">
        <f t="shared" si="1"/>
        <v/>
      </c>
      <c r="N122" s="130" t="str">
        <f>IF(A122&gt;"a",PROPER(VLOOKUP(A122,Teilnehmer!C$6:E$300,3,0)),"")</f>
        <v/>
      </c>
      <c r="O122" s="130" t="str">
        <f>IF(Teilnehmer!C122&lt;&gt;"","Tabelle2!$A$4:$A$6","leer")</f>
        <v>leer</v>
      </c>
      <c r="P122" s="130" t="str">
        <f>IF(AND(Teilnehmer!C122&lt;&gt;"",Teilnehmer!D122&lt;&gt;"",Teilnehmer!E122&lt;&gt;""),"Tabelle2!$A$1:$A$3","leer")</f>
        <v>leer</v>
      </c>
      <c r="Q122" s="71">
        <f>COUNTIF(Teilnehmer!$C$6:$C$300,"&lt;="&amp;Teilnehmer!$C$6:$C$300)</f>
        <v>0</v>
      </c>
      <c r="R122" s="71" t="str">
        <f>IF(A122&gt;"a",VLOOKUP(A122,Teilnehmer!C$6:F$300,4,0),"")</f>
        <v/>
      </c>
    </row>
    <row r="123" spans="1:18" ht="18.600000000000001" customHeight="1" x14ac:dyDescent="0.2">
      <c r="A123" s="130" t="str">
        <f>IF(ISERROR(INDEX(Teilnehmer!$C$6:$C$300,MATCH(ROWS(Teilnehmer!C$6:$C123),$Q$6:$Q$300,0))),"",UPPER(INDEX(Teilnehmer!$C$6:$C$300,MATCH(ROWS(Teilnehmer!A$6:$C123),$Q$6:$Q$300,0))))</f>
        <v/>
      </c>
      <c r="B123" s="130" t="str">
        <f>IF(A123&gt;"a",MID(VLOOKUP(A123,Teilnehmer!C$6:D$300,2,0),1,2),"")</f>
        <v/>
      </c>
      <c r="C123" s="71" t="str">
        <f>IF(AND(D123&lt;&gt;"",D123&gt;0),RANK(D123,D$6:D$300,0)*100+COUNTIF(D$5:D123,D123),"")</f>
        <v/>
      </c>
      <c r="D123" s="71" t="str">
        <f>IF(OR($A123="",R123="Nein",R123=""),"",SUMPRODUCT((Tabelle1!$J$6:$J$500)*(Ausstellungen!$C$6:$C$500=$A123)*(Ausstellungen!$F$6:$F$500=Tabelle2!$E$3)*(Ausstellungen!$E$6:$E$500="Hü"))+SUMPRODUCT((Tabelle1!$J$6:$J$500)*(Ausstellungen!$C$6:$C$500=$A123)*(Ausstellungen!$F$6:$F$500=Tabelle2!$E$4)*(Ausstellungen!$E$6:$E$500="Hü")))</f>
        <v/>
      </c>
      <c r="E123" s="71" t="str">
        <f>IF(AND(F123&lt;&gt;"",F123&gt;0),RANK(F123,F$6:F$300,0)*100+COUNTIF(F$5:F123,F123),"")</f>
        <v/>
      </c>
      <c r="F123" s="71" t="str">
        <f>IF(OR($A123="",R123="Nein",R123=""),"",SUMPRODUCT((Tabelle1!$J$6:$J$500)*(Ausstellungen!$C$6:$C$500=$A123)*(Ausstellungen!$F$6:$F$500=Tabelle2!$E$3)*(Ausstellungen!$E$6:$E$500="Rü"))+SUMPRODUCT((Tabelle1!$J$6:$J$500)*(Ausstellungen!$C$6:$C$500=$A123)*(Ausstellungen!$F$6:$F$500=Tabelle2!$E$4)*(Ausstellungen!$E$6:$E$500="Rü")))</f>
        <v/>
      </c>
      <c r="G123" s="71" t="str">
        <f>IF(AND(H123&lt;&gt;"",H123&gt;0),RANK(H123,H$6:H$300,0)*100+COUNTIF(H$5:H123,H123),"")</f>
        <v/>
      </c>
      <c r="H123" s="71" t="str">
        <f>IF(OR($A123="",R123="Nein",R123=""),"",SUMPRODUCT((Tabelle1!$J$6:$J$500)*(Ausstellungen!$C$6:$C$500=$A123)*(Ausstellungen!$F$6:$F$500&lt;&gt;Tabelle2!$E$3)*(Ausstellungen!$F$6:$F$500&lt;&gt;Tabelle2!$E$4)*(Ausstellungen!$F$6:$F$500&lt;&gt;Tabelle2!$E$8)*(Ausstellungen!$E$6:$E$500="Hü")))</f>
        <v/>
      </c>
      <c r="I123" s="71" t="str">
        <f>IF(AND(J123&lt;&gt;"",J123&gt;0),RANK(J123,J$6:J$300,0)*100+COUNTIF(J$5:J123,J123),"")</f>
        <v/>
      </c>
      <c r="J123" s="71" t="str">
        <f>IF(OR($A123="",R123="Nein",R123=""),"",SUMPRODUCT((Tabelle1!$J$6:$J$500)*(Ausstellungen!$C$6:$C$500=$A123)*(Ausstellungen!$F$6:$F$500&lt;&gt;Tabelle2!$E$3)*(Ausstellungen!$F$6:$F$500&lt;&gt;Tabelle2!$E$4)*(Ausstellungen!$F$6:$F$500&lt;&gt;Tabelle2!$E$8)*(Ausstellungen!$E$6:$E$500="Rü")))</f>
        <v/>
      </c>
      <c r="K123" s="71" t="str">
        <f>IF(AND(L123&lt;&gt;"",L123&gt;0),RANK(L123,L$6:L$300,0)*100+COUNTIF(L$5:L123,L123),"")</f>
        <v/>
      </c>
      <c r="L123" s="71" t="str">
        <f>IF(OR($A123="",R123="Nein",R123=""),"",SUMPRODUCT((Tabelle1!$J$6:$J$500)*(Ausstellungen!$C$6:$C$500=$A123)*(Ausstellungen!$F$6:$F$500=Tabelle2!$E$8)))</f>
        <v/>
      </c>
      <c r="M123" s="130" t="str">
        <f t="shared" si="1"/>
        <v/>
      </c>
      <c r="N123" s="130" t="str">
        <f>IF(A123&gt;"a",PROPER(VLOOKUP(A123,Teilnehmer!C$6:E$300,3,0)),"")</f>
        <v/>
      </c>
      <c r="O123" s="130" t="str">
        <f>IF(Teilnehmer!C123&lt;&gt;"","Tabelle2!$A$4:$A$6","leer")</f>
        <v>leer</v>
      </c>
      <c r="P123" s="130" t="str">
        <f>IF(AND(Teilnehmer!C123&lt;&gt;"",Teilnehmer!D123&lt;&gt;"",Teilnehmer!E123&lt;&gt;""),"Tabelle2!$A$1:$A$3","leer")</f>
        <v>leer</v>
      </c>
      <c r="Q123" s="71">
        <f>COUNTIF(Teilnehmer!$C$6:$C$300,"&lt;="&amp;Teilnehmer!$C$6:$C$300)</f>
        <v>0</v>
      </c>
      <c r="R123" s="71" t="str">
        <f>IF(A123&gt;"a",VLOOKUP(A123,Teilnehmer!C$6:F$300,4,0),"")</f>
        <v/>
      </c>
    </row>
    <row r="124" spans="1:18" ht="18.600000000000001" customHeight="1" x14ac:dyDescent="0.2">
      <c r="A124" s="130" t="str">
        <f>IF(ISERROR(INDEX(Teilnehmer!$C$6:$C$300,MATCH(ROWS(Teilnehmer!C$6:$C124),$Q$6:$Q$300,0))),"",UPPER(INDEX(Teilnehmer!$C$6:$C$300,MATCH(ROWS(Teilnehmer!A$6:$C124),$Q$6:$Q$300,0))))</f>
        <v/>
      </c>
      <c r="B124" s="130" t="str">
        <f>IF(A124&gt;"a",MID(VLOOKUP(A124,Teilnehmer!C$6:D$300,2,0),1,2),"")</f>
        <v/>
      </c>
      <c r="C124" s="71" t="str">
        <f>IF(AND(D124&lt;&gt;"",D124&gt;0),RANK(D124,D$6:D$300,0)*100+COUNTIF(D$5:D124,D124),"")</f>
        <v/>
      </c>
      <c r="D124" s="71" t="str">
        <f>IF(OR($A124="",R124="Nein",R124=""),"",SUMPRODUCT((Tabelle1!$J$6:$J$500)*(Ausstellungen!$C$6:$C$500=$A124)*(Ausstellungen!$F$6:$F$500=Tabelle2!$E$3)*(Ausstellungen!$E$6:$E$500="Hü"))+SUMPRODUCT((Tabelle1!$J$6:$J$500)*(Ausstellungen!$C$6:$C$500=$A124)*(Ausstellungen!$F$6:$F$500=Tabelle2!$E$4)*(Ausstellungen!$E$6:$E$500="Hü")))</f>
        <v/>
      </c>
      <c r="E124" s="71" t="str">
        <f>IF(AND(F124&lt;&gt;"",F124&gt;0),RANK(F124,F$6:F$300,0)*100+COUNTIF(F$5:F124,F124),"")</f>
        <v/>
      </c>
      <c r="F124" s="71" t="str">
        <f>IF(OR($A124="",R124="Nein",R124=""),"",SUMPRODUCT((Tabelle1!$J$6:$J$500)*(Ausstellungen!$C$6:$C$500=$A124)*(Ausstellungen!$F$6:$F$500=Tabelle2!$E$3)*(Ausstellungen!$E$6:$E$500="Rü"))+SUMPRODUCT((Tabelle1!$J$6:$J$500)*(Ausstellungen!$C$6:$C$500=$A124)*(Ausstellungen!$F$6:$F$500=Tabelle2!$E$4)*(Ausstellungen!$E$6:$E$500="Rü")))</f>
        <v/>
      </c>
      <c r="G124" s="71" t="str">
        <f>IF(AND(H124&lt;&gt;"",H124&gt;0),RANK(H124,H$6:H$300,0)*100+COUNTIF(H$5:H124,H124),"")</f>
        <v/>
      </c>
      <c r="H124" s="71" t="str">
        <f>IF(OR($A124="",R124="Nein",R124=""),"",SUMPRODUCT((Tabelle1!$J$6:$J$500)*(Ausstellungen!$C$6:$C$500=$A124)*(Ausstellungen!$F$6:$F$500&lt;&gt;Tabelle2!$E$3)*(Ausstellungen!$F$6:$F$500&lt;&gt;Tabelle2!$E$4)*(Ausstellungen!$F$6:$F$500&lt;&gt;Tabelle2!$E$8)*(Ausstellungen!$E$6:$E$500="Hü")))</f>
        <v/>
      </c>
      <c r="I124" s="71" t="str">
        <f>IF(AND(J124&lt;&gt;"",J124&gt;0),RANK(J124,J$6:J$300,0)*100+COUNTIF(J$5:J124,J124),"")</f>
        <v/>
      </c>
      <c r="J124" s="71" t="str">
        <f>IF(OR($A124="",R124="Nein",R124=""),"",SUMPRODUCT((Tabelle1!$J$6:$J$500)*(Ausstellungen!$C$6:$C$500=$A124)*(Ausstellungen!$F$6:$F$500&lt;&gt;Tabelle2!$E$3)*(Ausstellungen!$F$6:$F$500&lt;&gt;Tabelle2!$E$4)*(Ausstellungen!$F$6:$F$500&lt;&gt;Tabelle2!$E$8)*(Ausstellungen!$E$6:$E$500="Rü")))</f>
        <v/>
      </c>
      <c r="K124" s="71" t="str">
        <f>IF(AND(L124&lt;&gt;"",L124&gt;0),RANK(L124,L$6:L$300,0)*100+COUNTIF(L$5:L124,L124),"")</f>
        <v/>
      </c>
      <c r="L124" s="71" t="str">
        <f>IF(OR($A124="",R124="Nein",R124=""),"",SUMPRODUCT((Tabelle1!$J$6:$J$500)*(Ausstellungen!$C$6:$C$500=$A124)*(Ausstellungen!$F$6:$F$500=Tabelle2!$E$8)))</f>
        <v/>
      </c>
      <c r="M124" s="130" t="str">
        <f t="shared" si="1"/>
        <v/>
      </c>
      <c r="N124" s="130" t="str">
        <f>IF(A124&gt;"a",PROPER(VLOOKUP(A124,Teilnehmer!C$6:E$300,3,0)),"")</f>
        <v/>
      </c>
      <c r="O124" s="130" t="str">
        <f>IF(Teilnehmer!C124&lt;&gt;"","Tabelle2!$A$4:$A$6","leer")</f>
        <v>leer</v>
      </c>
      <c r="P124" s="130" t="str">
        <f>IF(AND(Teilnehmer!C124&lt;&gt;"",Teilnehmer!D124&lt;&gt;"",Teilnehmer!E124&lt;&gt;""),"Tabelle2!$A$1:$A$3","leer")</f>
        <v>leer</v>
      </c>
      <c r="Q124" s="71">
        <f>COUNTIF(Teilnehmer!$C$6:$C$300,"&lt;="&amp;Teilnehmer!$C$6:$C$300)</f>
        <v>0</v>
      </c>
      <c r="R124" s="71" t="str">
        <f>IF(A124&gt;"a",VLOOKUP(A124,Teilnehmer!C$6:F$300,4,0),"")</f>
        <v/>
      </c>
    </row>
    <row r="125" spans="1:18" ht="18.600000000000001" customHeight="1" x14ac:dyDescent="0.2">
      <c r="A125" s="130" t="str">
        <f>IF(ISERROR(INDEX(Teilnehmer!$C$6:$C$300,MATCH(ROWS(Teilnehmer!C$6:$C125),$Q$6:$Q$300,0))),"",UPPER(INDEX(Teilnehmer!$C$6:$C$300,MATCH(ROWS(Teilnehmer!A$6:$C125),$Q$6:$Q$300,0))))</f>
        <v/>
      </c>
      <c r="B125" s="130" t="str">
        <f>IF(A125&gt;"a",MID(VLOOKUP(A125,Teilnehmer!C$6:D$300,2,0),1,2),"")</f>
        <v/>
      </c>
      <c r="C125" s="71" t="str">
        <f>IF(AND(D125&lt;&gt;"",D125&gt;0),RANK(D125,D$6:D$300,0)*100+COUNTIF(D$5:D125,D125),"")</f>
        <v/>
      </c>
      <c r="D125" s="71" t="str">
        <f>IF(OR($A125="",R125="Nein",R125=""),"",SUMPRODUCT((Tabelle1!$J$6:$J$500)*(Ausstellungen!$C$6:$C$500=$A125)*(Ausstellungen!$F$6:$F$500=Tabelle2!$E$3)*(Ausstellungen!$E$6:$E$500="Hü"))+SUMPRODUCT((Tabelle1!$J$6:$J$500)*(Ausstellungen!$C$6:$C$500=$A125)*(Ausstellungen!$F$6:$F$500=Tabelle2!$E$4)*(Ausstellungen!$E$6:$E$500="Hü")))</f>
        <v/>
      </c>
      <c r="E125" s="71" t="str">
        <f>IF(AND(F125&lt;&gt;"",F125&gt;0),RANK(F125,F$6:F$300,0)*100+COUNTIF(F$5:F125,F125),"")</f>
        <v/>
      </c>
      <c r="F125" s="71" t="str">
        <f>IF(OR($A125="",R125="Nein",R125=""),"",SUMPRODUCT((Tabelle1!$J$6:$J$500)*(Ausstellungen!$C$6:$C$500=$A125)*(Ausstellungen!$F$6:$F$500=Tabelle2!$E$3)*(Ausstellungen!$E$6:$E$500="Rü"))+SUMPRODUCT((Tabelle1!$J$6:$J$500)*(Ausstellungen!$C$6:$C$500=$A125)*(Ausstellungen!$F$6:$F$500=Tabelle2!$E$4)*(Ausstellungen!$E$6:$E$500="Rü")))</f>
        <v/>
      </c>
      <c r="G125" s="71" t="str">
        <f>IF(AND(H125&lt;&gt;"",H125&gt;0),RANK(H125,H$6:H$300,0)*100+COUNTIF(H$5:H125,H125),"")</f>
        <v/>
      </c>
      <c r="H125" s="71" t="str">
        <f>IF(OR($A125="",R125="Nein",R125=""),"",SUMPRODUCT((Tabelle1!$J$6:$J$500)*(Ausstellungen!$C$6:$C$500=$A125)*(Ausstellungen!$F$6:$F$500&lt;&gt;Tabelle2!$E$3)*(Ausstellungen!$F$6:$F$500&lt;&gt;Tabelle2!$E$4)*(Ausstellungen!$F$6:$F$500&lt;&gt;Tabelle2!$E$8)*(Ausstellungen!$E$6:$E$500="Hü")))</f>
        <v/>
      </c>
      <c r="I125" s="71" t="str">
        <f>IF(AND(J125&lt;&gt;"",J125&gt;0),RANK(J125,J$6:J$300,0)*100+COUNTIF(J$5:J125,J125),"")</f>
        <v/>
      </c>
      <c r="J125" s="71" t="str">
        <f>IF(OR($A125="",R125="Nein",R125=""),"",SUMPRODUCT((Tabelle1!$J$6:$J$500)*(Ausstellungen!$C$6:$C$500=$A125)*(Ausstellungen!$F$6:$F$500&lt;&gt;Tabelle2!$E$3)*(Ausstellungen!$F$6:$F$500&lt;&gt;Tabelle2!$E$4)*(Ausstellungen!$F$6:$F$500&lt;&gt;Tabelle2!$E$8)*(Ausstellungen!$E$6:$E$500="Rü")))</f>
        <v/>
      </c>
      <c r="K125" s="71" t="str">
        <f>IF(AND(L125&lt;&gt;"",L125&gt;0),RANK(L125,L$6:L$300,0)*100+COUNTIF(L$5:L125,L125),"")</f>
        <v/>
      </c>
      <c r="L125" s="71" t="str">
        <f>IF(OR($A125="",R125="Nein",R125=""),"",SUMPRODUCT((Tabelle1!$J$6:$J$500)*(Ausstellungen!$C$6:$C$500=$A125)*(Ausstellungen!$F$6:$F$500=Tabelle2!$E$8)))</f>
        <v/>
      </c>
      <c r="M125" s="130" t="str">
        <f t="shared" si="1"/>
        <v/>
      </c>
      <c r="N125" s="130" t="str">
        <f>IF(A125&gt;"a",PROPER(VLOOKUP(A125,Teilnehmer!C$6:E$300,3,0)),"")</f>
        <v/>
      </c>
      <c r="O125" s="130" t="str">
        <f>IF(Teilnehmer!C125&lt;&gt;"","Tabelle2!$A$4:$A$6","leer")</f>
        <v>leer</v>
      </c>
      <c r="P125" s="130" t="str">
        <f>IF(AND(Teilnehmer!C125&lt;&gt;"",Teilnehmer!D125&lt;&gt;"",Teilnehmer!E125&lt;&gt;""),"Tabelle2!$A$1:$A$3","leer")</f>
        <v>leer</v>
      </c>
      <c r="Q125" s="71">
        <f>COUNTIF(Teilnehmer!$C$6:$C$300,"&lt;="&amp;Teilnehmer!$C$6:$C$300)</f>
        <v>0</v>
      </c>
      <c r="R125" s="71" t="str">
        <f>IF(A125&gt;"a",VLOOKUP(A125,Teilnehmer!C$6:F$300,4,0),"")</f>
        <v/>
      </c>
    </row>
    <row r="126" spans="1:18" ht="18.600000000000001" customHeight="1" x14ac:dyDescent="0.2">
      <c r="A126" s="130" t="str">
        <f>IF(ISERROR(INDEX(Teilnehmer!$C$6:$C$300,MATCH(ROWS(Teilnehmer!C$6:$C126),$Q$6:$Q$300,0))),"",UPPER(INDEX(Teilnehmer!$C$6:$C$300,MATCH(ROWS(Teilnehmer!A$6:$C126),$Q$6:$Q$300,0))))</f>
        <v/>
      </c>
      <c r="B126" s="130" t="str">
        <f>IF(A126&gt;"a",MID(VLOOKUP(A126,Teilnehmer!C$6:D$300,2,0),1,2),"")</f>
        <v/>
      </c>
      <c r="C126" s="71" t="str">
        <f>IF(AND(D126&lt;&gt;"",D126&gt;0),RANK(D126,D$6:D$300,0)*100+COUNTIF(D$5:D126,D126),"")</f>
        <v/>
      </c>
      <c r="D126" s="71" t="str">
        <f>IF(OR($A126="",R126="Nein",R126=""),"",SUMPRODUCT((Tabelle1!$J$6:$J$500)*(Ausstellungen!$C$6:$C$500=$A126)*(Ausstellungen!$F$6:$F$500=Tabelle2!$E$3)*(Ausstellungen!$E$6:$E$500="Hü"))+SUMPRODUCT((Tabelle1!$J$6:$J$500)*(Ausstellungen!$C$6:$C$500=$A126)*(Ausstellungen!$F$6:$F$500=Tabelle2!$E$4)*(Ausstellungen!$E$6:$E$500="Hü")))</f>
        <v/>
      </c>
      <c r="E126" s="71" t="str">
        <f>IF(AND(F126&lt;&gt;"",F126&gt;0),RANK(F126,F$6:F$300,0)*100+COUNTIF(F$5:F126,F126),"")</f>
        <v/>
      </c>
      <c r="F126" s="71" t="str">
        <f>IF(OR($A126="",R126="Nein",R126=""),"",SUMPRODUCT((Tabelle1!$J$6:$J$500)*(Ausstellungen!$C$6:$C$500=$A126)*(Ausstellungen!$F$6:$F$500=Tabelle2!$E$3)*(Ausstellungen!$E$6:$E$500="Rü"))+SUMPRODUCT((Tabelle1!$J$6:$J$500)*(Ausstellungen!$C$6:$C$500=$A126)*(Ausstellungen!$F$6:$F$500=Tabelle2!$E$4)*(Ausstellungen!$E$6:$E$500="Rü")))</f>
        <v/>
      </c>
      <c r="G126" s="71" t="str">
        <f>IF(AND(H126&lt;&gt;"",H126&gt;0),RANK(H126,H$6:H$300,0)*100+COUNTIF(H$5:H126,H126),"")</f>
        <v/>
      </c>
      <c r="H126" s="71" t="str">
        <f>IF(OR($A126="",R126="Nein",R126=""),"",SUMPRODUCT((Tabelle1!$J$6:$J$500)*(Ausstellungen!$C$6:$C$500=$A126)*(Ausstellungen!$F$6:$F$500&lt;&gt;Tabelle2!$E$3)*(Ausstellungen!$F$6:$F$500&lt;&gt;Tabelle2!$E$4)*(Ausstellungen!$F$6:$F$500&lt;&gt;Tabelle2!$E$8)*(Ausstellungen!$E$6:$E$500="Hü")))</f>
        <v/>
      </c>
      <c r="I126" s="71" t="str">
        <f>IF(AND(J126&lt;&gt;"",J126&gt;0),RANK(J126,J$6:J$300,0)*100+COUNTIF(J$5:J126,J126),"")</f>
        <v/>
      </c>
      <c r="J126" s="71" t="str">
        <f>IF(OR($A126="",R126="Nein",R126=""),"",SUMPRODUCT((Tabelle1!$J$6:$J$500)*(Ausstellungen!$C$6:$C$500=$A126)*(Ausstellungen!$F$6:$F$500&lt;&gt;Tabelle2!$E$3)*(Ausstellungen!$F$6:$F$500&lt;&gt;Tabelle2!$E$4)*(Ausstellungen!$F$6:$F$500&lt;&gt;Tabelle2!$E$8)*(Ausstellungen!$E$6:$E$500="Rü")))</f>
        <v/>
      </c>
      <c r="K126" s="71" t="str">
        <f>IF(AND(L126&lt;&gt;"",L126&gt;0),RANK(L126,L$6:L$300,0)*100+COUNTIF(L$5:L126,L126),"")</f>
        <v/>
      </c>
      <c r="L126" s="71" t="str">
        <f>IF(OR($A126="",R126="Nein",R126=""),"",SUMPRODUCT((Tabelle1!$J$6:$J$500)*(Ausstellungen!$C$6:$C$500=$A126)*(Ausstellungen!$F$6:$F$500=Tabelle2!$E$8)))</f>
        <v/>
      </c>
      <c r="M126" s="130" t="str">
        <f t="shared" si="1"/>
        <v/>
      </c>
      <c r="N126" s="130" t="str">
        <f>IF(A126&gt;"a",PROPER(VLOOKUP(A126,Teilnehmer!C$6:E$300,3,0)),"")</f>
        <v/>
      </c>
      <c r="O126" s="130" t="str">
        <f>IF(Teilnehmer!C126&lt;&gt;"","Tabelle2!$A$4:$A$6","leer")</f>
        <v>leer</v>
      </c>
      <c r="P126" s="130" t="str">
        <f>IF(AND(Teilnehmer!C126&lt;&gt;"",Teilnehmer!D126&lt;&gt;"",Teilnehmer!E126&lt;&gt;""),"Tabelle2!$A$1:$A$3","leer")</f>
        <v>leer</v>
      </c>
      <c r="Q126" s="71">
        <f>COUNTIF(Teilnehmer!$C$6:$C$300,"&lt;="&amp;Teilnehmer!$C$6:$C$300)</f>
        <v>0</v>
      </c>
      <c r="R126" s="71" t="str">
        <f>IF(A126&gt;"a",VLOOKUP(A126,Teilnehmer!C$6:F$300,4,0),"")</f>
        <v/>
      </c>
    </row>
    <row r="127" spans="1:18" ht="18.600000000000001" customHeight="1" x14ac:dyDescent="0.2">
      <c r="A127" s="130" t="str">
        <f>IF(ISERROR(INDEX(Teilnehmer!$C$6:$C$300,MATCH(ROWS(Teilnehmer!C$6:$C127),$Q$6:$Q$300,0))),"",UPPER(INDEX(Teilnehmer!$C$6:$C$300,MATCH(ROWS(Teilnehmer!A$6:$C127),$Q$6:$Q$300,0))))</f>
        <v/>
      </c>
      <c r="B127" s="130" t="str">
        <f>IF(A127&gt;"a",MID(VLOOKUP(A127,Teilnehmer!C$6:D$300,2,0),1,2),"")</f>
        <v/>
      </c>
      <c r="C127" s="71" t="str">
        <f>IF(AND(D127&lt;&gt;"",D127&gt;0),RANK(D127,D$6:D$300,0)*100+COUNTIF(D$5:D127,D127),"")</f>
        <v/>
      </c>
      <c r="D127" s="71" t="str">
        <f>IF(OR($A127="",R127="Nein",R127=""),"",SUMPRODUCT((Tabelle1!$J$6:$J$500)*(Ausstellungen!$C$6:$C$500=$A127)*(Ausstellungen!$F$6:$F$500=Tabelle2!$E$3)*(Ausstellungen!$E$6:$E$500="Hü"))+SUMPRODUCT((Tabelle1!$J$6:$J$500)*(Ausstellungen!$C$6:$C$500=$A127)*(Ausstellungen!$F$6:$F$500=Tabelle2!$E$4)*(Ausstellungen!$E$6:$E$500="Hü")))</f>
        <v/>
      </c>
      <c r="E127" s="71" t="str">
        <f>IF(AND(F127&lt;&gt;"",F127&gt;0),RANK(F127,F$6:F$300,0)*100+COUNTIF(F$5:F127,F127),"")</f>
        <v/>
      </c>
      <c r="F127" s="71" t="str">
        <f>IF(OR($A127="",R127="Nein",R127=""),"",SUMPRODUCT((Tabelle1!$J$6:$J$500)*(Ausstellungen!$C$6:$C$500=$A127)*(Ausstellungen!$F$6:$F$500=Tabelle2!$E$3)*(Ausstellungen!$E$6:$E$500="Rü"))+SUMPRODUCT((Tabelle1!$J$6:$J$500)*(Ausstellungen!$C$6:$C$500=$A127)*(Ausstellungen!$F$6:$F$500=Tabelle2!$E$4)*(Ausstellungen!$E$6:$E$500="Rü")))</f>
        <v/>
      </c>
      <c r="G127" s="71" t="str">
        <f>IF(AND(H127&lt;&gt;"",H127&gt;0),RANK(H127,H$6:H$300,0)*100+COUNTIF(H$5:H127,H127),"")</f>
        <v/>
      </c>
      <c r="H127" s="71" t="str">
        <f>IF(OR($A127="",R127="Nein",R127=""),"",SUMPRODUCT((Tabelle1!$J$6:$J$500)*(Ausstellungen!$C$6:$C$500=$A127)*(Ausstellungen!$F$6:$F$500&lt;&gt;Tabelle2!$E$3)*(Ausstellungen!$F$6:$F$500&lt;&gt;Tabelle2!$E$4)*(Ausstellungen!$F$6:$F$500&lt;&gt;Tabelle2!$E$8)*(Ausstellungen!$E$6:$E$500="Hü")))</f>
        <v/>
      </c>
      <c r="I127" s="71" t="str">
        <f>IF(AND(J127&lt;&gt;"",J127&gt;0),RANK(J127,J$6:J$300,0)*100+COUNTIF(J$5:J127,J127),"")</f>
        <v/>
      </c>
      <c r="J127" s="71" t="str">
        <f>IF(OR($A127="",R127="Nein",R127=""),"",SUMPRODUCT((Tabelle1!$J$6:$J$500)*(Ausstellungen!$C$6:$C$500=$A127)*(Ausstellungen!$F$6:$F$500&lt;&gt;Tabelle2!$E$3)*(Ausstellungen!$F$6:$F$500&lt;&gt;Tabelle2!$E$4)*(Ausstellungen!$F$6:$F$500&lt;&gt;Tabelle2!$E$8)*(Ausstellungen!$E$6:$E$500="Rü")))</f>
        <v/>
      </c>
      <c r="K127" s="71" t="str">
        <f>IF(AND(L127&lt;&gt;"",L127&gt;0),RANK(L127,L$6:L$300,0)*100+COUNTIF(L$5:L127,L127),"")</f>
        <v/>
      </c>
      <c r="L127" s="71" t="str">
        <f>IF(OR($A127="",R127="Nein",R127=""),"",SUMPRODUCT((Tabelle1!$J$6:$J$500)*(Ausstellungen!$C$6:$C$500=$A127)*(Ausstellungen!$F$6:$F$500=Tabelle2!$E$8)))</f>
        <v/>
      </c>
      <c r="M127" s="130" t="str">
        <f t="shared" si="1"/>
        <v/>
      </c>
      <c r="N127" s="130" t="str">
        <f>IF(A127&gt;"a",PROPER(VLOOKUP(A127,Teilnehmer!C$6:E$300,3,0)),"")</f>
        <v/>
      </c>
      <c r="O127" s="130" t="str">
        <f>IF(Teilnehmer!C127&lt;&gt;"","Tabelle2!$A$4:$A$6","leer")</f>
        <v>leer</v>
      </c>
      <c r="P127" s="130" t="str">
        <f>IF(AND(Teilnehmer!C127&lt;&gt;"",Teilnehmer!D127&lt;&gt;"",Teilnehmer!E127&lt;&gt;""),"Tabelle2!$A$1:$A$3","leer")</f>
        <v>leer</v>
      </c>
      <c r="Q127" s="71">
        <f>COUNTIF(Teilnehmer!$C$6:$C$300,"&lt;="&amp;Teilnehmer!$C$6:$C$300)</f>
        <v>0</v>
      </c>
      <c r="R127" s="71" t="str">
        <f>IF(A127&gt;"a",VLOOKUP(A127,Teilnehmer!C$6:F$300,4,0),"")</f>
        <v/>
      </c>
    </row>
    <row r="128" spans="1:18" ht="18.600000000000001" customHeight="1" x14ac:dyDescent="0.2">
      <c r="A128" s="130" t="str">
        <f>IF(ISERROR(INDEX(Teilnehmer!$C$6:$C$300,MATCH(ROWS(Teilnehmer!C$6:$C128),$Q$6:$Q$300,0))),"",UPPER(INDEX(Teilnehmer!$C$6:$C$300,MATCH(ROWS(Teilnehmer!A$6:$C128),$Q$6:$Q$300,0))))</f>
        <v/>
      </c>
      <c r="B128" s="130" t="str">
        <f>IF(A128&gt;"a",MID(VLOOKUP(A128,Teilnehmer!C$6:D$300,2,0),1,2),"")</f>
        <v/>
      </c>
      <c r="C128" s="71" t="str">
        <f>IF(AND(D128&lt;&gt;"",D128&gt;0),RANK(D128,D$6:D$300,0)*100+COUNTIF(D$5:D128,D128),"")</f>
        <v/>
      </c>
      <c r="D128" s="71" t="str">
        <f>IF(OR($A128="",R128="Nein",R128=""),"",SUMPRODUCT((Tabelle1!$J$6:$J$500)*(Ausstellungen!$C$6:$C$500=$A128)*(Ausstellungen!$F$6:$F$500=Tabelle2!$E$3)*(Ausstellungen!$E$6:$E$500="Hü"))+SUMPRODUCT((Tabelle1!$J$6:$J$500)*(Ausstellungen!$C$6:$C$500=$A128)*(Ausstellungen!$F$6:$F$500=Tabelle2!$E$4)*(Ausstellungen!$E$6:$E$500="Hü")))</f>
        <v/>
      </c>
      <c r="E128" s="71" t="str">
        <f>IF(AND(F128&lt;&gt;"",F128&gt;0),RANK(F128,F$6:F$300,0)*100+COUNTIF(F$5:F128,F128),"")</f>
        <v/>
      </c>
      <c r="F128" s="71" t="str">
        <f>IF(OR($A128="",R128="Nein",R128=""),"",SUMPRODUCT((Tabelle1!$J$6:$J$500)*(Ausstellungen!$C$6:$C$500=$A128)*(Ausstellungen!$F$6:$F$500=Tabelle2!$E$3)*(Ausstellungen!$E$6:$E$500="Rü"))+SUMPRODUCT((Tabelle1!$J$6:$J$500)*(Ausstellungen!$C$6:$C$500=$A128)*(Ausstellungen!$F$6:$F$500=Tabelle2!$E$4)*(Ausstellungen!$E$6:$E$500="Rü")))</f>
        <v/>
      </c>
      <c r="G128" s="71" t="str">
        <f>IF(AND(H128&lt;&gt;"",H128&gt;0),RANK(H128,H$6:H$300,0)*100+COUNTIF(H$5:H128,H128),"")</f>
        <v/>
      </c>
      <c r="H128" s="71" t="str">
        <f>IF(OR($A128="",R128="Nein",R128=""),"",SUMPRODUCT((Tabelle1!$J$6:$J$500)*(Ausstellungen!$C$6:$C$500=$A128)*(Ausstellungen!$F$6:$F$500&lt;&gt;Tabelle2!$E$3)*(Ausstellungen!$F$6:$F$500&lt;&gt;Tabelle2!$E$4)*(Ausstellungen!$F$6:$F$500&lt;&gt;Tabelle2!$E$8)*(Ausstellungen!$E$6:$E$500="Hü")))</f>
        <v/>
      </c>
      <c r="I128" s="71" t="str">
        <f>IF(AND(J128&lt;&gt;"",J128&gt;0),RANK(J128,J$6:J$300,0)*100+COUNTIF(J$5:J128,J128),"")</f>
        <v/>
      </c>
      <c r="J128" s="71" t="str">
        <f>IF(OR($A128="",R128="Nein",R128=""),"",SUMPRODUCT((Tabelle1!$J$6:$J$500)*(Ausstellungen!$C$6:$C$500=$A128)*(Ausstellungen!$F$6:$F$500&lt;&gt;Tabelle2!$E$3)*(Ausstellungen!$F$6:$F$500&lt;&gt;Tabelle2!$E$4)*(Ausstellungen!$F$6:$F$500&lt;&gt;Tabelle2!$E$8)*(Ausstellungen!$E$6:$E$500="Rü")))</f>
        <v/>
      </c>
      <c r="K128" s="71" t="str">
        <f>IF(AND(L128&lt;&gt;"",L128&gt;0),RANK(L128,L$6:L$300,0)*100+COUNTIF(L$5:L128,L128),"")</f>
        <v/>
      </c>
      <c r="L128" s="71" t="str">
        <f>IF(OR($A128="",R128="Nein",R128=""),"",SUMPRODUCT((Tabelle1!$J$6:$J$500)*(Ausstellungen!$C$6:$C$500=$A128)*(Ausstellungen!$F$6:$F$500=Tabelle2!$E$8)))</f>
        <v/>
      </c>
      <c r="M128" s="130" t="str">
        <f t="shared" si="1"/>
        <v/>
      </c>
      <c r="N128" s="130" t="str">
        <f>IF(A128&gt;"a",PROPER(VLOOKUP(A128,Teilnehmer!C$6:E$300,3,0)),"")</f>
        <v/>
      </c>
      <c r="O128" s="130" t="str">
        <f>IF(Teilnehmer!C128&lt;&gt;"","Tabelle2!$A$4:$A$6","leer")</f>
        <v>leer</v>
      </c>
      <c r="P128" s="130" t="str">
        <f>IF(AND(Teilnehmer!C128&lt;&gt;"",Teilnehmer!D128&lt;&gt;"",Teilnehmer!E128&lt;&gt;""),"Tabelle2!$A$1:$A$3","leer")</f>
        <v>leer</v>
      </c>
      <c r="Q128" s="71">
        <f>COUNTIF(Teilnehmer!$C$6:$C$300,"&lt;="&amp;Teilnehmer!$C$6:$C$300)</f>
        <v>0</v>
      </c>
      <c r="R128" s="71" t="str">
        <f>IF(A128&gt;"a",VLOOKUP(A128,Teilnehmer!C$6:F$300,4,0),"")</f>
        <v/>
      </c>
    </row>
    <row r="129" spans="1:18" ht="18.600000000000001" customHeight="1" x14ac:dyDescent="0.2">
      <c r="A129" s="130" t="str">
        <f>IF(ISERROR(INDEX(Teilnehmer!$C$6:$C$300,MATCH(ROWS(Teilnehmer!C$6:$C129),$Q$6:$Q$300,0))),"",UPPER(INDEX(Teilnehmer!$C$6:$C$300,MATCH(ROWS(Teilnehmer!A$6:$C129),$Q$6:$Q$300,0))))</f>
        <v/>
      </c>
      <c r="B129" s="130" t="str">
        <f>IF(A129&gt;"a",MID(VLOOKUP(A129,Teilnehmer!C$6:D$300,2,0),1,2),"")</f>
        <v/>
      </c>
      <c r="C129" s="71" t="str">
        <f>IF(AND(D129&lt;&gt;"",D129&gt;0),RANK(D129,D$6:D$300,0)*100+COUNTIF(D$5:D129,D129),"")</f>
        <v/>
      </c>
      <c r="D129" s="71" t="str">
        <f>IF(OR($A129="",R129="Nein",R129=""),"",SUMPRODUCT((Tabelle1!$J$6:$J$500)*(Ausstellungen!$C$6:$C$500=$A129)*(Ausstellungen!$F$6:$F$500=Tabelle2!$E$3)*(Ausstellungen!$E$6:$E$500="Hü"))+SUMPRODUCT((Tabelle1!$J$6:$J$500)*(Ausstellungen!$C$6:$C$500=$A129)*(Ausstellungen!$F$6:$F$500=Tabelle2!$E$4)*(Ausstellungen!$E$6:$E$500="Hü")))</f>
        <v/>
      </c>
      <c r="E129" s="71" t="str">
        <f>IF(AND(F129&lt;&gt;"",F129&gt;0),RANK(F129,F$6:F$300,0)*100+COUNTIF(F$5:F129,F129),"")</f>
        <v/>
      </c>
      <c r="F129" s="71" t="str">
        <f>IF(OR($A129="",R129="Nein",R129=""),"",SUMPRODUCT((Tabelle1!$J$6:$J$500)*(Ausstellungen!$C$6:$C$500=$A129)*(Ausstellungen!$F$6:$F$500=Tabelle2!$E$3)*(Ausstellungen!$E$6:$E$500="Rü"))+SUMPRODUCT((Tabelle1!$J$6:$J$500)*(Ausstellungen!$C$6:$C$500=$A129)*(Ausstellungen!$F$6:$F$500=Tabelle2!$E$4)*(Ausstellungen!$E$6:$E$500="Rü")))</f>
        <v/>
      </c>
      <c r="G129" s="71" t="str">
        <f>IF(AND(H129&lt;&gt;"",H129&gt;0),RANK(H129,H$6:H$300,0)*100+COUNTIF(H$5:H129,H129),"")</f>
        <v/>
      </c>
      <c r="H129" s="71" t="str">
        <f>IF(OR($A129="",R129="Nein",R129=""),"",SUMPRODUCT((Tabelle1!$J$6:$J$500)*(Ausstellungen!$C$6:$C$500=$A129)*(Ausstellungen!$F$6:$F$500&lt;&gt;Tabelle2!$E$3)*(Ausstellungen!$F$6:$F$500&lt;&gt;Tabelle2!$E$4)*(Ausstellungen!$F$6:$F$500&lt;&gt;Tabelle2!$E$8)*(Ausstellungen!$E$6:$E$500="Hü")))</f>
        <v/>
      </c>
      <c r="I129" s="71" t="str">
        <f>IF(AND(J129&lt;&gt;"",J129&gt;0),RANK(J129,J$6:J$300,0)*100+COUNTIF(J$5:J129,J129),"")</f>
        <v/>
      </c>
      <c r="J129" s="71" t="str">
        <f>IF(OR($A129="",R129="Nein",R129=""),"",SUMPRODUCT((Tabelle1!$J$6:$J$500)*(Ausstellungen!$C$6:$C$500=$A129)*(Ausstellungen!$F$6:$F$500&lt;&gt;Tabelle2!$E$3)*(Ausstellungen!$F$6:$F$500&lt;&gt;Tabelle2!$E$4)*(Ausstellungen!$F$6:$F$500&lt;&gt;Tabelle2!$E$8)*(Ausstellungen!$E$6:$E$500="Rü")))</f>
        <v/>
      </c>
      <c r="K129" s="71" t="str">
        <f>IF(AND(L129&lt;&gt;"",L129&gt;0),RANK(L129,L$6:L$300,0)*100+COUNTIF(L$5:L129,L129),"")</f>
        <v/>
      </c>
      <c r="L129" s="71" t="str">
        <f>IF(OR($A129="",R129="Nein",R129=""),"",SUMPRODUCT((Tabelle1!$J$6:$J$500)*(Ausstellungen!$C$6:$C$500=$A129)*(Ausstellungen!$F$6:$F$500=Tabelle2!$E$8)))</f>
        <v/>
      </c>
      <c r="M129" s="130" t="str">
        <f t="shared" si="1"/>
        <v/>
      </c>
      <c r="N129" s="130" t="str">
        <f>IF(A129&gt;"a",PROPER(VLOOKUP(A129,Teilnehmer!C$6:E$300,3,0)),"")</f>
        <v/>
      </c>
      <c r="O129" s="130" t="str">
        <f>IF(Teilnehmer!C129&lt;&gt;"","Tabelle2!$A$4:$A$6","leer")</f>
        <v>leer</v>
      </c>
      <c r="P129" s="130" t="str">
        <f>IF(AND(Teilnehmer!C129&lt;&gt;"",Teilnehmer!D129&lt;&gt;"",Teilnehmer!E129&lt;&gt;""),"Tabelle2!$A$1:$A$3","leer")</f>
        <v>leer</v>
      </c>
      <c r="Q129" s="71">
        <f>COUNTIF(Teilnehmer!$C$6:$C$300,"&lt;="&amp;Teilnehmer!$C$6:$C$300)</f>
        <v>0</v>
      </c>
      <c r="R129" s="71" t="str">
        <f>IF(A129&gt;"a",VLOOKUP(A129,Teilnehmer!C$6:F$300,4,0),"")</f>
        <v/>
      </c>
    </row>
    <row r="130" spans="1:18" ht="18.600000000000001" customHeight="1" x14ac:dyDescent="0.2">
      <c r="A130" s="130" t="str">
        <f>IF(ISERROR(INDEX(Teilnehmer!$C$6:$C$300,MATCH(ROWS(Teilnehmer!C$6:$C130),$Q$6:$Q$300,0))),"",UPPER(INDEX(Teilnehmer!$C$6:$C$300,MATCH(ROWS(Teilnehmer!A$6:$C130),$Q$6:$Q$300,0))))</f>
        <v/>
      </c>
      <c r="B130" s="130" t="str">
        <f>IF(A130&gt;"a",MID(VLOOKUP(A130,Teilnehmer!C$6:D$300,2,0),1,2),"")</f>
        <v/>
      </c>
      <c r="C130" s="71" t="str">
        <f>IF(AND(D130&lt;&gt;"",D130&gt;0),RANK(D130,D$6:D$300,0)*100+COUNTIF(D$5:D130,D130),"")</f>
        <v/>
      </c>
      <c r="D130" s="71" t="str">
        <f>IF(OR($A130="",R130="Nein",R130=""),"",SUMPRODUCT((Tabelle1!$J$6:$J$500)*(Ausstellungen!$C$6:$C$500=$A130)*(Ausstellungen!$F$6:$F$500=Tabelle2!$E$3)*(Ausstellungen!$E$6:$E$500="Hü"))+SUMPRODUCT((Tabelle1!$J$6:$J$500)*(Ausstellungen!$C$6:$C$500=$A130)*(Ausstellungen!$F$6:$F$500=Tabelle2!$E$4)*(Ausstellungen!$E$6:$E$500="Hü")))</f>
        <v/>
      </c>
      <c r="E130" s="71" t="str">
        <f>IF(AND(F130&lt;&gt;"",F130&gt;0),RANK(F130,F$6:F$300,0)*100+COUNTIF(F$5:F130,F130),"")</f>
        <v/>
      </c>
      <c r="F130" s="71" t="str">
        <f>IF(OR($A130="",R130="Nein",R130=""),"",SUMPRODUCT((Tabelle1!$J$6:$J$500)*(Ausstellungen!$C$6:$C$500=$A130)*(Ausstellungen!$F$6:$F$500=Tabelle2!$E$3)*(Ausstellungen!$E$6:$E$500="Rü"))+SUMPRODUCT((Tabelle1!$J$6:$J$500)*(Ausstellungen!$C$6:$C$500=$A130)*(Ausstellungen!$F$6:$F$500=Tabelle2!$E$4)*(Ausstellungen!$E$6:$E$500="Rü")))</f>
        <v/>
      </c>
      <c r="G130" s="71" t="str">
        <f>IF(AND(H130&lt;&gt;"",H130&gt;0),RANK(H130,H$6:H$300,0)*100+COUNTIF(H$5:H130,H130),"")</f>
        <v/>
      </c>
      <c r="H130" s="71" t="str">
        <f>IF(OR($A130="",R130="Nein",R130=""),"",SUMPRODUCT((Tabelle1!$J$6:$J$500)*(Ausstellungen!$C$6:$C$500=$A130)*(Ausstellungen!$F$6:$F$500&lt;&gt;Tabelle2!$E$3)*(Ausstellungen!$F$6:$F$500&lt;&gt;Tabelle2!$E$4)*(Ausstellungen!$F$6:$F$500&lt;&gt;Tabelle2!$E$8)*(Ausstellungen!$E$6:$E$500="Hü")))</f>
        <v/>
      </c>
      <c r="I130" s="71" t="str">
        <f>IF(AND(J130&lt;&gt;"",J130&gt;0),RANK(J130,J$6:J$300,0)*100+COUNTIF(J$5:J130,J130),"")</f>
        <v/>
      </c>
      <c r="J130" s="71" t="str">
        <f>IF(OR($A130="",R130="Nein",R130=""),"",SUMPRODUCT((Tabelle1!$J$6:$J$500)*(Ausstellungen!$C$6:$C$500=$A130)*(Ausstellungen!$F$6:$F$500&lt;&gt;Tabelle2!$E$3)*(Ausstellungen!$F$6:$F$500&lt;&gt;Tabelle2!$E$4)*(Ausstellungen!$F$6:$F$500&lt;&gt;Tabelle2!$E$8)*(Ausstellungen!$E$6:$E$500="Rü")))</f>
        <v/>
      </c>
      <c r="K130" s="71" t="str">
        <f>IF(AND(L130&lt;&gt;"",L130&gt;0),RANK(L130,L$6:L$300,0)*100+COUNTIF(L$5:L130,L130),"")</f>
        <v/>
      </c>
      <c r="L130" s="71" t="str">
        <f>IF(OR($A130="",R130="Nein",R130=""),"",SUMPRODUCT((Tabelle1!$J$6:$J$500)*(Ausstellungen!$C$6:$C$500=$A130)*(Ausstellungen!$F$6:$F$500=Tabelle2!$E$8)))</f>
        <v/>
      </c>
      <c r="M130" s="130" t="str">
        <f t="shared" si="1"/>
        <v/>
      </c>
      <c r="N130" s="130" t="str">
        <f>IF(A130&gt;"a",PROPER(VLOOKUP(A130,Teilnehmer!C$6:E$300,3,0)),"")</f>
        <v/>
      </c>
      <c r="O130" s="130" t="str">
        <f>IF(Teilnehmer!C130&lt;&gt;"","Tabelle2!$A$4:$A$6","leer")</f>
        <v>leer</v>
      </c>
      <c r="P130" s="130" t="str">
        <f>IF(AND(Teilnehmer!C130&lt;&gt;"",Teilnehmer!D130&lt;&gt;"",Teilnehmer!E130&lt;&gt;""),"Tabelle2!$A$1:$A$3","leer")</f>
        <v>leer</v>
      </c>
      <c r="Q130" s="71">
        <f>COUNTIF(Teilnehmer!$C$6:$C$300,"&lt;="&amp;Teilnehmer!$C$6:$C$300)</f>
        <v>0</v>
      </c>
      <c r="R130" s="71" t="str">
        <f>IF(A130&gt;"a",VLOOKUP(A130,Teilnehmer!C$6:F$300,4,0),"")</f>
        <v/>
      </c>
    </row>
    <row r="131" spans="1:18" ht="18.600000000000001" customHeight="1" x14ac:dyDescent="0.2">
      <c r="A131" s="130" t="str">
        <f>IF(ISERROR(INDEX(Teilnehmer!$C$6:$C$300,MATCH(ROWS(Teilnehmer!C$6:$C131),$Q$6:$Q$300,0))),"",UPPER(INDEX(Teilnehmer!$C$6:$C$300,MATCH(ROWS(Teilnehmer!A$6:$C131),$Q$6:$Q$300,0))))</f>
        <v/>
      </c>
      <c r="B131" s="130" t="str">
        <f>IF(A131&gt;"a",MID(VLOOKUP(A131,Teilnehmer!C$6:D$300,2,0),1,2),"")</f>
        <v/>
      </c>
      <c r="C131" s="71" t="str">
        <f>IF(AND(D131&lt;&gt;"",D131&gt;0),RANK(D131,D$6:D$300,0)*100+COUNTIF(D$5:D131,D131),"")</f>
        <v/>
      </c>
      <c r="D131" s="71" t="str">
        <f>IF(OR($A131="",R131="Nein",R131=""),"",SUMPRODUCT((Tabelle1!$J$6:$J$500)*(Ausstellungen!$C$6:$C$500=$A131)*(Ausstellungen!$F$6:$F$500=Tabelle2!$E$3)*(Ausstellungen!$E$6:$E$500="Hü"))+SUMPRODUCT((Tabelle1!$J$6:$J$500)*(Ausstellungen!$C$6:$C$500=$A131)*(Ausstellungen!$F$6:$F$500=Tabelle2!$E$4)*(Ausstellungen!$E$6:$E$500="Hü")))</f>
        <v/>
      </c>
      <c r="E131" s="71" t="str">
        <f>IF(AND(F131&lt;&gt;"",F131&gt;0),RANK(F131,F$6:F$300,0)*100+COUNTIF(F$5:F131,F131),"")</f>
        <v/>
      </c>
      <c r="F131" s="71" t="str">
        <f>IF(OR($A131="",R131="Nein",R131=""),"",SUMPRODUCT((Tabelle1!$J$6:$J$500)*(Ausstellungen!$C$6:$C$500=$A131)*(Ausstellungen!$F$6:$F$500=Tabelle2!$E$3)*(Ausstellungen!$E$6:$E$500="Rü"))+SUMPRODUCT((Tabelle1!$J$6:$J$500)*(Ausstellungen!$C$6:$C$500=$A131)*(Ausstellungen!$F$6:$F$500=Tabelle2!$E$4)*(Ausstellungen!$E$6:$E$500="Rü")))</f>
        <v/>
      </c>
      <c r="G131" s="71" t="str">
        <f>IF(AND(H131&lt;&gt;"",H131&gt;0),RANK(H131,H$6:H$300,0)*100+COUNTIF(H$5:H131,H131),"")</f>
        <v/>
      </c>
      <c r="H131" s="71" t="str">
        <f>IF(OR($A131="",R131="Nein",R131=""),"",SUMPRODUCT((Tabelle1!$J$6:$J$500)*(Ausstellungen!$C$6:$C$500=$A131)*(Ausstellungen!$F$6:$F$500&lt;&gt;Tabelle2!$E$3)*(Ausstellungen!$F$6:$F$500&lt;&gt;Tabelle2!$E$4)*(Ausstellungen!$F$6:$F$500&lt;&gt;Tabelle2!$E$8)*(Ausstellungen!$E$6:$E$500="Hü")))</f>
        <v/>
      </c>
      <c r="I131" s="71" t="str">
        <f>IF(AND(J131&lt;&gt;"",J131&gt;0),RANK(J131,J$6:J$300,0)*100+COUNTIF(J$5:J131,J131),"")</f>
        <v/>
      </c>
      <c r="J131" s="71" t="str">
        <f>IF(OR($A131="",R131="Nein",R131=""),"",SUMPRODUCT((Tabelle1!$J$6:$J$500)*(Ausstellungen!$C$6:$C$500=$A131)*(Ausstellungen!$F$6:$F$500&lt;&gt;Tabelle2!$E$3)*(Ausstellungen!$F$6:$F$500&lt;&gt;Tabelle2!$E$4)*(Ausstellungen!$F$6:$F$500&lt;&gt;Tabelle2!$E$8)*(Ausstellungen!$E$6:$E$500="Rü")))</f>
        <v/>
      </c>
      <c r="K131" s="71" t="str">
        <f>IF(AND(L131&lt;&gt;"",L131&gt;0),RANK(L131,L$6:L$300,0)*100+COUNTIF(L$5:L131,L131),"")</f>
        <v/>
      </c>
      <c r="L131" s="71" t="str">
        <f>IF(OR($A131="",R131="Nein",R131=""),"",SUMPRODUCT((Tabelle1!$J$6:$J$500)*(Ausstellungen!$C$6:$C$500=$A131)*(Ausstellungen!$F$6:$F$500=Tabelle2!$E$8)))</f>
        <v/>
      </c>
      <c r="M131" s="130" t="str">
        <f t="shared" si="1"/>
        <v/>
      </c>
      <c r="N131" s="130" t="str">
        <f>IF(A131&gt;"a",PROPER(VLOOKUP(A131,Teilnehmer!C$6:E$300,3,0)),"")</f>
        <v/>
      </c>
      <c r="O131" s="130" t="str">
        <f>IF(Teilnehmer!C131&lt;&gt;"","Tabelle2!$A$4:$A$6","leer")</f>
        <v>leer</v>
      </c>
      <c r="P131" s="130" t="str">
        <f>IF(AND(Teilnehmer!C131&lt;&gt;"",Teilnehmer!D131&lt;&gt;"",Teilnehmer!E131&lt;&gt;""),"Tabelle2!$A$1:$A$3","leer")</f>
        <v>leer</v>
      </c>
      <c r="Q131" s="71">
        <f>COUNTIF(Teilnehmer!$C$6:$C$300,"&lt;="&amp;Teilnehmer!$C$6:$C$300)</f>
        <v>0</v>
      </c>
      <c r="R131" s="71" t="str">
        <f>IF(A131&gt;"a",VLOOKUP(A131,Teilnehmer!C$6:F$300,4,0),"")</f>
        <v/>
      </c>
    </row>
    <row r="132" spans="1:18" ht="18.600000000000001" customHeight="1" x14ac:dyDescent="0.2">
      <c r="A132" s="130" t="str">
        <f>IF(ISERROR(INDEX(Teilnehmer!$C$6:$C$300,MATCH(ROWS(Teilnehmer!C$6:$C132),$Q$6:$Q$300,0))),"",UPPER(INDEX(Teilnehmer!$C$6:$C$300,MATCH(ROWS(Teilnehmer!A$6:$C132),$Q$6:$Q$300,0))))</f>
        <v/>
      </c>
      <c r="B132" s="130" t="str">
        <f>IF(A132&gt;"a",MID(VLOOKUP(A132,Teilnehmer!C$6:D$300,2,0),1,2),"")</f>
        <v/>
      </c>
      <c r="C132" s="71" t="str">
        <f>IF(AND(D132&lt;&gt;"",D132&gt;0),RANK(D132,D$6:D$300,0)*100+COUNTIF(D$5:D132,D132),"")</f>
        <v/>
      </c>
      <c r="D132" s="71" t="str">
        <f>IF(OR($A132="",R132="Nein",R132=""),"",SUMPRODUCT((Tabelle1!$J$6:$J$500)*(Ausstellungen!$C$6:$C$500=$A132)*(Ausstellungen!$F$6:$F$500=Tabelle2!$E$3)*(Ausstellungen!$E$6:$E$500="Hü"))+SUMPRODUCT((Tabelle1!$J$6:$J$500)*(Ausstellungen!$C$6:$C$500=$A132)*(Ausstellungen!$F$6:$F$500=Tabelle2!$E$4)*(Ausstellungen!$E$6:$E$500="Hü")))</f>
        <v/>
      </c>
      <c r="E132" s="71" t="str">
        <f>IF(AND(F132&lt;&gt;"",F132&gt;0),RANK(F132,F$6:F$300,0)*100+COUNTIF(F$5:F132,F132),"")</f>
        <v/>
      </c>
      <c r="F132" s="71" t="str">
        <f>IF(OR($A132="",R132="Nein",R132=""),"",SUMPRODUCT((Tabelle1!$J$6:$J$500)*(Ausstellungen!$C$6:$C$500=$A132)*(Ausstellungen!$F$6:$F$500=Tabelle2!$E$3)*(Ausstellungen!$E$6:$E$500="Rü"))+SUMPRODUCT((Tabelle1!$J$6:$J$500)*(Ausstellungen!$C$6:$C$500=$A132)*(Ausstellungen!$F$6:$F$500=Tabelle2!$E$4)*(Ausstellungen!$E$6:$E$500="Rü")))</f>
        <v/>
      </c>
      <c r="G132" s="71" t="str">
        <f>IF(AND(H132&lt;&gt;"",H132&gt;0),RANK(H132,H$6:H$300,0)*100+COUNTIF(H$5:H132,H132),"")</f>
        <v/>
      </c>
      <c r="H132" s="71" t="str">
        <f>IF(OR($A132="",R132="Nein",R132=""),"",SUMPRODUCT((Tabelle1!$J$6:$J$500)*(Ausstellungen!$C$6:$C$500=$A132)*(Ausstellungen!$F$6:$F$500&lt;&gt;Tabelle2!$E$3)*(Ausstellungen!$F$6:$F$500&lt;&gt;Tabelle2!$E$4)*(Ausstellungen!$F$6:$F$500&lt;&gt;Tabelle2!$E$8)*(Ausstellungen!$E$6:$E$500="Hü")))</f>
        <v/>
      </c>
      <c r="I132" s="71" t="str">
        <f>IF(AND(J132&lt;&gt;"",J132&gt;0),RANK(J132,J$6:J$300,0)*100+COUNTIF(J$5:J132,J132),"")</f>
        <v/>
      </c>
      <c r="J132" s="71" t="str">
        <f>IF(OR($A132="",R132="Nein",R132=""),"",SUMPRODUCT((Tabelle1!$J$6:$J$500)*(Ausstellungen!$C$6:$C$500=$A132)*(Ausstellungen!$F$6:$F$500&lt;&gt;Tabelle2!$E$3)*(Ausstellungen!$F$6:$F$500&lt;&gt;Tabelle2!$E$4)*(Ausstellungen!$F$6:$F$500&lt;&gt;Tabelle2!$E$8)*(Ausstellungen!$E$6:$E$500="Rü")))</f>
        <v/>
      </c>
      <c r="K132" s="71" t="str">
        <f>IF(AND(L132&lt;&gt;"",L132&gt;0),RANK(L132,L$6:L$300,0)*100+COUNTIF(L$5:L132,L132),"")</f>
        <v/>
      </c>
      <c r="L132" s="71" t="str">
        <f>IF(OR($A132="",R132="Nein",R132=""),"",SUMPRODUCT((Tabelle1!$J$6:$J$500)*(Ausstellungen!$C$6:$C$500=$A132)*(Ausstellungen!$F$6:$F$500=Tabelle2!$E$8)))</f>
        <v/>
      </c>
      <c r="M132" s="130" t="str">
        <f t="shared" si="1"/>
        <v/>
      </c>
      <c r="N132" s="130" t="str">
        <f>IF(A132&gt;"a",PROPER(VLOOKUP(A132,Teilnehmer!C$6:E$300,3,0)),"")</f>
        <v/>
      </c>
      <c r="O132" s="130" t="str">
        <f>IF(Teilnehmer!C132&lt;&gt;"","Tabelle2!$A$4:$A$6","leer")</f>
        <v>leer</v>
      </c>
      <c r="P132" s="130" t="str">
        <f>IF(AND(Teilnehmer!C132&lt;&gt;"",Teilnehmer!D132&lt;&gt;"",Teilnehmer!E132&lt;&gt;""),"Tabelle2!$A$1:$A$3","leer")</f>
        <v>leer</v>
      </c>
      <c r="Q132" s="71">
        <f>COUNTIF(Teilnehmer!$C$6:$C$300,"&lt;="&amp;Teilnehmer!$C$6:$C$300)</f>
        <v>0</v>
      </c>
      <c r="R132" s="71" t="str">
        <f>IF(A132&gt;"a",VLOOKUP(A132,Teilnehmer!C$6:F$300,4,0),"")</f>
        <v/>
      </c>
    </row>
    <row r="133" spans="1:18" ht="18.600000000000001" customHeight="1" x14ac:dyDescent="0.2">
      <c r="A133" s="130" t="str">
        <f>IF(ISERROR(INDEX(Teilnehmer!$C$6:$C$300,MATCH(ROWS(Teilnehmer!C$6:$C133),$Q$6:$Q$300,0))),"",UPPER(INDEX(Teilnehmer!$C$6:$C$300,MATCH(ROWS(Teilnehmer!A$6:$C133),$Q$6:$Q$300,0))))</f>
        <v/>
      </c>
      <c r="B133" s="130" t="str">
        <f>IF(A133&gt;"a",MID(VLOOKUP(A133,Teilnehmer!C$6:D$300,2,0),1,2),"")</f>
        <v/>
      </c>
      <c r="C133" s="71" t="str">
        <f>IF(AND(D133&lt;&gt;"",D133&gt;0),RANK(D133,D$6:D$300,0)*100+COUNTIF(D$5:D133,D133),"")</f>
        <v/>
      </c>
      <c r="D133" s="71" t="str">
        <f>IF(OR($A133="",R133="Nein",R133=""),"",SUMPRODUCT((Tabelle1!$J$6:$J$500)*(Ausstellungen!$C$6:$C$500=$A133)*(Ausstellungen!$F$6:$F$500=Tabelle2!$E$3)*(Ausstellungen!$E$6:$E$500="Hü"))+SUMPRODUCT((Tabelle1!$J$6:$J$500)*(Ausstellungen!$C$6:$C$500=$A133)*(Ausstellungen!$F$6:$F$500=Tabelle2!$E$4)*(Ausstellungen!$E$6:$E$500="Hü")))</f>
        <v/>
      </c>
      <c r="E133" s="71" t="str">
        <f>IF(AND(F133&lt;&gt;"",F133&gt;0),RANK(F133,F$6:F$300,0)*100+COUNTIF(F$5:F133,F133),"")</f>
        <v/>
      </c>
      <c r="F133" s="71" t="str">
        <f>IF(OR($A133="",R133="Nein",R133=""),"",SUMPRODUCT((Tabelle1!$J$6:$J$500)*(Ausstellungen!$C$6:$C$500=$A133)*(Ausstellungen!$F$6:$F$500=Tabelle2!$E$3)*(Ausstellungen!$E$6:$E$500="Rü"))+SUMPRODUCT((Tabelle1!$J$6:$J$500)*(Ausstellungen!$C$6:$C$500=$A133)*(Ausstellungen!$F$6:$F$500=Tabelle2!$E$4)*(Ausstellungen!$E$6:$E$500="Rü")))</f>
        <v/>
      </c>
      <c r="G133" s="71" t="str">
        <f>IF(AND(H133&lt;&gt;"",H133&gt;0),RANK(H133,H$6:H$300,0)*100+COUNTIF(H$5:H133,H133),"")</f>
        <v/>
      </c>
      <c r="H133" s="71" t="str">
        <f>IF(OR($A133="",R133="Nein",R133=""),"",SUMPRODUCT((Tabelle1!$J$6:$J$500)*(Ausstellungen!$C$6:$C$500=$A133)*(Ausstellungen!$F$6:$F$500&lt;&gt;Tabelle2!$E$3)*(Ausstellungen!$F$6:$F$500&lt;&gt;Tabelle2!$E$4)*(Ausstellungen!$F$6:$F$500&lt;&gt;Tabelle2!$E$8)*(Ausstellungen!$E$6:$E$500="Hü")))</f>
        <v/>
      </c>
      <c r="I133" s="71" t="str">
        <f>IF(AND(J133&lt;&gt;"",J133&gt;0),RANK(J133,J$6:J$300,0)*100+COUNTIF(J$5:J133,J133),"")</f>
        <v/>
      </c>
      <c r="J133" s="71" t="str">
        <f>IF(OR($A133="",R133="Nein",R133=""),"",SUMPRODUCT((Tabelle1!$J$6:$J$500)*(Ausstellungen!$C$6:$C$500=$A133)*(Ausstellungen!$F$6:$F$500&lt;&gt;Tabelle2!$E$3)*(Ausstellungen!$F$6:$F$500&lt;&gt;Tabelle2!$E$4)*(Ausstellungen!$F$6:$F$500&lt;&gt;Tabelle2!$E$8)*(Ausstellungen!$E$6:$E$500="Rü")))</f>
        <v/>
      </c>
      <c r="K133" s="71" t="str">
        <f>IF(AND(L133&lt;&gt;"",L133&gt;0),RANK(L133,L$6:L$300,0)*100+COUNTIF(L$5:L133,L133),"")</f>
        <v/>
      </c>
      <c r="L133" s="71" t="str">
        <f>IF(OR($A133="",R133="Nein",R133=""),"",SUMPRODUCT((Tabelle1!$J$6:$J$500)*(Ausstellungen!$C$6:$C$500=$A133)*(Ausstellungen!$F$6:$F$500=Tabelle2!$E$8)))</f>
        <v/>
      </c>
      <c r="M133" s="130" t="str">
        <f t="shared" si="1"/>
        <v/>
      </c>
      <c r="N133" s="130" t="str">
        <f>IF(A133&gt;"a",PROPER(VLOOKUP(A133,Teilnehmer!C$6:E$300,3,0)),"")</f>
        <v/>
      </c>
      <c r="O133" s="130" t="str">
        <f>IF(Teilnehmer!C133&lt;&gt;"","Tabelle2!$A$4:$A$6","leer")</f>
        <v>leer</v>
      </c>
      <c r="P133" s="130" t="str">
        <f>IF(AND(Teilnehmer!C133&lt;&gt;"",Teilnehmer!D133&lt;&gt;"",Teilnehmer!E133&lt;&gt;""),"Tabelle2!$A$1:$A$3","leer")</f>
        <v>leer</v>
      </c>
      <c r="Q133" s="71">
        <f>COUNTIF(Teilnehmer!$C$6:$C$300,"&lt;="&amp;Teilnehmer!$C$6:$C$300)</f>
        <v>0</v>
      </c>
      <c r="R133" s="71" t="str">
        <f>IF(A133&gt;"a",VLOOKUP(A133,Teilnehmer!C$6:F$300,4,0),"")</f>
        <v/>
      </c>
    </row>
    <row r="134" spans="1:18" ht="18.600000000000001" customHeight="1" x14ac:dyDescent="0.2">
      <c r="A134" s="130" t="str">
        <f>IF(ISERROR(INDEX(Teilnehmer!$C$6:$C$300,MATCH(ROWS(Teilnehmer!C$6:$C134),$Q$6:$Q$300,0))),"",UPPER(INDEX(Teilnehmer!$C$6:$C$300,MATCH(ROWS(Teilnehmer!A$6:$C134),$Q$6:$Q$300,0))))</f>
        <v/>
      </c>
      <c r="B134" s="130" t="str">
        <f>IF(A134&gt;"a",MID(VLOOKUP(A134,Teilnehmer!C$6:D$300,2,0),1,2),"")</f>
        <v/>
      </c>
      <c r="C134" s="71" t="str">
        <f>IF(AND(D134&lt;&gt;"",D134&gt;0),RANK(D134,D$6:D$300,0)*100+COUNTIF(D$5:D134,D134),"")</f>
        <v/>
      </c>
      <c r="D134" s="71" t="str">
        <f>IF(OR($A134="",R134="Nein",R134=""),"",SUMPRODUCT((Tabelle1!$J$6:$J$500)*(Ausstellungen!$C$6:$C$500=$A134)*(Ausstellungen!$F$6:$F$500=Tabelle2!$E$3)*(Ausstellungen!$E$6:$E$500="Hü"))+SUMPRODUCT((Tabelle1!$J$6:$J$500)*(Ausstellungen!$C$6:$C$500=$A134)*(Ausstellungen!$F$6:$F$500=Tabelle2!$E$4)*(Ausstellungen!$E$6:$E$500="Hü")))</f>
        <v/>
      </c>
      <c r="E134" s="71" t="str">
        <f>IF(AND(F134&lt;&gt;"",F134&gt;0),RANK(F134,F$6:F$300,0)*100+COUNTIF(F$5:F134,F134),"")</f>
        <v/>
      </c>
      <c r="F134" s="71" t="str">
        <f>IF(OR($A134="",R134="Nein",R134=""),"",SUMPRODUCT((Tabelle1!$J$6:$J$500)*(Ausstellungen!$C$6:$C$500=$A134)*(Ausstellungen!$F$6:$F$500=Tabelle2!$E$3)*(Ausstellungen!$E$6:$E$500="Rü"))+SUMPRODUCT((Tabelle1!$J$6:$J$500)*(Ausstellungen!$C$6:$C$500=$A134)*(Ausstellungen!$F$6:$F$500=Tabelle2!$E$4)*(Ausstellungen!$E$6:$E$500="Rü")))</f>
        <v/>
      </c>
      <c r="G134" s="71" t="str">
        <f>IF(AND(H134&lt;&gt;"",H134&gt;0),RANK(H134,H$6:H$300,0)*100+COUNTIF(H$5:H134,H134),"")</f>
        <v/>
      </c>
      <c r="H134" s="71" t="str">
        <f>IF(OR($A134="",R134="Nein",R134=""),"",SUMPRODUCT((Tabelle1!$J$6:$J$500)*(Ausstellungen!$C$6:$C$500=$A134)*(Ausstellungen!$F$6:$F$500&lt;&gt;Tabelle2!$E$3)*(Ausstellungen!$F$6:$F$500&lt;&gt;Tabelle2!$E$4)*(Ausstellungen!$F$6:$F$500&lt;&gt;Tabelle2!$E$8)*(Ausstellungen!$E$6:$E$500="Hü")))</f>
        <v/>
      </c>
      <c r="I134" s="71" t="str">
        <f>IF(AND(J134&lt;&gt;"",J134&gt;0),RANK(J134,J$6:J$300,0)*100+COUNTIF(J$5:J134,J134),"")</f>
        <v/>
      </c>
      <c r="J134" s="71" t="str">
        <f>IF(OR($A134="",R134="Nein",R134=""),"",SUMPRODUCT((Tabelle1!$J$6:$J$500)*(Ausstellungen!$C$6:$C$500=$A134)*(Ausstellungen!$F$6:$F$500&lt;&gt;Tabelle2!$E$3)*(Ausstellungen!$F$6:$F$500&lt;&gt;Tabelle2!$E$4)*(Ausstellungen!$F$6:$F$500&lt;&gt;Tabelle2!$E$8)*(Ausstellungen!$E$6:$E$500="Rü")))</f>
        <v/>
      </c>
      <c r="K134" s="71" t="str">
        <f>IF(AND(L134&lt;&gt;"",L134&gt;0),RANK(L134,L$6:L$300,0)*100+COUNTIF(L$5:L134,L134),"")</f>
        <v/>
      </c>
      <c r="L134" s="71" t="str">
        <f>IF(OR($A134="",R134="Nein",R134=""),"",SUMPRODUCT((Tabelle1!$J$6:$J$500)*(Ausstellungen!$C$6:$C$500=$A134)*(Ausstellungen!$F$6:$F$500=Tabelle2!$E$8)))</f>
        <v/>
      </c>
      <c r="M134" s="130" t="str">
        <f t="shared" ref="M134:M197" si="2">A134</f>
        <v/>
      </c>
      <c r="N134" s="130" t="str">
        <f>IF(A134&gt;"a",PROPER(VLOOKUP(A134,Teilnehmer!C$6:E$300,3,0)),"")</f>
        <v/>
      </c>
      <c r="O134" s="130" t="str">
        <f>IF(Teilnehmer!C134&lt;&gt;"","Tabelle2!$A$4:$A$6","leer")</f>
        <v>leer</v>
      </c>
      <c r="P134" s="130" t="str">
        <f>IF(AND(Teilnehmer!C134&lt;&gt;"",Teilnehmer!D134&lt;&gt;"",Teilnehmer!E134&lt;&gt;""),"Tabelle2!$A$1:$A$3","leer")</f>
        <v>leer</v>
      </c>
      <c r="Q134" s="71">
        <f>COUNTIF(Teilnehmer!$C$6:$C$300,"&lt;="&amp;Teilnehmer!$C$6:$C$300)</f>
        <v>0</v>
      </c>
      <c r="R134" s="71" t="str">
        <f>IF(A134&gt;"a",VLOOKUP(A134,Teilnehmer!C$6:F$300,4,0),"")</f>
        <v/>
      </c>
    </row>
    <row r="135" spans="1:18" ht="18.600000000000001" customHeight="1" x14ac:dyDescent="0.2">
      <c r="A135" s="130" t="str">
        <f>IF(ISERROR(INDEX(Teilnehmer!$C$6:$C$300,MATCH(ROWS(Teilnehmer!C$6:$C135),$Q$6:$Q$300,0))),"",UPPER(INDEX(Teilnehmer!$C$6:$C$300,MATCH(ROWS(Teilnehmer!A$6:$C135),$Q$6:$Q$300,0))))</f>
        <v/>
      </c>
      <c r="B135" s="130" t="str">
        <f>IF(A135&gt;"a",MID(VLOOKUP(A135,Teilnehmer!C$6:D$300,2,0),1,2),"")</f>
        <v/>
      </c>
      <c r="C135" s="71" t="str">
        <f>IF(AND(D135&lt;&gt;"",D135&gt;0),RANK(D135,D$6:D$300,0)*100+COUNTIF(D$5:D135,D135),"")</f>
        <v/>
      </c>
      <c r="D135" s="71" t="str">
        <f>IF(OR($A135="",R135="Nein",R135=""),"",SUMPRODUCT((Tabelle1!$J$6:$J$500)*(Ausstellungen!$C$6:$C$500=$A135)*(Ausstellungen!$F$6:$F$500=Tabelle2!$E$3)*(Ausstellungen!$E$6:$E$500="Hü"))+SUMPRODUCT((Tabelle1!$J$6:$J$500)*(Ausstellungen!$C$6:$C$500=$A135)*(Ausstellungen!$F$6:$F$500=Tabelle2!$E$4)*(Ausstellungen!$E$6:$E$500="Hü")))</f>
        <v/>
      </c>
      <c r="E135" s="71" t="str">
        <f>IF(AND(F135&lt;&gt;"",F135&gt;0),RANK(F135,F$6:F$300,0)*100+COUNTIF(F$5:F135,F135),"")</f>
        <v/>
      </c>
      <c r="F135" s="71" t="str">
        <f>IF(OR($A135="",R135="Nein",R135=""),"",SUMPRODUCT((Tabelle1!$J$6:$J$500)*(Ausstellungen!$C$6:$C$500=$A135)*(Ausstellungen!$F$6:$F$500=Tabelle2!$E$3)*(Ausstellungen!$E$6:$E$500="Rü"))+SUMPRODUCT((Tabelle1!$J$6:$J$500)*(Ausstellungen!$C$6:$C$500=$A135)*(Ausstellungen!$F$6:$F$500=Tabelle2!$E$4)*(Ausstellungen!$E$6:$E$500="Rü")))</f>
        <v/>
      </c>
      <c r="G135" s="71" t="str">
        <f>IF(AND(H135&lt;&gt;"",H135&gt;0),RANK(H135,H$6:H$300,0)*100+COUNTIF(H$5:H135,H135),"")</f>
        <v/>
      </c>
      <c r="H135" s="71" t="str">
        <f>IF(OR($A135="",R135="Nein",R135=""),"",SUMPRODUCT((Tabelle1!$J$6:$J$500)*(Ausstellungen!$C$6:$C$500=$A135)*(Ausstellungen!$F$6:$F$500&lt;&gt;Tabelle2!$E$3)*(Ausstellungen!$F$6:$F$500&lt;&gt;Tabelle2!$E$4)*(Ausstellungen!$F$6:$F$500&lt;&gt;Tabelle2!$E$8)*(Ausstellungen!$E$6:$E$500="Hü")))</f>
        <v/>
      </c>
      <c r="I135" s="71" t="str">
        <f>IF(AND(J135&lt;&gt;"",J135&gt;0),RANK(J135,J$6:J$300,0)*100+COUNTIF(J$5:J135,J135),"")</f>
        <v/>
      </c>
      <c r="J135" s="71" t="str">
        <f>IF(OR($A135="",R135="Nein",R135=""),"",SUMPRODUCT((Tabelle1!$J$6:$J$500)*(Ausstellungen!$C$6:$C$500=$A135)*(Ausstellungen!$F$6:$F$500&lt;&gt;Tabelle2!$E$3)*(Ausstellungen!$F$6:$F$500&lt;&gt;Tabelle2!$E$4)*(Ausstellungen!$F$6:$F$500&lt;&gt;Tabelle2!$E$8)*(Ausstellungen!$E$6:$E$500="Rü")))</f>
        <v/>
      </c>
      <c r="K135" s="71" t="str">
        <f>IF(AND(L135&lt;&gt;"",L135&gt;0),RANK(L135,L$6:L$300,0)*100+COUNTIF(L$5:L135,L135),"")</f>
        <v/>
      </c>
      <c r="L135" s="71" t="str">
        <f>IF(OR($A135="",R135="Nein",R135=""),"",SUMPRODUCT((Tabelle1!$J$6:$J$500)*(Ausstellungen!$C$6:$C$500=$A135)*(Ausstellungen!$F$6:$F$500=Tabelle2!$E$8)))</f>
        <v/>
      </c>
      <c r="M135" s="130" t="str">
        <f t="shared" si="2"/>
        <v/>
      </c>
      <c r="N135" s="130" t="str">
        <f>IF(A135&gt;"a",PROPER(VLOOKUP(A135,Teilnehmer!C$6:E$300,3,0)),"")</f>
        <v/>
      </c>
      <c r="O135" s="130" t="str">
        <f>IF(Teilnehmer!C135&lt;&gt;"","Tabelle2!$A$4:$A$6","leer")</f>
        <v>leer</v>
      </c>
      <c r="P135" s="130" t="str">
        <f>IF(AND(Teilnehmer!C135&lt;&gt;"",Teilnehmer!D135&lt;&gt;"",Teilnehmer!E135&lt;&gt;""),"Tabelle2!$A$1:$A$3","leer")</f>
        <v>leer</v>
      </c>
      <c r="Q135" s="71">
        <f>COUNTIF(Teilnehmer!$C$6:$C$300,"&lt;="&amp;Teilnehmer!$C$6:$C$300)</f>
        <v>0</v>
      </c>
      <c r="R135" s="71" t="str">
        <f>IF(A135&gt;"a",VLOOKUP(A135,Teilnehmer!C$6:F$300,4,0),"")</f>
        <v/>
      </c>
    </row>
    <row r="136" spans="1:18" ht="18.600000000000001" customHeight="1" x14ac:dyDescent="0.2">
      <c r="A136" s="130" t="str">
        <f>IF(ISERROR(INDEX(Teilnehmer!$C$6:$C$300,MATCH(ROWS(Teilnehmer!C$6:$C136),$Q$6:$Q$300,0))),"",UPPER(INDEX(Teilnehmer!$C$6:$C$300,MATCH(ROWS(Teilnehmer!A$6:$C136),$Q$6:$Q$300,0))))</f>
        <v/>
      </c>
      <c r="B136" s="130" t="str">
        <f>IF(A136&gt;"a",MID(VLOOKUP(A136,Teilnehmer!C$6:D$300,2,0),1,2),"")</f>
        <v/>
      </c>
      <c r="C136" s="71" t="str">
        <f>IF(AND(D136&lt;&gt;"",D136&gt;0),RANK(D136,D$6:D$300,0)*100+COUNTIF(D$5:D136,D136),"")</f>
        <v/>
      </c>
      <c r="D136" s="71" t="str">
        <f>IF(OR($A136="",R136="Nein",R136=""),"",SUMPRODUCT((Tabelle1!$J$6:$J$500)*(Ausstellungen!$C$6:$C$500=$A136)*(Ausstellungen!$F$6:$F$500=Tabelle2!$E$3)*(Ausstellungen!$E$6:$E$500="Hü"))+SUMPRODUCT((Tabelle1!$J$6:$J$500)*(Ausstellungen!$C$6:$C$500=$A136)*(Ausstellungen!$F$6:$F$500=Tabelle2!$E$4)*(Ausstellungen!$E$6:$E$500="Hü")))</f>
        <v/>
      </c>
      <c r="E136" s="71" t="str">
        <f>IF(AND(F136&lt;&gt;"",F136&gt;0),RANK(F136,F$6:F$300,0)*100+COUNTIF(F$5:F136,F136),"")</f>
        <v/>
      </c>
      <c r="F136" s="71" t="str">
        <f>IF(OR($A136="",R136="Nein",R136=""),"",SUMPRODUCT((Tabelle1!$J$6:$J$500)*(Ausstellungen!$C$6:$C$500=$A136)*(Ausstellungen!$F$6:$F$500=Tabelle2!$E$3)*(Ausstellungen!$E$6:$E$500="Rü"))+SUMPRODUCT((Tabelle1!$J$6:$J$500)*(Ausstellungen!$C$6:$C$500=$A136)*(Ausstellungen!$F$6:$F$500=Tabelle2!$E$4)*(Ausstellungen!$E$6:$E$500="Rü")))</f>
        <v/>
      </c>
      <c r="G136" s="71" t="str">
        <f>IF(AND(H136&lt;&gt;"",H136&gt;0),RANK(H136,H$6:H$300,0)*100+COUNTIF(H$5:H136,H136),"")</f>
        <v/>
      </c>
      <c r="H136" s="71" t="str">
        <f>IF(OR($A136="",R136="Nein",R136=""),"",SUMPRODUCT((Tabelle1!$J$6:$J$500)*(Ausstellungen!$C$6:$C$500=$A136)*(Ausstellungen!$F$6:$F$500&lt;&gt;Tabelle2!$E$3)*(Ausstellungen!$F$6:$F$500&lt;&gt;Tabelle2!$E$4)*(Ausstellungen!$F$6:$F$500&lt;&gt;Tabelle2!$E$8)*(Ausstellungen!$E$6:$E$500="Hü")))</f>
        <v/>
      </c>
      <c r="I136" s="71" t="str">
        <f>IF(AND(J136&lt;&gt;"",J136&gt;0),RANK(J136,J$6:J$300,0)*100+COUNTIF(J$5:J136,J136),"")</f>
        <v/>
      </c>
      <c r="J136" s="71" t="str">
        <f>IF(OR($A136="",R136="Nein",R136=""),"",SUMPRODUCT((Tabelle1!$J$6:$J$500)*(Ausstellungen!$C$6:$C$500=$A136)*(Ausstellungen!$F$6:$F$500&lt;&gt;Tabelle2!$E$3)*(Ausstellungen!$F$6:$F$500&lt;&gt;Tabelle2!$E$4)*(Ausstellungen!$F$6:$F$500&lt;&gt;Tabelle2!$E$8)*(Ausstellungen!$E$6:$E$500="Rü")))</f>
        <v/>
      </c>
      <c r="K136" s="71" t="str">
        <f>IF(AND(L136&lt;&gt;"",L136&gt;0),RANK(L136,L$6:L$300,0)*100+COUNTIF(L$5:L136,L136),"")</f>
        <v/>
      </c>
      <c r="L136" s="71" t="str">
        <f>IF(OR($A136="",R136="Nein",R136=""),"",SUMPRODUCT((Tabelle1!$J$6:$J$500)*(Ausstellungen!$C$6:$C$500=$A136)*(Ausstellungen!$F$6:$F$500=Tabelle2!$E$8)))</f>
        <v/>
      </c>
      <c r="M136" s="130" t="str">
        <f t="shared" si="2"/>
        <v/>
      </c>
      <c r="N136" s="130" t="str">
        <f>IF(A136&gt;"a",PROPER(VLOOKUP(A136,Teilnehmer!C$6:E$300,3,0)),"")</f>
        <v/>
      </c>
      <c r="O136" s="130" t="str">
        <f>IF(Teilnehmer!C136&lt;&gt;"","Tabelle2!$A$4:$A$6","leer")</f>
        <v>leer</v>
      </c>
      <c r="P136" s="130" t="str">
        <f>IF(AND(Teilnehmer!C136&lt;&gt;"",Teilnehmer!D136&lt;&gt;"",Teilnehmer!E136&lt;&gt;""),"Tabelle2!$A$1:$A$3","leer")</f>
        <v>leer</v>
      </c>
      <c r="Q136" s="71">
        <f>COUNTIF(Teilnehmer!$C$6:$C$300,"&lt;="&amp;Teilnehmer!$C$6:$C$300)</f>
        <v>0</v>
      </c>
      <c r="R136" s="71" t="str">
        <f>IF(A136&gt;"a",VLOOKUP(A136,Teilnehmer!C$6:F$300,4,0),"")</f>
        <v/>
      </c>
    </row>
    <row r="137" spans="1:18" ht="18.600000000000001" customHeight="1" x14ac:dyDescent="0.2">
      <c r="A137" s="130" t="str">
        <f>IF(ISERROR(INDEX(Teilnehmer!$C$6:$C$300,MATCH(ROWS(Teilnehmer!C$6:$C137),$Q$6:$Q$300,0))),"",UPPER(INDEX(Teilnehmer!$C$6:$C$300,MATCH(ROWS(Teilnehmer!A$6:$C137),$Q$6:$Q$300,0))))</f>
        <v/>
      </c>
      <c r="B137" s="130" t="str">
        <f>IF(A137&gt;"a",MID(VLOOKUP(A137,Teilnehmer!C$6:D$300,2,0),1,2),"")</f>
        <v/>
      </c>
      <c r="C137" s="71" t="str">
        <f>IF(AND(D137&lt;&gt;"",D137&gt;0),RANK(D137,D$6:D$300,0)*100+COUNTIF(D$5:D137,D137),"")</f>
        <v/>
      </c>
      <c r="D137" s="71" t="str">
        <f>IF(OR($A137="",R137="Nein",R137=""),"",SUMPRODUCT((Tabelle1!$J$6:$J$500)*(Ausstellungen!$C$6:$C$500=$A137)*(Ausstellungen!$F$6:$F$500=Tabelle2!$E$3)*(Ausstellungen!$E$6:$E$500="Hü"))+SUMPRODUCT((Tabelle1!$J$6:$J$500)*(Ausstellungen!$C$6:$C$500=$A137)*(Ausstellungen!$F$6:$F$500=Tabelle2!$E$4)*(Ausstellungen!$E$6:$E$500="Hü")))</f>
        <v/>
      </c>
      <c r="E137" s="71" t="str">
        <f>IF(AND(F137&lt;&gt;"",F137&gt;0),RANK(F137,F$6:F$300,0)*100+COUNTIF(F$5:F137,F137),"")</f>
        <v/>
      </c>
      <c r="F137" s="71" t="str">
        <f>IF(OR($A137="",R137="Nein",R137=""),"",SUMPRODUCT((Tabelle1!$J$6:$J$500)*(Ausstellungen!$C$6:$C$500=$A137)*(Ausstellungen!$F$6:$F$500=Tabelle2!$E$3)*(Ausstellungen!$E$6:$E$500="Rü"))+SUMPRODUCT((Tabelle1!$J$6:$J$500)*(Ausstellungen!$C$6:$C$500=$A137)*(Ausstellungen!$F$6:$F$500=Tabelle2!$E$4)*(Ausstellungen!$E$6:$E$500="Rü")))</f>
        <v/>
      </c>
      <c r="G137" s="71" t="str">
        <f>IF(AND(H137&lt;&gt;"",H137&gt;0),RANK(H137,H$6:H$300,0)*100+COUNTIF(H$5:H137,H137),"")</f>
        <v/>
      </c>
      <c r="H137" s="71" t="str">
        <f>IF(OR($A137="",R137="Nein",R137=""),"",SUMPRODUCT((Tabelle1!$J$6:$J$500)*(Ausstellungen!$C$6:$C$500=$A137)*(Ausstellungen!$F$6:$F$500&lt;&gt;Tabelle2!$E$3)*(Ausstellungen!$F$6:$F$500&lt;&gt;Tabelle2!$E$4)*(Ausstellungen!$F$6:$F$500&lt;&gt;Tabelle2!$E$8)*(Ausstellungen!$E$6:$E$500="Hü")))</f>
        <v/>
      </c>
      <c r="I137" s="71" t="str">
        <f>IF(AND(J137&lt;&gt;"",J137&gt;0),RANK(J137,J$6:J$300,0)*100+COUNTIF(J$5:J137,J137),"")</f>
        <v/>
      </c>
      <c r="J137" s="71" t="str">
        <f>IF(OR($A137="",R137="Nein",R137=""),"",SUMPRODUCT((Tabelle1!$J$6:$J$500)*(Ausstellungen!$C$6:$C$500=$A137)*(Ausstellungen!$F$6:$F$500&lt;&gt;Tabelle2!$E$3)*(Ausstellungen!$F$6:$F$500&lt;&gt;Tabelle2!$E$4)*(Ausstellungen!$F$6:$F$500&lt;&gt;Tabelle2!$E$8)*(Ausstellungen!$E$6:$E$500="Rü")))</f>
        <v/>
      </c>
      <c r="K137" s="71" t="str">
        <f>IF(AND(L137&lt;&gt;"",L137&gt;0),RANK(L137,L$6:L$300,0)*100+COUNTIF(L$5:L137,L137),"")</f>
        <v/>
      </c>
      <c r="L137" s="71" t="str">
        <f>IF(OR($A137="",R137="Nein",R137=""),"",SUMPRODUCT((Tabelle1!$J$6:$J$500)*(Ausstellungen!$C$6:$C$500=$A137)*(Ausstellungen!$F$6:$F$500=Tabelle2!$E$8)))</f>
        <v/>
      </c>
      <c r="M137" s="130" t="str">
        <f t="shared" si="2"/>
        <v/>
      </c>
      <c r="N137" s="130" t="str">
        <f>IF(A137&gt;"a",PROPER(VLOOKUP(A137,Teilnehmer!C$6:E$300,3,0)),"")</f>
        <v/>
      </c>
      <c r="O137" s="130" t="str">
        <f>IF(Teilnehmer!C137&lt;&gt;"","Tabelle2!$A$4:$A$6","leer")</f>
        <v>leer</v>
      </c>
      <c r="P137" s="130" t="str">
        <f>IF(AND(Teilnehmer!C137&lt;&gt;"",Teilnehmer!D137&lt;&gt;"",Teilnehmer!E137&lt;&gt;""),"Tabelle2!$A$1:$A$3","leer")</f>
        <v>leer</v>
      </c>
      <c r="Q137" s="71">
        <f>COUNTIF(Teilnehmer!$C$6:$C$300,"&lt;="&amp;Teilnehmer!$C$6:$C$300)</f>
        <v>0</v>
      </c>
      <c r="R137" s="71" t="str">
        <f>IF(A137&gt;"a",VLOOKUP(A137,Teilnehmer!C$6:F$300,4,0),"")</f>
        <v/>
      </c>
    </row>
    <row r="138" spans="1:18" ht="18.600000000000001" customHeight="1" x14ac:dyDescent="0.2">
      <c r="A138" s="130" t="str">
        <f>IF(ISERROR(INDEX(Teilnehmer!$C$6:$C$300,MATCH(ROWS(Teilnehmer!C$6:$C138),$Q$6:$Q$300,0))),"",UPPER(INDEX(Teilnehmer!$C$6:$C$300,MATCH(ROWS(Teilnehmer!A$6:$C138),$Q$6:$Q$300,0))))</f>
        <v/>
      </c>
      <c r="B138" s="130" t="str">
        <f>IF(A138&gt;"a",MID(VLOOKUP(A138,Teilnehmer!C$6:D$300,2,0),1,2),"")</f>
        <v/>
      </c>
      <c r="C138" s="71" t="str">
        <f>IF(AND(D138&lt;&gt;"",D138&gt;0),RANK(D138,D$6:D$300,0)*100+COUNTIF(D$5:D138,D138),"")</f>
        <v/>
      </c>
      <c r="D138" s="71" t="str">
        <f>IF(OR($A138="",R138="Nein",R138=""),"",SUMPRODUCT((Tabelle1!$J$6:$J$500)*(Ausstellungen!$C$6:$C$500=$A138)*(Ausstellungen!$F$6:$F$500=Tabelle2!$E$3)*(Ausstellungen!$E$6:$E$500="Hü"))+SUMPRODUCT((Tabelle1!$J$6:$J$500)*(Ausstellungen!$C$6:$C$500=$A138)*(Ausstellungen!$F$6:$F$500=Tabelle2!$E$4)*(Ausstellungen!$E$6:$E$500="Hü")))</f>
        <v/>
      </c>
      <c r="E138" s="71" t="str">
        <f>IF(AND(F138&lt;&gt;"",F138&gt;0),RANK(F138,F$6:F$300,0)*100+COUNTIF(F$5:F138,F138),"")</f>
        <v/>
      </c>
      <c r="F138" s="71" t="str">
        <f>IF(OR($A138="",R138="Nein",R138=""),"",SUMPRODUCT((Tabelle1!$J$6:$J$500)*(Ausstellungen!$C$6:$C$500=$A138)*(Ausstellungen!$F$6:$F$500=Tabelle2!$E$3)*(Ausstellungen!$E$6:$E$500="Rü"))+SUMPRODUCT((Tabelle1!$J$6:$J$500)*(Ausstellungen!$C$6:$C$500=$A138)*(Ausstellungen!$F$6:$F$500=Tabelle2!$E$4)*(Ausstellungen!$E$6:$E$500="Rü")))</f>
        <v/>
      </c>
      <c r="G138" s="71" t="str">
        <f>IF(AND(H138&lt;&gt;"",H138&gt;0),RANK(H138,H$6:H$300,0)*100+COUNTIF(H$5:H138,H138),"")</f>
        <v/>
      </c>
      <c r="H138" s="71" t="str">
        <f>IF(OR($A138="",R138="Nein",R138=""),"",SUMPRODUCT((Tabelle1!$J$6:$J$500)*(Ausstellungen!$C$6:$C$500=$A138)*(Ausstellungen!$F$6:$F$500&lt;&gt;Tabelle2!$E$3)*(Ausstellungen!$F$6:$F$500&lt;&gt;Tabelle2!$E$4)*(Ausstellungen!$F$6:$F$500&lt;&gt;Tabelle2!$E$8)*(Ausstellungen!$E$6:$E$500="Hü")))</f>
        <v/>
      </c>
      <c r="I138" s="71" t="str">
        <f>IF(AND(J138&lt;&gt;"",J138&gt;0),RANK(J138,J$6:J$300,0)*100+COUNTIF(J$5:J138,J138),"")</f>
        <v/>
      </c>
      <c r="J138" s="71" t="str">
        <f>IF(OR($A138="",R138="Nein",R138=""),"",SUMPRODUCT((Tabelle1!$J$6:$J$500)*(Ausstellungen!$C$6:$C$500=$A138)*(Ausstellungen!$F$6:$F$500&lt;&gt;Tabelle2!$E$3)*(Ausstellungen!$F$6:$F$500&lt;&gt;Tabelle2!$E$4)*(Ausstellungen!$F$6:$F$500&lt;&gt;Tabelle2!$E$8)*(Ausstellungen!$E$6:$E$500="Rü")))</f>
        <v/>
      </c>
      <c r="K138" s="71" t="str">
        <f>IF(AND(L138&lt;&gt;"",L138&gt;0),RANK(L138,L$6:L$300,0)*100+COUNTIF(L$5:L138,L138),"")</f>
        <v/>
      </c>
      <c r="L138" s="71" t="str">
        <f>IF(OR($A138="",R138="Nein",R138=""),"",SUMPRODUCT((Tabelle1!$J$6:$J$500)*(Ausstellungen!$C$6:$C$500=$A138)*(Ausstellungen!$F$6:$F$500=Tabelle2!$E$8)))</f>
        <v/>
      </c>
      <c r="M138" s="130" t="str">
        <f t="shared" si="2"/>
        <v/>
      </c>
      <c r="N138" s="130" t="str">
        <f>IF(A138&gt;"a",PROPER(VLOOKUP(A138,Teilnehmer!C$6:E$300,3,0)),"")</f>
        <v/>
      </c>
      <c r="O138" s="130" t="str">
        <f>IF(Teilnehmer!C138&lt;&gt;"","Tabelle2!$A$4:$A$6","leer")</f>
        <v>leer</v>
      </c>
      <c r="P138" s="130" t="str">
        <f>IF(AND(Teilnehmer!C138&lt;&gt;"",Teilnehmer!D138&lt;&gt;"",Teilnehmer!E138&lt;&gt;""),"Tabelle2!$A$1:$A$3","leer")</f>
        <v>leer</v>
      </c>
      <c r="Q138" s="71">
        <f>COUNTIF(Teilnehmer!$C$6:$C$300,"&lt;="&amp;Teilnehmer!$C$6:$C$300)</f>
        <v>0</v>
      </c>
      <c r="R138" s="71" t="str">
        <f>IF(A138&gt;"a",VLOOKUP(A138,Teilnehmer!C$6:F$300,4,0),"")</f>
        <v/>
      </c>
    </row>
    <row r="139" spans="1:18" ht="18.600000000000001" customHeight="1" x14ac:dyDescent="0.2">
      <c r="A139" s="130" t="str">
        <f>IF(ISERROR(INDEX(Teilnehmer!$C$6:$C$300,MATCH(ROWS(Teilnehmer!C$6:$C139),$Q$6:$Q$300,0))),"",UPPER(INDEX(Teilnehmer!$C$6:$C$300,MATCH(ROWS(Teilnehmer!A$6:$C139),$Q$6:$Q$300,0))))</f>
        <v/>
      </c>
      <c r="B139" s="130" t="str">
        <f>IF(A139&gt;"a",MID(VLOOKUP(A139,Teilnehmer!C$6:D$300,2,0),1,2),"")</f>
        <v/>
      </c>
      <c r="C139" s="71" t="str">
        <f>IF(AND(D139&lt;&gt;"",D139&gt;0),RANK(D139,D$6:D$300,0)*100+COUNTIF(D$5:D139,D139),"")</f>
        <v/>
      </c>
      <c r="D139" s="71" t="str">
        <f>IF(OR($A139="",R139="Nein",R139=""),"",SUMPRODUCT((Tabelle1!$J$6:$J$500)*(Ausstellungen!$C$6:$C$500=$A139)*(Ausstellungen!$F$6:$F$500=Tabelle2!$E$3)*(Ausstellungen!$E$6:$E$500="Hü"))+SUMPRODUCT((Tabelle1!$J$6:$J$500)*(Ausstellungen!$C$6:$C$500=$A139)*(Ausstellungen!$F$6:$F$500=Tabelle2!$E$4)*(Ausstellungen!$E$6:$E$500="Hü")))</f>
        <v/>
      </c>
      <c r="E139" s="71" t="str">
        <f>IF(AND(F139&lt;&gt;"",F139&gt;0),RANK(F139,F$6:F$300,0)*100+COUNTIF(F$5:F139,F139),"")</f>
        <v/>
      </c>
      <c r="F139" s="71" t="str">
        <f>IF(OR($A139="",R139="Nein",R139=""),"",SUMPRODUCT((Tabelle1!$J$6:$J$500)*(Ausstellungen!$C$6:$C$500=$A139)*(Ausstellungen!$F$6:$F$500=Tabelle2!$E$3)*(Ausstellungen!$E$6:$E$500="Rü"))+SUMPRODUCT((Tabelle1!$J$6:$J$500)*(Ausstellungen!$C$6:$C$500=$A139)*(Ausstellungen!$F$6:$F$500=Tabelle2!$E$4)*(Ausstellungen!$E$6:$E$500="Rü")))</f>
        <v/>
      </c>
      <c r="G139" s="71" t="str">
        <f>IF(AND(H139&lt;&gt;"",H139&gt;0),RANK(H139,H$6:H$300,0)*100+COUNTIF(H$5:H139,H139),"")</f>
        <v/>
      </c>
      <c r="H139" s="71" t="str">
        <f>IF(OR($A139="",R139="Nein",R139=""),"",SUMPRODUCT((Tabelle1!$J$6:$J$500)*(Ausstellungen!$C$6:$C$500=$A139)*(Ausstellungen!$F$6:$F$500&lt;&gt;Tabelle2!$E$3)*(Ausstellungen!$F$6:$F$500&lt;&gt;Tabelle2!$E$4)*(Ausstellungen!$F$6:$F$500&lt;&gt;Tabelle2!$E$8)*(Ausstellungen!$E$6:$E$500="Hü")))</f>
        <v/>
      </c>
      <c r="I139" s="71" t="str">
        <f>IF(AND(J139&lt;&gt;"",J139&gt;0),RANK(J139,J$6:J$300,0)*100+COUNTIF(J$5:J139,J139),"")</f>
        <v/>
      </c>
      <c r="J139" s="71" t="str">
        <f>IF(OR($A139="",R139="Nein",R139=""),"",SUMPRODUCT((Tabelle1!$J$6:$J$500)*(Ausstellungen!$C$6:$C$500=$A139)*(Ausstellungen!$F$6:$F$500&lt;&gt;Tabelle2!$E$3)*(Ausstellungen!$F$6:$F$500&lt;&gt;Tabelle2!$E$4)*(Ausstellungen!$F$6:$F$500&lt;&gt;Tabelle2!$E$8)*(Ausstellungen!$E$6:$E$500="Rü")))</f>
        <v/>
      </c>
      <c r="K139" s="71" t="str">
        <f>IF(AND(L139&lt;&gt;"",L139&gt;0),RANK(L139,L$6:L$300,0)*100+COUNTIF(L$5:L139,L139),"")</f>
        <v/>
      </c>
      <c r="L139" s="71" t="str">
        <f>IF(OR($A139="",R139="Nein",R139=""),"",SUMPRODUCT((Tabelle1!$J$6:$J$500)*(Ausstellungen!$C$6:$C$500=$A139)*(Ausstellungen!$F$6:$F$500=Tabelle2!$E$8)))</f>
        <v/>
      </c>
      <c r="M139" s="130" t="str">
        <f t="shared" si="2"/>
        <v/>
      </c>
      <c r="N139" s="130" t="str">
        <f>IF(A139&gt;"a",PROPER(VLOOKUP(A139,Teilnehmer!C$6:E$300,3,0)),"")</f>
        <v/>
      </c>
      <c r="O139" s="130" t="str">
        <f>IF(Teilnehmer!C139&lt;&gt;"","Tabelle2!$A$4:$A$6","leer")</f>
        <v>leer</v>
      </c>
      <c r="P139" s="130" t="str">
        <f>IF(AND(Teilnehmer!C139&lt;&gt;"",Teilnehmer!D139&lt;&gt;"",Teilnehmer!E139&lt;&gt;""),"Tabelle2!$A$1:$A$3","leer")</f>
        <v>leer</v>
      </c>
      <c r="Q139" s="71">
        <f>COUNTIF(Teilnehmer!$C$6:$C$300,"&lt;="&amp;Teilnehmer!$C$6:$C$300)</f>
        <v>0</v>
      </c>
      <c r="R139" s="71" t="str">
        <f>IF(A139&gt;"a",VLOOKUP(A139,Teilnehmer!C$6:F$300,4,0),"")</f>
        <v/>
      </c>
    </row>
    <row r="140" spans="1:18" ht="18.600000000000001" customHeight="1" x14ac:dyDescent="0.2">
      <c r="A140" s="130" t="str">
        <f>IF(ISERROR(INDEX(Teilnehmer!$C$6:$C$300,MATCH(ROWS(Teilnehmer!C$6:$C140),$Q$6:$Q$300,0))),"",UPPER(INDEX(Teilnehmer!$C$6:$C$300,MATCH(ROWS(Teilnehmer!A$6:$C140),$Q$6:$Q$300,0))))</f>
        <v/>
      </c>
      <c r="B140" s="130" t="str">
        <f>IF(A140&gt;"a",MID(VLOOKUP(A140,Teilnehmer!C$6:D$300,2,0),1,2),"")</f>
        <v/>
      </c>
      <c r="C140" s="71" t="str">
        <f>IF(AND(D140&lt;&gt;"",D140&gt;0),RANK(D140,D$6:D$300,0)*100+COUNTIF(D$5:D140,D140),"")</f>
        <v/>
      </c>
      <c r="D140" s="71" t="str">
        <f>IF(OR($A140="",R140="Nein",R140=""),"",SUMPRODUCT((Tabelle1!$J$6:$J$500)*(Ausstellungen!$C$6:$C$500=$A140)*(Ausstellungen!$F$6:$F$500=Tabelle2!$E$3)*(Ausstellungen!$E$6:$E$500="Hü"))+SUMPRODUCT((Tabelle1!$J$6:$J$500)*(Ausstellungen!$C$6:$C$500=$A140)*(Ausstellungen!$F$6:$F$500=Tabelle2!$E$4)*(Ausstellungen!$E$6:$E$500="Hü")))</f>
        <v/>
      </c>
      <c r="E140" s="71" t="str">
        <f>IF(AND(F140&lt;&gt;"",F140&gt;0),RANK(F140,F$6:F$300,0)*100+COUNTIF(F$5:F140,F140),"")</f>
        <v/>
      </c>
      <c r="F140" s="71" t="str">
        <f>IF(OR($A140="",R140="Nein",R140=""),"",SUMPRODUCT((Tabelle1!$J$6:$J$500)*(Ausstellungen!$C$6:$C$500=$A140)*(Ausstellungen!$F$6:$F$500=Tabelle2!$E$3)*(Ausstellungen!$E$6:$E$500="Rü"))+SUMPRODUCT((Tabelle1!$J$6:$J$500)*(Ausstellungen!$C$6:$C$500=$A140)*(Ausstellungen!$F$6:$F$500=Tabelle2!$E$4)*(Ausstellungen!$E$6:$E$500="Rü")))</f>
        <v/>
      </c>
      <c r="G140" s="71" t="str">
        <f>IF(AND(H140&lt;&gt;"",H140&gt;0),RANK(H140,H$6:H$300,0)*100+COUNTIF(H$5:H140,H140),"")</f>
        <v/>
      </c>
      <c r="H140" s="71" t="str">
        <f>IF(OR($A140="",R140="Nein",R140=""),"",SUMPRODUCT((Tabelle1!$J$6:$J$500)*(Ausstellungen!$C$6:$C$500=$A140)*(Ausstellungen!$F$6:$F$500&lt;&gt;Tabelle2!$E$3)*(Ausstellungen!$F$6:$F$500&lt;&gt;Tabelle2!$E$4)*(Ausstellungen!$F$6:$F$500&lt;&gt;Tabelle2!$E$8)*(Ausstellungen!$E$6:$E$500="Hü")))</f>
        <v/>
      </c>
      <c r="I140" s="71" t="str">
        <f>IF(AND(J140&lt;&gt;"",J140&gt;0),RANK(J140,J$6:J$300,0)*100+COUNTIF(J$5:J140,J140),"")</f>
        <v/>
      </c>
      <c r="J140" s="71" t="str">
        <f>IF(OR($A140="",R140="Nein",R140=""),"",SUMPRODUCT((Tabelle1!$J$6:$J$500)*(Ausstellungen!$C$6:$C$500=$A140)*(Ausstellungen!$F$6:$F$500&lt;&gt;Tabelle2!$E$3)*(Ausstellungen!$F$6:$F$500&lt;&gt;Tabelle2!$E$4)*(Ausstellungen!$F$6:$F$500&lt;&gt;Tabelle2!$E$8)*(Ausstellungen!$E$6:$E$500="Rü")))</f>
        <v/>
      </c>
      <c r="K140" s="71" t="str">
        <f>IF(AND(L140&lt;&gt;"",L140&gt;0),RANK(L140,L$6:L$300,0)*100+COUNTIF(L$5:L140,L140),"")</f>
        <v/>
      </c>
      <c r="L140" s="71" t="str">
        <f>IF(OR($A140="",R140="Nein",R140=""),"",SUMPRODUCT((Tabelle1!$J$6:$J$500)*(Ausstellungen!$C$6:$C$500=$A140)*(Ausstellungen!$F$6:$F$500=Tabelle2!$E$8)))</f>
        <v/>
      </c>
      <c r="M140" s="130" t="str">
        <f t="shared" si="2"/>
        <v/>
      </c>
      <c r="N140" s="130" t="str">
        <f>IF(A140&gt;"a",PROPER(VLOOKUP(A140,Teilnehmer!C$6:E$300,3,0)),"")</f>
        <v/>
      </c>
      <c r="O140" s="130" t="str">
        <f>IF(Teilnehmer!C140&lt;&gt;"","Tabelle2!$A$4:$A$6","leer")</f>
        <v>leer</v>
      </c>
      <c r="P140" s="130" t="str">
        <f>IF(AND(Teilnehmer!C140&lt;&gt;"",Teilnehmer!D140&lt;&gt;"",Teilnehmer!E140&lt;&gt;""),"Tabelle2!$A$1:$A$3","leer")</f>
        <v>leer</v>
      </c>
      <c r="Q140" s="71">
        <f>COUNTIF(Teilnehmer!$C$6:$C$300,"&lt;="&amp;Teilnehmer!$C$6:$C$300)</f>
        <v>0</v>
      </c>
      <c r="R140" s="71" t="str">
        <f>IF(A140&gt;"a",VLOOKUP(A140,Teilnehmer!C$6:F$300,4,0),"")</f>
        <v/>
      </c>
    </row>
    <row r="141" spans="1:18" ht="18.600000000000001" customHeight="1" x14ac:dyDescent="0.2">
      <c r="A141" s="130" t="str">
        <f>IF(ISERROR(INDEX(Teilnehmer!$C$6:$C$300,MATCH(ROWS(Teilnehmer!C$6:$C141),$Q$6:$Q$300,0))),"",UPPER(INDEX(Teilnehmer!$C$6:$C$300,MATCH(ROWS(Teilnehmer!A$6:$C141),$Q$6:$Q$300,0))))</f>
        <v/>
      </c>
      <c r="B141" s="130" t="str">
        <f>IF(A141&gt;"a",MID(VLOOKUP(A141,Teilnehmer!C$6:D$300,2,0),1,2),"")</f>
        <v/>
      </c>
      <c r="C141" s="71" t="str">
        <f>IF(AND(D141&lt;&gt;"",D141&gt;0),RANK(D141,D$6:D$300,0)*100+COUNTIF(D$5:D141,D141),"")</f>
        <v/>
      </c>
      <c r="D141" s="71" t="str">
        <f>IF(OR($A141="",R141="Nein",R141=""),"",SUMPRODUCT((Tabelle1!$J$6:$J$500)*(Ausstellungen!$C$6:$C$500=$A141)*(Ausstellungen!$F$6:$F$500=Tabelle2!$E$3)*(Ausstellungen!$E$6:$E$500="Hü"))+SUMPRODUCT((Tabelle1!$J$6:$J$500)*(Ausstellungen!$C$6:$C$500=$A141)*(Ausstellungen!$F$6:$F$500=Tabelle2!$E$4)*(Ausstellungen!$E$6:$E$500="Hü")))</f>
        <v/>
      </c>
      <c r="E141" s="71" t="str">
        <f>IF(AND(F141&lt;&gt;"",F141&gt;0),RANK(F141,F$6:F$300,0)*100+COUNTIF(F$5:F141,F141),"")</f>
        <v/>
      </c>
      <c r="F141" s="71" t="str">
        <f>IF(OR($A141="",R141="Nein",R141=""),"",SUMPRODUCT((Tabelle1!$J$6:$J$500)*(Ausstellungen!$C$6:$C$500=$A141)*(Ausstellungen!$F$6:$F$500=Tabelle2!$E$3)*(Ausstellungen!$E$6:$E$500="Rü"))+SUMPRODUCT((Tabelle1!$J$6:$J$500)*(Ausstellungen!$C$6:$C$500=$A141)*(Ausstellungen!$F$6:$F$500=Tabelle2!$E$4)*(Ausstellungen!$E$6:$E$500="Rü")))</f>
        <v/>
      </c>
      <c r="G141" s="71" t="str">
        <f>IF(AND(H141&lt;&gt;"",H141&gt;0),RANK(H141,H$6:H$300,0)*100+COUNTIF(H$5:H141,H141),"")</f>
        <v/>
      </c>
      <c r="H141" s="71" t="str">
        <f>IF(OR($A141="",R141="Nein",R141=""),"",SUMPRODUCT((Tabelle1!$J$6:$J$500)*(Ausstellungen!$C$6:$C$500=$A141)*(Ausstellungen!$F$6:$F$500&lt;&gt;Tabelle2!$E$3)*(Ausstellungen!$F$6:$F$500&lt;&gt;Tabelle2!$E$4)*(Ausstellungen!$F$6:$F$500&lt;&gt;Tabelle2!$E$8)*(Ausstellungen!$E$6:$E$500="Hü")))</f>
        <v/>
      </c>
      <c r="I141" s="71" t="str">
        <f>IF(AND(J141&lt;&gt;"",J141&gt;0),RANK(J141,J$6:J$300,0)*100+COUNTIF(J$5:J141,J141),"")</f>
        <v/>
      </c>
      <c r="J141" s="71" t="str">
        <f>IF(OR($A141="",R141="Nein",R141=""),"",SUMPRODUCT((Tabelle1!$J$6:$J$500)*(Ausstellungen!$C$6:$C$500=$A141)*(Ausstellungen!$F$6:$F$500&lt;&gt;Tabelle2!$E$3)*(Ausstellungen!$F$6:$F$500&lt;&gt;Tabelle2!$E$4)*(Ausstellungen!$F$6:$F$500&lt;&gt;Tabelle2!$E$8)*(Ausstellungen!$E$6:$E$500="Rü")))</f>
        <v/>
      </c>
      <c r="K141" s="71" t="str">
        <f>IF(AND(L141&lt;&gt;"",L141&gt;0),RANK(L141,L$6:L$300,0)*100+COUNTIF(L$5:L141,L141),"")</f>
        <v/>
      </c>
      <c r="L141" s="71" t="str">
        <f>IF(OR($A141="",R141="Nein",R141=""),"",SUMPRODUCT((Tabelle1!$J$6:$J$500)*(Ausstellungen!$C$6:$C$500=$A141)*(Ausstellungen!$F$6:$F$500=Tabelle2!$E$8)))</f>
        <v/>
      </c>
      <c r="M141" s="130" t="str">
        <f t="shared" si="2"/>
        <v/>
      </c>
      <c r="N141" s="130" t="str">
        <f>IF(A141&gt;"a",PROPER(VLOOKUP(A141,Teilnehmer!C$6:E$300,3,0)),"")</f>
        <v/>
      </c>
      <c r="O141" s="130" t="str">
        <f>IF(Teilnehmer!C141&lt;&gt;"","Tabelle2!$A$4:$A$6","leer")</f>
        <v>leer</v>
      </c>
      <c r="P141" s="130" t="str">
        <f>IF(AND(Teilnehmer!C141&lt;&gt;"",Teilnehmer!D141&lt;&gt;"",Teilnehmer!E141&lt;&gt;""),"Tabelle2!$A$1:$A$3","leer")</f>
        <v>leer</v>
      </c>
      <c r="Q141" s="71">
        <f>COUNTIF(Teilnehmer!$C$6:$C$300,"&lt;="&amp;Teilnehmer!$C$6:$C$300)</f>
        <v>0</v>
      </c>
      <c r="R141" s="71" t="str">
        <f>IF(A141&gt;"a",VLOOKUP(A141,Teilnehmer!C$6:F$300,4,0),"")</f>
        <v/>
      </c>
    </row>
    <row r="142" spans="1:18" ht="18.600000000000001" customHeight="1" x14ac:dyDescent="0.2">
      <c r="A142" s="130" t="str">
        <f>IF(ISERROR(INDEX(Teilnehmer!$C$6:$C$300,MATCH(ROWS(Teilnehmer!C$6:$C142),$Q$6:$Q$300,0))),"",UPPER(INDEX(Teilnehmer!$C$6:$C$300,MATCH(ROWS(Teilnehmer!A$6:$C142),$Q$6:$Q$300,0))))</f>
        <v/>
      </c>
      <c r="B142" s="130" t="str">
        <f>IF(A142&gt;"a",MID(VLOOKUP(A142,Teilnehmer!C$6:D$300,2,0),1,2),"")</f>
        <v/>
      </c>
      <c r="C142" s="71" t="str">
        <f>IF(AND(D142&lt;&gt;"",D142&gt;0),RANK(D142,D$6:D$300,0)*100+COUNTIF(D$5:D142,D142),"")</f>
        <v/>
      </c>
      <c r="D142" s="71" t="str">
        <f>IF(OR($A142="",R142="Nein",R142=""),"",SUMPRODUCT((Tabelle1!$J$6:$J$500)*(Ausstellungen!$C$6:$C$500=$A142)*(Ausstellungen!$F$6:$F$500=Tabelle2!$E$3)*(Ausstellungen!$E$6:$E$500="Hü"))+SUMPRODUCT((Tabelle1!$J$6:$J$500)*(Ausstellungen!$C$6:$C$500=$A142)*(Ausstellungen!$F$6:$F$500=Tabelle2!$E$4)*(Ausstellungen!$E$6:$E$500="Hü")))</f>
        <v/>
      </c>
      <c r="E142" s="71" t="str">
        <f>IF(AND(F142&lt;&gt;"",F142&gt;0),RANK(F142,F$6:F$300,0)*100+COUNTIF(F$5:F142,F142),"")</f>
        <v/>
      </c>
      <c r="F142" s="71" t="str">
        <f>IF(OR($A142="",R142="Nein",R142=""),"",SUMPRODUCT((Tabelle1!$J$6:$J$500)*(Ausstellungen!$C$6:$C$500=$A142)*(Ausstellungen!$F$6:$F$500=Tabelle2!$E$3)*(Ausstellungen!$E$6:$E$500="Rü"))+SUMPRODUCT((Tabelle1!$J$6:$J$500)*(Ausstellungen!$C$6:$C$500=$A142)*(Ausstellungen!$F$6:$F$500=Tabelle2!$E$4)*(Ausstellungen!$E$6:$E$500="Rü")))</f>
        <v/>
      </c>
      <c r="G142" s="71" t="str">
        <f>IF(AND(H142&lt;&gt;"",H142&gt;0),RANK(H142,H$6:H$300,0)*100+COUNTIF(H$5:H142,H142),"")</f>
        <v/>
      </c>
      <c r="H142" s="71" t="str">
        <f>IF(OR($A142="",R142="Nein",R142=""),"",SUMPRODUCT((Tabelle1!$J$6:$J$500)*(Ausstellungen!$C$6:$C$500=$A142)*(Ausstellungen!$F$6:$F$500&lt;&gt;Tabelle2!$E$3)*(Ausstellungen!$F$6:$F$500&lt;&gt;Tabelle2!$E$4)*(Ausstellungen!$F$6:$F$500&lt;&gt;Tabelle2!$E$8)*(Ausstellungen!$E$6:$E$500="Hü")))</f>
        <v/>
      </c>
      <c r="I142" s="71" t="str">
        <f>IF(AND(J142&lt;&gt;"",J142&gt;0),RANK(J142,J$6:J$300,0)*100+COUNTIF(J$5:J142,J142),"")</f>
        <v/>
      </c>
      <c r="J142" s="71" t="str">
        <f>IF(OR($A142="",R142="Nein",R142=""),"",SUMPRODUCT((Tabelle1!$J$6:$J$500)*(Ausstellungen!$C$6:$C$500=$A142)*(Ausstellungen!$F$6:$F$500&lt;&gt;Tabelle2!$E$3)*(Ausstellungen!$F$6:$F$500&lt;&gt;Tabelle2!$E$4)*(Ausstellungen!$F$6:$F$500&lt;&gt;Tabelle2!$E$8)*(Ausstellungen!$E$6:$E$500="Rü")))</f>
        <v/>
      </c>
      <c r="K142" s="71" t="str">
        <f>IF(AND(L142&lt;&gt;"",L142&gt;0),RANK(L142,L$6:L$300,0)*100+COUNTIF(L$5:L142,L142),"")</f>
        <v/>
      </c>
      <c r="L142" s="71" t="str">
        <f>IF(OR($A142="",R142="Nein",R142=""),"",SUMPRODUCT((Tabelle1!$J$6:$J$500)*(Ausstellungen!$C$6:$C$500=$A142)*(Ausstellungen!$F$6:$F$500=Tabelle2!$E$8)))</f>
        <v/>
      </c>
      <c r="M142" s="130" t="str">
        <f t="shared" si="2"/>
        <v/>
      </c>
      <c r="N142" s="130" t="str">
        <f>IF(A142&gt;"a",PROPER(VLOOKUP(A142,Teilnehmer!C$6:E$300,3,0)),"")</f>
        <v/>
      </c>
      <c r="O142" s="130" t="str">
        <f>IF(Teilnehmer!C142&lt;&gt;"","Tabelle2!$A$4:$A$6","leer")</f>
        <v>leer</v>
      </c>
      <c r="P142" s="130" t="str">
        <f>IF(AND(Teilnehmer!C142&lt;&gt;"",Teilnehmer!D142&lt;&gt;"",Teilnehmer!E142&lt;&gt;""),"Tabelle2!$A$1:$A$3","leer")</f>
        <v>leer</v>
      </c>
      <c r="Q142" s="71">
        <f>COUNTIF(Teilnehmer!$C$6:$C$300,"&lt;="&amp;Teilnehmer!$C$6:$C$300)</f>
        <v>0</v>
      </c>
      <c r="R142" s="71" t="str">
        <f>IF(A142&gt;"a",VLOOKUP(A142,Teilnehmer!C$6:F$300,4,0),"")</f>
        <v/>
      </c>
    </row>
    <row r="143" spans="1:18" ht="18.600000000000001" customHeight="1" x14ac:dyDescent="0.2">
      <c r="A143" s="130" t="str">
        <f>IF(ISERROR(INDEX(Teilnehmer!$C$6:$C$300,MATCH(ROWS(Teilnehmer!C$6:$C143),$Q$6:$Q$300,0))),"",UPPER(INDEX(Teilnehmer!$C$6:$C$300,MATCH(ROWS(Teilnehmer!A$6:$C143),$Q$6:$Q$300,0))))</f>
        <v/>
      </c>
      <c r="B143" s="130" t="str">
        <f>IF(A143&gt;"a",MID(VLOOKUP(A143,Teilnehmer!C$6:D$300,2,0),1,2),"")</f>
        <v/>
      </c>
      <c r="C143" s="71" t="str">
        <f>IF(AND(D143&lt;&gt;"",D143&gt;0),RANK(D143,D$6:D$300,0)*100+COUNTIF(D$5:D143,D143),"")</f>
        <v/>
      </c>
      <c r="D143" s="71" t="str">
        <f>IF(OR($A143="",R143="Nein",R143=""),"",SUMPRODUCT((Tabelle1!$J$6:$J$500)*(Ausstellungen!$C$6:$C$500=$A143)*(Ausstellungen!$F$6:$F$500=Tabelle2!$E$3)*(Ausstellungen!$E$6:$E$500="Hü"))+SUMPRODUCT((Tabelle1!$J$6:$J$500)*(Ausstellungen!$C$6:$C$500=$A143)*(Ausstellungen!$F$6:$F$500=Tabelle2!$E$4)*(Ausstellungen!$E$6:$E$500="Hü")))</f>
        <v/>
      </c>
      <c r="E143" s="71" t="str">
        <f>IF(AND(F143&lt;&gt;"",F143&gt;0),RANK(F143,F$6:F$300,0)*100+COUNTIF(F$5:F143,F143),"")</f>
        <v/>
      </c>
      <c r="F143" s="71" t="str">
        <f>IF(OR($A143="",R143="Nein",R143=""),"",SUMPRODUCT((Tabelle1!$J$6:$J$500)*(Ausstellungen!$C$6:$C$500=$A143)*(Ausstellungen!$F$6:$F$500=Tabelle2!$E$3)*(Ausstellungen!$E$6:$E$500="Rü"))+SUMPRODUCT((Tabelle1!$J$6:$J$500)*(Ausstellungen!$C$6:$C$500=$A143)*(Ausstellungen!$F$6:$F$500=Tabelle2!$E$4)*(Ausstellungen!$E$6:$E$500="Rü")))</f>
        <v/>
      </c>
      <c r="G143" s="71" t="str">
        <f>IF(AND(H143&lt;&gt;"",H143&gt;0),RANK(H143,H$6:H$300,0)*100+COUNTIF(H$5:H143,H143),"")</f>
        <v/>
      </c>
      <c r="H143" s="71" t="str">
        <f>IF(OR($A143="",R143="Nein",R143=""),"",SUMPRODUCT((Tabelle1!$J$6:$J$500)*(Ausstellungen!$C$6:$C$500=$A143)*(Ausstellungen!$F$6:$F$500&lt;&gt;Tabelle2!$E$3)*(Ausstellungen!$F$6:$F$500&lt;&gt;Tabelle2!$E$4)*(Ausstellungen!$F$6:$F$500&lt;&gt;Tabelle2!$E$8)*(Ausstellungen!$E$6:$E$500="Hü")))</f>
        <v/>
      </c>
      <c r="I143" s="71" t="str">
        <f>IF(AND(J143&lt;&gt;"",J143&gt;0),RANK(J143,J$6:J$300,0)*100+COUNTIF(J$5:J143,J143),"")</f>
        <v/>
      </c>
      <c r="J143" s="71" t="str">
        <f>IF(OR($A143="",R143="Nein",R143=""),"",SUMPRODUCT((Tabelle1!$J$6:$J$500)*(Ausstellungen!$C$6:$C$500=$A143)*(Ausstellungen!$F$6:$F$500&lt;&gt;Tabelle2!$E$3)*(Ausstellungen!$F$6:$F$500&lt;&gt;Tabelle2!$E$4)*(Ausstellungen!$F$6:$F$500&lt;&gt;Tabelle2!$E$8)*(Ausstellungen!$E$6:$E$500="Rü")))</f>
        <v/>
      </c>
      <c r="K143" s="71" t="str">
        <f>IF(AND(L143&lt;&gt;"",L143&gt;0),RANK(L143,L$6:L$300,0)*100+COUNTIF(L$5:L143,L143),"")</f>
        <v/>
      </c>
      <c r="L143" s="71" t="str">
        <f>IF(OR($A143="",R143="Nein",R143=""),"",SUMPRODUCT((Tabelle1!$J$6:$J$500)*(Ausstellungen!$C$6:$C$500=$A143)*(Ausstellungen!$F$6:$F$500=Tabelle2!$E$8)))</f>
        <v/>
      </c>
      <c r="M143" s="130" t="str">
        <f t="shared" si="2"/>
        <v/>
      </c>
      <c r="N143" s="130" t="str">
        <f>IF(A143&gt;"a",PROPER(VLOOKUP(A143,Teilnehmer!C$6:E$300,3,0)),"")</f>
        <v/>
      </c>
      <c r="O143" s="130" t="str">
        <f>IF(Teilnehmer!C143&lt;&gt;"","Tabelle2!$A$4:$A$6","leer")</f>
        <v>leer</v>
      </c>
      <c r="P143" s="130" t="str">
        <f>IF(AND(Teilnehmer!C143&lt;&gt;"",Teilnehmer!D143&lt;&gt;"",Teilnehmer!E143&lt;&gt;""),"Tabelle2!$A$1:$A$3","leer")</f>
        <v>leer</v>
      </c>
      <c r="Q143" s="71">
        <f>COUNTIF(Teilnehmer!$C$6:$C$300,"&lt;="&amp;Teilnehmer!$C$6:$C$300)</f>
        <v>0</v>
      </c>
      <c r="R143" s="71" t="str">
        <f>IF(A143&gt;"a",VLOOKUP(A143,Teilnehmer!C$6:F$300,4,0),"")</f>
        <v/>
      </c>
    </row>
    <row r="144" spans="1:18" ht="18.600000000000001" customHeight="1" x14ac:dyDescent="0.2">
      <c r="A144" s="130" t="str">
        <f>IF(ISERROR(INDEX(Teilnehmer!$C$6:$C$300,MATCH(ROWS(Teilnehmer!C$6:$C144),$Q$6:$Q$300,0))),"",UPPER(INDEX(Teilnehmer!$C$6:$C$300,MATCH(ROWS(Teilnehmer!A$6:$C144),$Q$6:$Q$300,0))))</f>
        <v/>
      </c>
      <c r="B144" s="130" t="str">
        <f>IF(A144&gt;"a",MID(VLOOKUP(A144,Teilnehmer!C$6:D$300,2,0),1,2),"")</f>
        <v/>
      </c>
      <c r="C144" s="71" t="str">
        <f>IF(AND(D144&lt;&gt;"",D144&gt;0),RANK(D144,D$6:D$300,0)*100+COUNTIF(D$5:D144,D144),"")</f>
        <v/>
      </c>
      <c r="D144" s="71" t="str">
        <f>IF(OR($A144="",R144="Nein",R144=""),"",SUMPRODUCT((Tabelle1!$J$6:$J$500)*(Ausstellungen!$C$6:$C$500=$A144)*(Ausstellungen!$F$6:$F$500=Tabelle2!$E$3)*(Ausstellungen!$E$6:$E$500="Hü"))+SUMPRODUCT((Tabelle1!$J$6:$J$500)*(Ausstellungen!$C$6:$C$500=$A144)*(Ausstellungen!$F$6:$F$500=Tabelle2!$E$4)*(Ausstellungen!$E$6:$E$500="Hü")))</f>
        <v/>
      </c>
      <c r="E144" s="71" t="str">
        <f>IF(AND(F144&lt;&gt;"",F144&gt;0),RANK(F144,F$6:F$300,0)*100+COUNTIF(F$5:F144,F144),"")</f>
        <v/>
      </c>
      <c r="F144" s="71" t="str">
        <f>IF(OR($A144="",R144="Nein",R144=""),"",SUMPRODUCT((Tabelle1!$J$6:$J$500)*(Ausstellungen!$C$6:$C$500=$A144)*(Ausstellungen!$F$6:$F$500=Tabelle2!$E$3)*(Ausstellungen!$E$6:$E$500="Rü"))+SUMPRODUCT((Tabelle1!$J$6:$J$500)*(Ausstellungen!$C$6:$C$500=$A144)*(Ausstellungen!$F$6:$F$500=Tabelle2!$E$4)*(Ausstellungen!$E$6:$E$500="Rü")))</f>
        <v/>
      </c>
      <c r="G144" s="71" t="str">
        <f>IF(AND(H144&lt;&gt;"",H144&gt;0),RANK(H144,H$6:H$300,0)*100+COUNTIF(H$5:H144,H144),"")</f>
        <v/>
      </c>
      <c r="H144" s="71" t="str">
        <f>IF(OR($A144="",R144="Nein",R144=""),"",SUMPRODUCT((Tabelle1!$J$6:$J$500)*(Ausstellungen!$C$6:$C$500=$A144)*(Ausstellungen!$F$6:$F$500&lt;&gt;Tabelle2!$E$3)*(Ausstellungen!$F$6:$F$500&lt;&gt;Tabelle2!$E$4)*(Ausstellungen!$F$6:$F$500&lt;&gt;Tabelle2!$E$8)*(Ausstellungen!$E$6:$E$500="Hü")))</f>
        <v/>
      </c>
      <c r="I144" s="71" t="str">
        <f>IF(AND(J144&lt;&gt;"",J144&gt;0),RANK(J144,J$6:J$300,0)*100+COUNTIF(J$5:J144,J144),"")</f>
        <v/>
      </c>
      <c r="J144" s="71" t="str">
        <f>IF(OR($A144="",R144="Nein",R144=""),"",SUMPRODUCT((Tabelle1!$J$6:$J$500)*(Ausstellungen!$C$6:$C$500=$A144)*(Ausstellungen!$F$6:$F$500&lt;&gt;Tabelle2!$E$3)*(Ausstellungen!$F$6:$F$500&lt;&gt;Tabelle2!$E$4)*(Ausstellungen!$F$6:$F$500&lt;&gt;Tabelle2!$E$8)*(Ausstellungen!$E$6:$E$500="Rü")))</f>
        <v/>
      </c>
      <c r="K144" s="71" t="str">
        <f>IF(AND(L144&lt;&gt;"",L144&gt;0),RANK(L144,L$6:L$300,0)*100+COUNTIF(L$5:L144,L144),"")</f>
        <v/>
      </c>
      <c r="L144" s="71" t="str">
        <f>IF(OR($A144="",R144="Nein",R144=""),"",SUMPRODUCT((Tabelle1!$J$6:$J$500)*(Ausstellungen!$C$6:$C$500=$A144)*(Ausstellungen!$F$6:$F$500=Tabelle2!$E$8)))</f>
        <v/>
      </c>
      <c r="M144" s="130" t="str">
        <f t="shared" si="2"/>
        <v/>
      </c>
      <c r="N144" s="130" t="str">
        <f>IF(A144&gt;"a",PROPER(VLOOKUP(A144,Teilnehmer!C$6:E$300,3,0)),"")</f>
        <v/>
      </c>
      <c r="O144" s="130" t="str">
        <f>IF(Teilnehmer!C144&lt;&gt;"","Tabelle2!$A$4:$A$6","leer")</f>
        <v>leer</v>
      </c>
      <c r="P144" s="130" t="str">
        <f>IF(AND(Teilnehmer!C144&lt;&gt;"",Teilnehmer!D144&lt;&gt;"",Teilnehmer!E144&lt;&gt;""),"Tabelle2!$A$1:$A$3","leer")</f>
        <v>leer</v>
      </c>
      <c r="Q144" s="71">
        <f>COUNTIF(Teilnehmer!$C$6:$C$300,"&lt;="&amp;Teilnehmer!$C$6:$C$300)</f>
        <v>0</v>
      </c>
      <c r="R144" s="71" t="str">
        <f>IF(A144&gt;"a",VLOOKUP(A144,Teilnehmer!C$6:F$300,4,0),"")</f>
        <v/>
      </c>
    </row>
    <row r="145" spans="1:18" ht="18.600000000000001" customHeight="1" x14ac:dyDescent="0.2">
      <c r="A145" s="130" t="str">
        <f>IF(ISERROR(INDEX(Teilnehmer!$C$6:$C$300,MATCH(ROWS(Teilnehmer!C$6:$C145),$Q$6:$Q$300,0))),"",UPPER(INDEX(Teilnehmer!$C$6:$C$300,MATCH(ROWS(Teilnehmer!A$6:$C145),$Q$6:$Q$300,0))))</f>
        <v/>
      </c>
      <c r="B145" s="130" t="str">
        <f>IF(A145&gt;"a",MID(VLOOKUP(A145,Teilnehmer!C$6:D$300,2,0),1,2),"")</f>
        <v/>
      </c>
      <c r="C145" s="71" t="str">
        <f>IF(AND(D145&lt;&gt;"",D145&gt;0),RANK(D145,D$6:D$300,0)*100+COUNTIF(D$5:D145,D145),"")</f>
        <v/>
      </c>
      <c r="D145" s="71" t="str">
        <f>IF(OR($A145="",R145="Nein",R145=""),"",SUMPRODUCT((Tabelle1!$J$6:$J$500)*(Ausstellungen!$C$6:$C$500=$A145)*(Ausstellungen!$F$6:$F$500=Tabelle2!$E$3)*(Ausstellungen!$E$6:$E$500="Hü"))+SUMPRODUCT((Tabelle1!$J$6:$J$500)*(Ausstellungen!$C$6:$C$500=$A145)*(Ausstellungen!$F$6:$F$500=Tabelle2!$E$4)*(Ausstellungen!$E$6:$E$500="Hü")))</f>
        <v/>
      </c>
      <c r="E145" s="71" t="str">
        <f>IF(AND(F145&lt;&gt;"",F145&gt;0),RANK(F145,F$6:F$300,0)*100+COUNTIF(F$5:F145,F145),"")</f>
        <v/>
      </c>
      <c r="F145" s="71" t="str">
        <f>IF(OR($A145="",R145="Nein",R145=""),"",SUMPRODUCT((Tabelle1!$J$6:$J$500)*(Ausstellungen!$C$6:$C$500=$A145)*(Ausstellungen!$F$6:$F$500=Tabelle2!$E$3)*(Ausstellungen!$E$6:$E$500="Rü"))+SUMPRODUCT((Tabelle1!$J$6:$J$500)*(Ausstellungen!$C$6:$C$500=$A145)*(Ausstellungen!$F$6:$F$500=Tabelle2!$E$4)*(Ausstellungen!$E$6:$E$500="Rü")))</f>
        <v/>
      </c>
      <c r="G145" s="71" t="str">
        <f>IF(AND(H145&lt;&gt;"",H145&gt;0),RANK(H145,H$6:H$300,0)*100+COUNTIF(H$5:H145,H145),"")</f>
        <v/>
      </c>
      <c r="H145" s="71" t="str">
        <f>IF(OR($A145="",R145="Nein",R145=""),"",SUMPRODUCT((Tabelle1!$J$6:$J$500)*(Ausstellungen!$C$6:$C$500=$A145)*(Ausstellungen!$F$6:$F$500&lt;&gt;Tabelle2!$E$3)*(Ausstellungen!$F$6:$F$500&lt;&gt;Tabelle2!$E$4)*(Ausstellungen!$F$6:$F$500&lt;&gt;Tabelle2!$E$8)*(Ausstellungen!$E$6:$E$500="Hü")))</f>
        <v/>
      </c>
      <c r="I145" s="71" t="str">
        <f>IF(AND(J145&lt;&gt;"",J145&gt;0),RANK(J145,J$6:J$300,0)*100+COUNTIF(J$5:J145,J145),"")</f>
        <v/>
      </c>
      <c r="J145" s="71" t="str">
        <f>IF(OR($A145="",R145="Nein",R145=""),"",SUMPRODUCT((Tabelle1!$J$6:$J$500)*(Ausstellungen!$C$6:$C$500=$A145)*(Ausstellungen!$F$6:$F$500&lt;&gt;Tabelle2!$E$3)*(Ausstellungen!$F$6:$F$500&lt;&gt;Tabelle2!$E$4)*(Ausstellungen!$F$6:$F$500&lt;&gt;Tabelle2!$E$8)*(Ausstellungen!$E$6:$E$500="Rü")))</f>
        <v/>
      </c>
      <c r="K145" s="71" t="str">
        <f>IF(AND(L145&lt;&gt;"",L145&gt;0),RANK(L145,L$6:L$300,0)*100+COUNTIF(L$5:L145,L145),"")</f>
        <v/>
      </c>
      <c r="L145" s="71" t="str">
        <f>IF(OR($A145="",R145="Nein",R145=""),"",SUMPRODUCT((Tabelle1!$J$6:$J$500)*(Ausstellungen!$C$6:$C$500=$A145)*(Ausstellungen!$F$6:$F$500=Tabelle2!$E$8)))</f>
        <v/>
      </c>
      <c r="M145" s="130" t="str">
        <f t="shared" si="2"/>
        <v/>
      </c>
      <c r="N145" s="130" t="str">
        <f>IF(A145&gt;"a",PROPER(VLOOKUP(A145,Teilnehmer!C$6:E$300,3,0)),"")</f>
        <v/>
      </c>
      <c r="O145" s="130" t="str">
        <f>IF(Teilnehmer!C145&lt;&gt;"","Tabelle2!$A$4:$A$6","leer")</f>
        <v>leer</v>
      </c>
      <c r="P145" s="130" t="str">
        <f>IF(AND(Teilnehmer!C145&lt;&gt;"",Teilnehmer!D145&lt;&gt;"",Teilnehmer!E145&lt;&gt;""),"Tabelle2!$A$1:$A$3","leer")</f>
        <v>leer</v>
      </c>
      <c r="Q145" s="71">
        <f>COUNTIF(Teilnehmer!$C$6:$C$300,"&lt;="&amp;Teilnehmer!$C$6:$C$300)</f>
        <v>0</v>
      </c>
      <c r="R145" s="71" t="str">
        <f>IF(A145&gt;"a",VLOOKUP(A145,Teilnehmer!C$6:F$300,4,0),"")</f>
        <v/>
      </c>
    </row>
    <row r="146" spans="1:18" ht="18.600000000000001" customHeight="1" x14ac:dyDescent="0.2">
      <c r="A146" s="130" t="str">
        <f>IF(ISERROR(INDEX(Teilnehmer!$C$6:$C$300,MATCH(ROWS(Teilnehmer!C$6:$C146),$Q$6:$Q$300,0))),"",UPPER(INDEX(Teilnehmer!$C$6:$C$300,MATCH(ROWS(Teilnehmer!A$6:$C146),$Q$6:$Q$300,0))))</f>
        <v/>
      </c>
      <c r="B146" s="130" t="str">
        <f>IF(A146&gt;"a",MID(VLOOKUP(A146,Teilnehmer!C$6:D$300,2,0),1,2),"")</f>
        <v/>
      </c>
      <c r="C146" s="71" t="str">
        <f>IF(AND(D146&lt;&gt;"",D146&gt;0),RANK(D146,D$6:D$300,0)*100+COUNTIF(D$5:D146,D146),"")</f>
        <v/>
      </c>
      <c r="D146" s="71" t="str">
        <f>IF(OR($A146="",R146="Nein",R146=""),"",SUMPRODUCT((Tabelle1!$J$6:$J$500)*(Ausstellungen!$C$6:$C$500=$A146)*(Ausstellungen!$F$6:$F$500=Tabelle2!$E$3)*(Ausstellungen!$E$6:$E$500="Hü"))+SUMPRODUCT((Tabelle1!$J$6:$J$500)*(Ausstellungen!$C$6:$C$500=$A146)*(Ausstellungen!$F$6:$F$500=Tabelle2!$E$4)*(Ausstellungen!$E$6:$E$500="Hü")))</f>
        <v/>
      </c>
      <c r="E146" s="71" t="str">
        <f>IF(AND(F146&lt;&gt;"",F146&gt;0),RANK(F146,F$6:F$300,0)*100+COUNTIF(F$5:F146,F146),"")</f>
        <v/>
      </c>
      <c r="F146" s="71" t="str">
        <f>IF(OR($A146="",R146="Nein",R146=""),"",SUMPRODUCT((Tabelle1!$J$6:$J$500)*(Ausstellungen!$C$6:$C$500=$A146)*(Ausstellungen!$F$6:$F$500=Tabelle2!$E$3)*(Ausstellungen!$E$6:$E$500="Rü"))+SUMPRODUCT((Tabelle1!$J$6:$J$500)*(Ausstellungen!$C$6:$C$500=$A146)*(Ausstellungen!$F$6:$F$500=Tabelle2!$E$4)*(Ausstellungen!$E$6:$E$500="Rü")))</f>
        <v/>
      </c>
      <c r="G146" s="71" t="str">
        <f>IF(AND(H146&lt;&gt;"",H146&gt;0),RANK(H146,H$6:H$300,0)*100+COUNTIF(H$5:H146,H146),"")</f>
        <v/>
      </c>
      <c r="H146" s="71" t="str">
        <f>IF(OR($A146="",R146="Nein",R146=""),"",SUMPRODUCT((Tabelle1!$J$6:$J$500)*(Ausstellungen!$C$6:$C$500=$A146)*(Ausstellungen!$F$6:$F$500&lt;&gt;Tabelle2!$E$3)*(Ausstellungen!$F$6:$F$500&lt;&gt;Tabelle2!$E$4)*(Ausstellungen!$F$6:$F$500&lt;&gt;Tabelle2!$E$8)*(Ausstellungen!$E$6:$E$500="Hü")))</f>
        <v/>
      </c>
      <c r="I146" s="71" t="str">
        <f>IF(AND(J146&lt;&gt;"",J146&gt;0),RANK(J146,J$6:J$300,0)*100+COUNTIF(J$5:J146,J146),"")</f>
        <v/>
      </c>
      <c r="J146" s="71" t="str">
        <f>IF(OR($A146="",R146="Nein",R146=""),"",SUMPRODUCT((Tabelle1!$J$6:$J$500)*(Ausstellungen!$C$6:$C$500=$A146)*(Ausstellungen!$F$6:$F$500&lt;&gt;Tabelle2!$E$3)*(Ausstellungen!$F$6:$F$500&lt;&gt;Tabelle2!$E$4)*(Ausstellungen!$F$6:$F$500&lt;&gt;Tabelle2!$E$8)*(Ausstellungen!$E$6:$E$500="Rü")))</f>
        <v/>
      </c>
      <c r="K146" s="71" t="str">
        <f>IF(AND(L146&lt;&gt;"",L146&gt;0),RANK(L146,L$6:L$300,0)*100+COUNTIF(L$5:L146,L146),"")</f>
        <v/>
      </c>
      <c r="L146" s="71" t="str">
        <f>IF(OR($A146="",R146="Nein",R146=""),"",SUMPRODUCT((Tabelle1!$J$6:$J$500)*(Ausstellungen!$C$6:$C$500=$A146)*(Ausstellungen!$F$6:$F$500=Tabelle2!$E$8)))</f>
        <v/>
      </c>
      <c r="M146" s="130" t="str">
        <f t="shared" si="2"/>
        <v/>
      </c>
      <c r="N146" s="130" t="str">
        <f>IF(A146&gt;"a",PROPER(VLOOKUP(A146,Teilnehmer!C$6:E$300,3,0)),"")</f>
        <v/>
      </c>
      <c r="O146" s="130" t="str">
        <f>IF(Teilnehmer!C146&lt;&gt;"","Tabelle2!$A$4:$A$6","leer")</f>
        <v>leer</v>
      </c>
      <c r="P146" s="130" t="str">
        <f>IF(AND(Teilnehmer!C146&lt;&gt;"",Teilnehmer!D146&lt;&gt;"",Teilnehmer!E146&lt;&gt;""),"Tabelle2!$A$1:$A$3","leer")</f>
        <v>leer</v>
      </c>
      <c r="Q146" s="71">
        <f>COUNTIF(Teilnehmer!$C$6:$C$300,"&lt;="&amp;Teilnehmer!$C$6:$C$300)</f>
        <v>0</v>
      </c>
      <c r="R146" s="71" t="str">
        <f>IF(A146&gt;"a",VLOOKUP(A146,Teilnehmer!C$6:F$300,4,0),"")</f>
        <v/>
      </c>
    </row>
    <row r="147" spans="1:18" ht="18.600000000000001" customHeight="1" x14ac:dyDescent="0.2">
      <c r="A147" s="130" t="str">
        <f>IF(ISERROR(INDEX(Teilnehmer!$C$6:$C$300,MATCH(ROWS(Teilnehmer!C$6:$C147),$Q$6:$Q$300,0))),"",UPPER(INDEX(Teilnehmer!$C$6:$C$300,MATCH(ROWS(Teilnehmer!A$6:$C147),$Q$6:$Q$300,0))))</f>
        <v/>
      </c>
      <c r="B147" s="130" t="str">
        <f>IF(A147&gt;"a",MID(VLOOKUP(A147,Teilnehmer!C$6:D$300,2,0),1,2),"")</f>
        <v/>
      </c>
      <c r="C147" s="71" t="str">
        <f>IF(AND(D147&lt;&gt;"",D147&gt;0),RANK(D147,D$6:D$300,0)*100+COUNTIF(D$5:D147,D147),"")</f>
        <v/>
      </c>
      <c r="D147" s="71" t="str">
        <f>IF(OR($A147="",R147="Nein",R147=""),"",SUMPRODUCT((Tabelle1!$J$6:$J$500)*(Ausstellungen!$C$6:$C$500=$A147)*(Ausstellungen!$F$6:$F$500=Tabelle2!$E$3)*(Ausstellungen!$E$6:$E$500="Hü"))+SUMPRODUCT((Tabelle1!$J$6:$J$500)*(Ausstellungen!$C$6:$C$500=$A147)*(Ausstellungen!$F$6:$F$500=Tabelle2!$E$4)*(Ausstellungen!$E$6:$E$500="Hü")))</f>
        <v/>
      </c>
      <c r="E147" s="71" t="str">
        <f>IF(AND(F147&lt;&gt;"",F147&gt;0),RANK(F147,F$6:F$300,0)*100+COUNTIF(F$5:F147,F147),"")</f>
        <v/>
      </c>
      <c r="F147" s="71" t="str">
        <f>IF(OR($A147="",R147="Nein",R147=""),"",SUMPRODUCT((Tabelle1!$J$6:$J$500)*(Ausstellungen!$C$6:$C$500=$A147)*(Ausstellungen!$F$6:$F$500=Tabelle2!$E$3)*(Ausstellungen!$E$6:$E$500="Rü"))+SUMPRODUCT((Tabelle1!$J$6:$J$500)*(Ausstellungen!$C$6:$C$500=$A147)*(Ausstellungen!$F$6:$F$500=Tabelle2!$E$4)*(Ausstellungen!$E$6:$E$500="Rü")))</f>
        <v/>
      </c>
      <c r="G147" s="71" t="str">
        <f>IF(AND(H147&lt;&gt;"",H147&gt;0),RANK(H147,H$6:H$300,0)*100+COUNTIF(H$5:H147,H147),"")</f>
        <v/>
      </c>
      <c r="H147" s="71" t="str">
        <f>IF(OR($A147="",R147="Nein",R147=""),"",SUMPRODUCT((Tabelle1!$J$6:$J$500)*(Ausstellungen!$C$6:$C$500=$A147)*(Ausstellungen!$F$6:$F$500&lt;&gt;Tabelle2!$E$3)*(Ausstellungen!$F$6:$F$500&lt;&gt;Tabelle2!$E$4)*(Ausstellungen!$F$6:$F$500&lt;&gt;Tabelle2!$E$8)*(Ausstellungen!$E$6:$E$500="Hü")))</f>
        <v/>
      </c>
      <c r="I147" s="71" t="str">
        <f>IF(AND(J147&lt;&gt;"",J147&gt;0),RANK(J147,J$6:J$300,0)*100+COUNTIF(J$5:J147,J147),"")</f>
        <v/>
      </c>
      <c r="J147" s="71" t="str">
        <f>IF(OR($A147="",R147="Nein",R147=""),"",SUMPRODUCT((Tabelle1!$J$6:$J$500)*(Ausstellungen!$C$6:$C$500=$A147)*(Ausstellungen!$F$6:$F$500&lt;&gt;Tabelle2!$E$3)*(Ausstellungen!$F$6:$F$500&lt;&gt;Tabelle2!$E$4)*(Ausstellungen!$F$6:$F$500&lt;&gt;Tabelle2!$E$8)*(Ausstellungen!$E$6:$E$500="Rü")))</f>
        <v/>
      </c>
      <c r="K147" s="71" t="str">
        <f>IF(AND(L147&lt;&gt;"",L147&gt;0),RANK(L147,L$6:L$300,0)*100+COUNTIF(L$5:L147,L147),"")</f>
        <v/>
      </c>
      <c r="L147" s="71" t="str">
        <f>IF(OR($A147="",R147="Nein",R147=""),"",SUMPRODUCT((Tabelle1!$J$6:$J$500)*(Ausstellungen!$C$6:$C$500=$A147)*(Ausstellungen!$F$6:$F$500=Tabelle2!$E$8)))</f>
        <v/>
      </c>
      <c r="M147" s="130" t="str">
        <f t="shared" si="2"/>
        <v/>
      </c>
      <c r="N147" s="130" t="str">
        <f>IF(A147&gt;"a",PROPER(VLOOKUP(A147,Teilnehmer!C$6:E$300,3,0)),"")</f>
        <v/>
      </c>
      <c r="O147" s="130" t="str">
        <f>IF(Teilnehmer!C147&lt;&gt;"","Tabelle2!$A$4:$A$6","leer")</f>
        <v>leer</v>
      </c>
      <c r="P147" s="130" t="str">
        <f>IF(AND(Teilnehmer!C147&lt;&gt;"",Teilnehmer!D147&lt;&gt;"",Teilnehmer!E147&lt;&gt;""),"Tabelle2!$A$1:$A$3","leer")</f>
        <v>leer</v>
      </c>
      <c r="Q147" s="71">
        <f>COUNTIF(Teilnehmer!$C$6:$C$300,"&lt;="&amp;Teilnehmer!$C$6:$C$300)</f>
        <v>0</v>
      </c>
      <c r="R147" s="71" t="str">
        <f>IF(A147&gt;"a",VLOOKUP(A147,Teilnehmer!C$6:F$300,4,0),"")</f>
        <v/>
      </c>
    </row>
    <row r="148" spans="1:18" ht="18.600000000000001" customHeight="1" x14ac:dyDescent="0.2">
      <c r="A148" s="130" t="str">
        <f>IF(ISERROR(INDEX(Teilnehmer!$C$6:$C$300,MATCH(ROWS(Teilnehmer!C$6:$C148),$Q$6:$Q$300,0))),"",UPPER(INDEX(Teilnehmer!$C$6:$C$300,MATCH(ROWS(Teilnehmer!A$6:$C148),$Q$6:$Q$300,0))))</f>
        <v/>
      </c>
      <c r="B148" s="130" t="str">
        <f>IF(A148&gt;"a",MID(VLOOKUP(A148,Teilnehmer!C$6:D$300,2,0),1,2),"")</f>
        <v/>
      </c>
      <c r="C148" s="71" t="str">
        <f>IF(AND(D148&lt;&gt;"",D148&gt;0),RANK(D148,D$6:D$300,0)*100+COUNTIF(D$5:D148,D148),"")</f>
        <v/>
      </c>
      <c r="D148" s="71" t="str">
        <f>IF(OR($A148="",R148="Nein",R148=""),"",SUMPRODUCT((Tabelle1!$J$6:$J$500)*(Ausstellungen!$C$6:$C$500=$A148)*(Ausstellungen!$F$6:$F$500=Tabelle2!$E$3)*(Ausstellungen!$E$6:$E$500="Hü"))+SUMPRODUCT((Tabelle1!$J$6:$J$500)*(Ausstellungen!$C$6:$C$500=$A148)*(Ausstellungen!$F$6:$F$500=Tabelle2!$E$4)*(Ausstellungen!$E$6:$E$500="Hü")))</f>
        <v/>
      </c>
      <c r="E148" s="71" t="str">
        <f>IF(AND(F148&lt;&gt;"",F148&gt;0),RANK(F148,F$6:F$300,0)*100+COUNTIF(F$5:F148,F148),"")</f>
        <v/>
      </c>
      <c r="F148" s="71" t="str">
        <f>IF(OR($A148="",R148="Nein",R148=""),"",SUMPRODUCT((Tabelle1!$J$6:$J$500)*(Ausstellungen!$C$6:$C$500=$A148)*(Ausstellungen!$F$6:$F$500=Tabelle2!$E$3)*(Ausstellungen!$E$6:$E$500="Rü"))+SUMPRODUCT((Tabelle1!$J$6:$J$500)*(Ausstellungen!$C$6:$C$500=$A148)*(Ausstellungen!$F$6:$F$500=Tabelle2!$E$4)*(Ausstellungen!$E$6:$E$500="Rü")))</f>
        <v/>
      </c>
      <c r="G148" s="71" t="str">
        <f>IF(AND(H148&lt;&gt;"",H148&gt;0),RANK(H148,H$6:H$300,0)*100+COUNTIF(H$5:H148,H148),"")</f>
        <v/>
      </c>
      <c r="H148" s="71" t="str">
        <f>IF(OR($A148="",R148="Nein",R148=""),"",SUMPRODUCT((Tabelle1!$J$6:$J$500)*(Ausstellungen!$C$6:$C$500=$A148)*(Ausstellungen!$F$6:$F$500&lt;&gt;Tabelle2!$E$3)*(Ausstellungen!$F$6:$F$500&lt;&gt;Tabelle2!$E$4)*(Ausstellungen!$F$6:$F$500&lt;&gt;Tabelle2!$E$8)*(Ausstellungen!$E$6:$E$500="Hü")))</f>
        <v/>
      </c>
      <c r="I148" s="71" t="str">
        <f>IF(AND(J148&lt;&gt;"",J148&gt;0),RANK(J148,J$6:J$300,0)*100+COUNTIF(J$5:J148,J148),"")</f>
        <v/>
      </c>
      <c r="J148" s="71" t="str">
        <f>IF(OR($A148="",R148="Nein",R148=""),"",SUMPRODUCT((Tabelle1!$J$6:$J$500)*(Ausstellungen!$C$6:$C$500=$A148)*(Ausstellungen!$F$6:$F$500&lt;&gt;Tabelle2!$E$3)*(Ausstellungen!$F$6:$F$500&lt;&gt;Tabelle2!$E$4)*(Ausstellungen!$F$6:$F$500&lt;&gt;Tabelle2!$E$8)*(Ausstellungen!$E$6:$E$500="Rü")))</f>
        <v/>
      </c>
      <c r="K148" s="71" t="str">
        <f>IF(AND(L148&lt;&gt;"",L148&gt;0),RANK(L148,L$6:L$300,0)*100+COUNTIF(L$5:L148,L148),"")</f>
        <v/>
      </c>
      <c r="L148" s="71" t="str">
        <f>IF(OR($A148="",R148="Nein",R148=""),"",SUMPRODUCT((Tabelle1!$J$6:$J$500)*(Ausstellungen!$C$6:$C$500=$A148)*(Ausstellungen!$F$6:$F$500=Tabelle2!$E$8)))</f>
        <v/>
      </c>
      <c r="M148" s="130" t="str">
        <f t="shared" si="2"/>
        <v/>
      </c>
      <c r="N148" s="130" t="str">
        <f>IF(A148&gt;"a",PROPER(VLOOKUP(A148,Teilnehmer!C$6:E$300,3,0)),"")</f>
        <v/>
      </c>
      <c r="O148" s="130" t="str">
        <f>IF(Teilnehmer!C148&lt;&gt;"","Tabelle2!$A$4:$A$6","leer")</f>
        <v>leer</v>
      </c>
      <c r="P148" s="130" t="str">
        <f>IF(AND(Teilnehmer!C148&lt;&gt;"",Teilnehmer!D148&lt;&gt;"",Teilnehmer!E148&lt;&gt;""),"Tabelle2!$A$1:$A$3","leer")</f>
        <v>leer</v>
      </c>
      <c r="Q148" s="71">
        <f>COUNTIF(Teilnehmer!$C$6:$C$300,"&lt;="&amp;Teilnehmer!$C$6:$C$300)</f>
        <v>0</v>
      </c>
      <c r="R148" s="71" t="str">
        <f>IF(A148&gt;"a",VLOOKUP(A148,Teilnehmer!C$6:F$300,4,0),"")</f>
        <v/>
      </c>
    </row>
    <row r="149" spans="1:18" ht="18.600000000000001" customHeight="1" x14ac:dyDescent="0.2">
      <c r="A149" s="130" t="str">
        <f>IF(ISERROR(INDEX(Teilnehmer!$C$6:$C$300,MATCH(ROWS(Teilnehmer!C$6:$C149),$Q$6:$Q$300,0))),"",UPPER(INDEX(Teilnehmer!$C$6:$C$300,MATCH(ROWS(Teilnehmer!A$6:$C149),$Q$6:$Q$300,0))))</f>
        <v/>
      </c>
      <c r="B149" s="130" t="str">
        <f>IF(A149&gt;"a",MID(VLOOKUP(A149,Teilnehmer!C$6:D$300,2,0),1,2),"")</f>
        <v/>
      </c>
      <c r="C149" s="71" t="str">
        <f>IF(AND(D149&lt;&gt;"",D149&gt;0),RANK(D149,D$6:D$300,0)*100+COUNTIF(D$5:D149,D149),"")</f>
        <v/>
      </c>
      <c r="D149" s="71" t="str">
        <f>IF(OR($A149="",R149="Nein",R149=""),"",SUMPRODUCT((Tabelle1!$J$6:$J$500)*(Ausstellungen!$C$6:$C$500=$A149)*(Ausstellungen!$F$6:$F$500=Tabelle2!$E$3)*(Ausstellungen!$E$6:$E$500="Hü"))+SUMPRODUCT((Tabelle1!$J$6:$J$500)*(Ausstellungen!$C$6:$C$500=$A149)*(Ausstellungen!$F$6:$F$500=Tabelle2!$E$4)*(Ausstellungen!$E$6:$E$500="Hü")))</f>
        <v/>
      </c>
      <c r="E149" s="71" t="str">
        <f>IF(AND(F149&lt;&gt;"",F149&gt;0),RANK(F149,F$6:F$300,0)*100+COUNTIF(F$5:F149,F149),"")</f>
        <v/>
      </c>
      <c r="F149" s="71" t="str">
        <f>IF(OR($A149="",R149="Nein",R149=""),"",SUMPRODUCT((Tabelle1!$J$6:$J$500)*(Ausstellungen!$C$6:$C$500=$A149)*(Ausstellungen!$F$6:$F$500=Tabelle2!$E$3)*(Ausstellungen!$E$6:$E$500="Rü"))+SUMPRODUCT((Tabelle1!$J$6:$J$500)*(Ausstellungen!$C$6:$C$500=$A149)*(Ausstellungen!$F$6:$F$500=Tabelle2!$E$4)*(Ausstellungen!$E$6:$E$500="Rü")))</f>
        <v/>
      </c>
      <c r="G149" s="71" t="str">
        <f>IF(AND(H149&lt;&gt;"",H149&gt;0),RANK(H149,H$6:H$300,0)*100+COUNTIF(H$5:H149,H149),"")</f>
        <v/>
      </c>
      <c r="H149" s="71" t="str">
        <f>IF(OR($A149="",R149="Nein",R149=""),"",SUMPRODUCT((Tabelle1!$J$6:$J$500)*(Ausstellungen!$C$6:$C$500=$A149)*(Ausstellungen!$F$6:$F$500&lt;&gt;Tabelle2!$E$3)*(Ausstellungen!$F$6:$F$500&lt;&gt;Tabelle2!$E$4)*(Ausstellungen!$F$6:$F$500&lt;&gt;Tabelle2!$E$8)*(Ausstellungen!$E$6:$E$500="Hü")))</f>
        <v/>
      </c>
      <c r="I149" s="71" t="str">
        <f>IF(AND(J149&lt;&gt;"",J149&gt;0),RANK(J149,J$6:J$300,0)*100+COUNTIF(J$5:J149,J149),"")</f>
        <v/>
      </c>
      <c r="J149" s="71" t="str">
        <f>IF(OR($A149="",R149="Nein",R149=""),"",SUMPRODUCT((Tabelle1!$J$6:$J$500)*(Ausstellungen!$C$6:$C$500=$A149)*(Ausstellungen!$F$6:$F$500&lt;&gt;Tabelle2!$E$3)*(Ausstellungen!$F$6:$F$500&lt;&gt;Tabelle2!$E$4)*(Ausstellungen!$F$6:$F$500&lt;&gt;Tabelle2!$E$8)*(Ausstellungen!$E$6:$E$500="Rü")))</f>
        <v/>
      </c>
      <c r="K149" s="71" t="str">
        <f>IF(AND(L149&lt;&gt;"",L149&gt;0),RANK(L149,L$6:L$300,0)*100+COUNTIF(L$5:L149,L149),"")</f>
        <v/>
      </c>
      <c r="L149" s="71" t="str">
        <f>IF(OR($A149="",R149="Nein",R149=""),"",SUMPRODUCT((Tabelle1!$J$6:$J$500)*(Ausstellungen!$C$6:$C$500=$A149)*(Ausstellungen!$F$6:$F$500=Tabelle2!$E$8)))</f>
        <v/>
      </c>
      <c r="M149" s="130" t="str">
        <f t="shared" si="2"/>
        <v/>
      </c>
      <c r="N149" s="130" t="str">
        <f>IF(A149&gt;"a",PROPER(VLOOKUP(A149,Teilnehmer!C$6:E$300,3,0)),"")</f>
        <v/>
      </c>
      <c r="O149" s="130" t="str">
        <f>IF(Teilnehmer!C149&lt;&gt;"","Tabelle2!$A$4:$A$6","leer")</f>
        <v>leer</v>
      </c>
      <c r="P149" s="130" t="str">
        <f>IF(AND(Teilnehmer!C149&lt;&gt;"",Teilnehmer!D149&lt;&gt;"",Teilnehmer!E149&lt;&gt;""),"Tabelle2!$A$1:$A$3","leer")</f>
        <v>leer</v>
      </c>
      <c r="Q149" s="71">
        <f>COUNTIF(Teilnehmer!$C$6:$C$300,"&lt;="&amp;Teilnehmer!$C$6:$C$300)</f>
        <v>0</v>
      </c>
      <c r="R149" s="71" t="str">
        <f>IF(A149&gt;"a",VLOOKUP(A149,Teilnehmer!C$6:F$300,4,0),"")</f>
        <v/>
      </c>
    </row>
    <row r="150" spans="1:18" ht="18.600000000000001" customHeight="1" x14ac:dyDescent="0.2">
      <c r="A150" s="130" t="str">
        <f>IF(ISERROR(INDEX(Teilnehmer!$C$6:$C$300,MATCH(ROWS(Teilnehmer!C$6:$C150),$Q$6:$Q$300,0))),"",UPPER(INDEX(Teilnehmer!$C$6:$C$300,MATCH(ROWS(Teilnehmer!A$6:$C150),$Q$6:$Q$300,0))))</f>
        <v/>
      </c>
      <c r="B150" s="130" t="str">
        <f>IF(A150&gt;"a",MID(VLOOKUP(A150,Teilnehmer!C$6:D$300,2,0),1,2),"")</f>
        <v/>
      </c>
      <c r="C150" s="71" t="str">
        <f>IF(AND(D150&lt;&gt;"",D150&gt;0),RANK(D150,D$6:D$300,0)*100+COUNTIF(D$5:D150,D150),"")</f>
        <v/>
      </c>
      <c r="D150" s="71" t="str">
        <f>IF(OR($A150="",R150="Nein",R150=""),"",SUMPRODUCT((Tabelle1!$J$6:$J$500)*(Ausstellungen!$C$6:$C$500=$A150)*(Ausstellungen!$F$6:$F$500=Tabelle2!$E$3)*(Ausstellungen!$E$6:$E$500="Hü"))+SUMPRODUCT((Tabelle1!$J$6:$J$500)*(Ausstellungen!$C$6:$C$500=$A150)*(Ausstellungen!$F$6:$F$500=Tabelle2!$E$4)*(Ausstellungen!$E$6:$E$500="Hü")))</f>
        <v/>
      </c>
      <c r="E150" s="71" t="str">
        <f>IF(AND(F150&lt;&gt;"",F150&gt;0),RANK(F150,F$6:F$300,0)*100+COUNTIF(F$5:F150,F150),"")</f>
        <v/>
      </c>
      <c r="F150" s="71" t="str">
        <f>IF(OR($A150="",R150="Nein",R150=""),"",SUMPRODUCT((Tabelle1!$J$6:$J$500)*(Ausstellungen!$C$6:$C$500=$A150)*(Ausstellungen!$F$6:$F$500=Tabelle2!$E$3)*(Ausstellungen!$E$6:$E$500="Rü"))+SUMPRODUCT((Tabelle1!$J$6:$J$500)*(Ausstellungen!$C$6:$C$500=$A150)*(Ausstellungen!$F$6:$F$500=Tabelle2!$E$4)*(Ausstellungen!$E$6:$E$500="Rü")))</f>
        <v/>
      </c>
      <c r="G150" s="71" t="str">
        <f>IF(AND(H150&lt;&gt;"",H150&gt;0),RANK(H150,H$6:H$300,0)*100+COUNTIF(H$5:H150,H150),"")</f>
        <v/>
      </c>
      <c r="H150" s="71" t="str">
        <f>IF(OR($A150="",R150="Nein",R150=""),"",SUMPRODUCT((Tabelle1!$J$6:$J$500)*(Ausstellungen!$C$6:$C$500=$A150)*(Ausstellungen!$F$6:$F$500&lt;&gt;Tabelle2!$E$3)*(Ausstellungen!$F$6:$F$500&lt;&gt;Tabelle2!$E$4)*(Ausstellungen!$F$6:$F$500&lt;&gt;Tabelle2!$E$8)*(Ausstellungen!$E$6:$E$500="Hü")))</f>
        <v/>
      </c>
      <c r="I150" s="71" t="str">
        <f>IF(AND(J150&lt;&gt;"",J150&gt;0),RANK(J150,J$6:J$300,0)*100+COUNTIF(J$5:J150,J150),"")</f>
        <v/>
      </c>
      <c r="J150" s="71" t="str">
        <f>IF(OR($A150="",R150="Nein",R150=""),"",SUMPRODUCT((Tabelle1!$J$6:$J$500)*(Ausstellungen!$C$6:$C$500=$A150)*(Ausstellungen!$F$6:$F$500&lt;&gt;Tabelle2!$E$3)*(Ausstellungen!$F$6:$F$500&lt;&gt;Tabelle2!$E$4)*(Ausstellungen!$F$6:$F$500&lt;&gt;Tabelle2!$E$8)*(Ausstellungen!$E$6:$E$500="Rü")))</f>
        <v/>
      </c>
      <c r="K150" s="71" t="str">
        <f>IF(AND(L150&lt;&gt;"",L150&gt;0),RANK(L150,L$6:L$300,0)*100+COUNTIF(L$5:L150,L150),"")</f>
        <v/>
      </c>
      <c r="L150" s="71" t="str">
        <f>IF(OR($A150="",R150="Nein",R150=""),"",SUMPRODUCT((Tabelle1!$J$6:$J$500)*(Ausstellungen!$C$6:$C$500=$A150)*(Ausstellungen!$F$6:$F$500=Tabelle2!$E$8)))</f>
        <v/>
      </c>
      <c r="M150" s="130" t="str">
        <f t="shared" si="2"/>
        <v/>
      </c>
      <c r="N150" s="130" t="str">
        <f>IF(A150&gt;"a",PROPER(VLOOKUP(A150,Teilnehmer!C$6:E$300,3,0)),"")</f>
        <v/>
      </c>
      <c r="O150" s="130" t="str">
        <f>IF(Teilnehmer!C150&lt;&gt;"","Tabelle2!$A$4:$A$6","leer")</f>
        <v>leer</v>
      </c>
      <c r="P150" s="130" t="str">
        <f>IF(AND(Teilnehmer!C150&lt;&gt;"",Teilnehmer!D150&lt;&gt;"",Teilnehmer!E150&lt;&gt;""),"Tabelle2!$A$1:$A$3","leer")</f>
        <v>leer</v>
      </c>
      <c r="Q150" s="71">
        <f>COUNTIF(Teilnehmer!$C$6:$C$300,"&lt;="&amp;Teilnehmer!$C$6:$C$300)</f>
        <v>0</v>
      </c>
      <c r="R150" s="71" t="str">
        <f>IF(A150&gt;"a",VLOOKUP(A150,Teilnehmer!C$6:F$300,4,0),"")</f>
        <v/>
      </c>
    </row>
    <row r="151" spans="1:18" ht="18.600000000000001" customHeight="1" x14ac:dyDescent="0.2">
      <c r="A151" s="130" t="str">
        <f>IF(ISERROR(INDEX(Teilnehmer!$C$6:$C$300,MATCH(ROWS(Teilnehmer!C$6:$C151),$Q$6:$Q$300,0))),"",UPPER(INDEX(Teilnehmer!$C$6:$C$300,MATCH(ROWS(Teilnehmer!A$6:$C151),$Q$6:$Q$300,0))))</f>
        <v/>
      </c>
      <c r="B151" s="130" t="str">
        <f>IF(A151&gt;"a",MID(VLOOKUP(A151,Teilnehmer!C$6:D$300,2,0),1,2),"")</f>
        <v/>
      </c>
      <c r="C151" s="71" t="str">
        <f>IF(AND(D151&lt;&gt;"",D151&gt;0),RANK(D151,D$6:D$300,0)*100+COUNTIF(D$5:D151,D151),"")</f>
        <v/>
      </c>
      <c r="D151" s="71" t="str">
        <f>IF(OR($A151="",R151="Nein",R151=""),"",SUMPRODUCT((Tabelle1!$J$6:$J$500)*(Ausstellungen!$C$6:$C$500=$A151)*(Ausstellungen!$F$6:$F$500=Tabelle2!$E$3)*(Ausstellungen!$E$6:$E$500="Hü"))+SUMPRODUCT((Tabelle1!$J$6:$J$500)*(Ausstellungen!$C$6:$C$500=$A151)*(Ausstellungen!$F$6:$F$500=Tabelle2!$E$4)*(Ausstellungen!$E$6:$E$500="Hü")))</f>
        <v/>
      </c>
      <c r="E151" s="71" t="str">
        <f>IF(AND(F151&lt;&gt;"",F151&gt;0),RANK(F151,F$6:F$300,0)*100+COUNTIF(F$5:F151,F151),"")</f>
        <v/>
      </c>
      <c r="F151" s="71" t="str">
        <f>IF(OR($A151="",R151="Nein",R151=""),"",SUMPRODUCT((Tabelle1!$J$6:$J$500)*(Ausstellungen!$C$6:$C$500=$A151)*(Ausstellungen!$F$6:$F$500=Tabelle2!$E$3)*(Ausstellungen!$E$6:$E$500="Rü"))+SUMPRODUCT((Tabelle1!$J$6:$J$500)*(Ausstellungen!$C$6:$C$500=$A151)*(Ausstellungen!$F$6:$F$500=Tabelle2!$E$4)*(Ausstellungen!$E$6:$E$500="Rü")))</f>
        <v/>
      </c>
      <c r="G151" s="71" t="str">
        <f>IF(AND(H151&lt;&gt;"",H151&gt;0),RANK(H151,H$6:H$300,0)*100+COUNTIF(H$5:H151,H151),"")</f>
        <v/>
      </c>
      <c r="H151" s="71" t="str">
        <f>IF(OR($A151="",R151="Nein",R151=""),"",SUMPRODUCT((Tabelle1!$J$6:$J$500)*(Ausstellungen!$C$6:$C$500=$A151)*(Ausstellungen!$F$6:$F$500&lt;&gt;Tabelle2!$E$3)*(Ausstellungen!$F$6:$F$500&lt;&gt;Tabelle2!$E$4)*(Ausstellungen!$F$6:$F$500&lt;&gt;Tabelle2!$E$8)*(Ausstellungen!$E$6:$E$500="Hü")))</f>
        <v/>
      </c>
      <c r="I151" s="71" t="str">
        <f>IF(AND(J151&lt;&gt;"",J151&gt;0),RANK(J151,J$6:J$300,0)*100+COUNTIF(J$5:J151,J151),"")</f>
        <v/>
      </c>
      <c r="J151" s="71" t="str">
        <f>IF(OR($A151="",R151="Nein",R151=""),"",SUMPRODUCT((Tabelle1!$J$6:$J$500)*(Ausstellungen!$C$6:$C$500=$A151)*(Ausstellungen!$F$6:$F$500&lt;&gt;Tabelle2!$E$3)*(Ausstellungen!$F$6:$F$500&lt;&gt;Tabelle2!$E$4)*(Ausstellungen!$F$6:$F$500&lt;&gt;Tabelle2!$E$8)*(Ausstellungen!$E$6:$E$500="Rü")))</f>
        <v/>
      </c>
      <c r="K151" s="71" t="str">
        <f>IF(AND(L151&lt;&gt;"",L151&gt;0),RANK(L151,L$6:L$300,0)*100+COUNTIF(L$5:L151,L151),"")</f>
        <v/>
      </c>
      <c r="L151" s="71" t="str">
        <f>IF(OR($A151="",R151="Nein",R151=""),"",SUMPRODUCT((Tabelle1!$J$6:$J$500)*(Ausstellungen!$C$6:$C$500=$A151)*(Ausstellungen!$F$6:$F$500=Tabelle2!$E$8)))</f>
        <v/>
      </c>
      <c r="M151" s="130" t="str">
        <f t="shared" si="2"/>
        <v/>
      </c>
      <c r="N151" s="130" t="str">
        <f>IF(A151&gt;"a",PROPER(VLOOKUP(A151,Teilnehmer!C$6:E$300,3,0)),"")</f>
        <v/>
      </c>
      <c r="O151" s="130" t="str">
        <f>IF(Teilnehmer!C151&lt;&gt;"","Tabelle2!$A$4:$A$6","leer")</f>
        <v>leer</v>
      </c>
      <c r="P151" s="130" t="str">
        <f>IF(AND(Teilnehmer!C151&lt;&gt;"",Teilnehmer!D151&lt;&gt;"",Teilnehmer!E151&lt;&gt;""),"Tabelle2!$A$1:$A$3","leer")</f>
        <v>leer</v>
      </c>
      <c r="Q151" s="71">
        <f>COUNTIF(Teilnehmer!$C$6:$C$300,"&lt;="&amp;Teilnehmer!$C$6:$C$300)</f>
        <v>0</v>
      </c>
      <c r="R151" s="71" t="str">
        <f>IF(A151&gt;"a",VLOOKUP(A151,Teilnehmer!C$6:F$300,4,0),"")</f>
        <v/>
      </c>
    </row>
    <row r="152" spans="1:18" ht="18.600000000000001" customHeight="1" x14ac:dyDescent="0.2">
      <c r="A152" s="130" t="str">
        <f>IF(ISERROR(INDEX(Teilnehmer!$C$6:$C$300,MATCH(ROWS(Teilnehmer!C$6:$C152),$Q$6:$Q$300,0))),"",UPPER(INDEX(Teilnehmer!$C$6:$C$300,MATCH(ROWS(Teilnehmer!A$6:$C152),$Q$6:$Q$300,0))))</f>
        <v/>
      </c>
      <c r="B152" s="130" t="str">
        <f>IF(A152&gt;"a",MID(VLOOKUP(A152,Teilnehmer!C$6:D$300,2,0),1,2),"")</f>
        <v/>
      </c>
      <c r="C152" s="71" t="str">
        <f>IF(AND(D152&lt;&gt;"",D152&gt;0),RANK(D152,D$6:D$300,0)*100+COUNTIF(D$5:D152,D152),"")</f>
        <v/>
      </c>
      <c r="D152" s="71" t="str">
        <f>IF(OR($A152="",R152="Nein",R152=""),"",SUMPRODUCT((Tabelle1!$J$6:$J$500)*(Ausstellungen!$C$6:$C$500=$A152)*(Ausstellungen!$F$6:$F$500=Tabelle2!$E$3)*(Ausstellungen!$E$6:$E$500="Hü"))+SUMPRODUCT((Tabelle1!$J$6:$J$500)*(Ausstellungen!$C$6:$C$500=$A152)*(Ausstellungen!$F$6:$F$500=Tabelle2!$E$4)*(Ausstellungen!$E$6:$E$500="Hü")))</f>
        <v/>
      </c>
      <c r="E152" s="71" t="str">
        <f>IF(AND(F152&lt;&gt;"",F152&gt;0),RANK(F152,F$6:F$300,0)*100+COUNTIF(F$5:F152,F152),"")</f>
        <v/>
      </c>
      <c r="F152" s="71" t="str">
        <f>IF(OR($A152="",R152="Nein",R152=""),"",SUMPRODUCT((Tabelle1!$J$6:$J$500)*(Ausstellungen!$C$6:$C$500=$A152)*(Ausstellungen!$F$6:$F$500=Tabelle2!$E$3)*(Ausstellungen!$E$6:$E$500="Rü"))+SUMPRODUCT((Tabelle1!$J$6:$J$500)*(Ausstellungen!$C$6:$C$500=$A152)*(Ausstellungen!$F$6:$F$500=Tabelle2!$E$4)*(Ausstellungen!$E$6:$E$500="Rü")))</f>
        <v/>
      </c>
      <c r="G152" s="71" t="str">
        <f>IF(AND(H152&lt;&gt;"",H152&gt;0),RANK(H152,H$6:H$300,0)*100+COUNTIF(H$5:H152,H152),"")</f>
        <v/>
      </c>
      <c r="H152" s="71" t="str">
        <f>IF(OR($A152="",R152="Nein",R152=""),"",SUMPRODUCT((Tabelle1!$J$6:$J$500)*(Ausstellungen!$C$6:$C$500=$A152)*(Ausstellungen!$F$6:$F$500&lt;&gt;Tabelle2!$E$3)*(Ausstellungen!$F$6:$F$500&lt;&gt;Tabelle2!$E$4)*(Ausstellungen!$F$6:$F$500&lt;&gt;Tabelle2!$E$8)*(Ausstellungen!$E$6:$E$500="Hü")))</f>
        <v/>
      </c>
      <c r="I152" s="71" t="str">
        <f>IF(AND(J152&lt;&gt;"",J152&gt;0),RANK(J152,J$6:J$300,0)*100+COUNTIF(J$5:J152,J152),"")</f>
        <v/>
      </c>
      <c r="J152" s="71" t="str">
        <f>IF(OR($A152="",R152="Nein",R152=""),"",SUMPRODUCT((Tabelle1!$J$6:$J$500)*(Ausstellungen!$C$6:$C$500=$A152)*(Ausstellungen!$F$6:$F$500&lt;&gt;Tabelle2!$E$3)*(Ausstellungen!$F$6:$F$500&lt;&gt;Tabelle2!$E$4)*(Ausstellungen!$F$6:$F$500&lt;&gt;Tabelle2!$E$8)*(Ausstellungen!$E$6:$E$500="Rü")))</f>
        <v/>
      </c>
      <c r="K152" s="71" t="str">
        <f>IF(AND(L152&lt;&gt;"",L152&gt;0),RANK(L152,L$6:L$300,0)*100+COUNTIF(L$5:L152,L152),"")</f>
        <v/>
      </c>
      <c r="L152" s="71" t="str">
        <f>IF(OR($A152="",R152="Nein",R152=""),"",SUMPRODUCT((Tabelle1!$J$6:$J$500)*(Ausstellungen!$C$6:$C$500=$A152)*(Ausstellungen!$F$6:$F$500=Tabelle2!$E$8)))</f>
        <v/>
      </c>
      <c r="M152" s="130" t="str">
        <f t="shared" si="2"/>
        <v/>
      </c>
      <c r="N152" s="130" t="str">
        <f>IF(A152&gt;"a",PROPER(VLOOKUP(A152,Teilnehmer!C$6:E$300,3,0)),"")</f>
        <v/>
      </c>
      <c r="O152" s="130" t="str">
        <f>IF(Teilnehmer!C152&lt;&gt;"","Tabelle2!$A$4:$A$6","leer")</f>
        <v>leer</v>
      </c>
      <c r="P152" s="130" t="str">
        <f>IF(AND(Teilnehmer!C152&lt;&gt;"",Teilnehmer!D152&lt;&gt;"",Teilnehmer!E152&lt;&gt;""),"Tabelle2!$A$1:$A$3","leer")</f>
        <v>leer</v>
      </c>
      <c r="Q152" s="71">
        <f>COUNTIF(Teilnehmer!$C$6:$C$300,"&lt;="&amp;Teilnehmer!$C$6:$C$300)</f>
        <v>0</v>
      </c>
      <c r="R152" s="71" t="str">
        <f>IF(A152&gt;"a",VLOOKUP(A152,Teilnehmer!C$6:F$300,4,0),"")</f>
        <v/>
      </c>
    </row>
    <row r="153" spans="1:18" ht="18.600000000000001" customHeight="1" x14ac:dyDescent="0.2">
      <c r="A153" s="130" t="str">
        <f>IF(ISERROR(INDEX(Teilnehmer!$C$6:$C$300,MATCH(ROWS(Teilnehmer!C$6:$C153),$Q$6:$Q$300,0))),"",UPPER(INDEX(Teilnehmer!$C$6:$C$300,MATCH(ROWS(Teilnehmer!A$6:$C153),$Q$6:$Q$300,0))))</f>
        <v/>
      </c>
      <c r="B153" s="130" t="str">
        <f>IF(A153&gt;"a",MID(VLOOKUP(A153,Teilnehmer!C$6:D$300,2,0),1,2),"")</f>
        <v/>
      </c>
      <c r="C153" s="71" t="str">
        <f>IF(AND(D153&lt;&gt;"",D153&gt;0),RANK(D153,D$6:D$300,0)*100+COUNTIF(D$5:D153,D153),"")</f>
        <v/>
      </c>
      <c r="D153" s="71" t="str">
        <f>IF(OR($A153="",R153="Nein",R153=""),"",SUMPRODUCT((Tabelle1!$J$6:$J$500)*(Ausstellungen!$C$6:$C$500=$A153)*(Ausstellungen!$F$6:$F$500=Tabelle2!$E$3)*(Ausstellungen!$E$6:$E$500="Hü"))+SUMPRODUCT((Tabelle1!$J$6:$J$500)*(Ausstellungen!$C$6:$C$500=$A153)*(Ausstellungen!$F$6:$F$500=Tabelle2!$E$4)*(Ausstellungen!$E$6:$E$500="Hü")))</f>
        <v/>
      </c>
      <c r="E153" s="71" t="str">
        <f>IF(AND(F153&lt;&gt;"",F153&gt;0),RANK(F153,F$6:F$300,0)*100+COUNTIF(F$5:F153,F153),"")</f>
        <v/>
      </c>
      <c r="F153" s="71" t="str">
        <f>IF(OR($A153="",R153="Nein",R153=""),"",SUMPRODUCT((Tabelle1!$J$6:$J$500)*(Ausstellungen!$C$6:$C$500=$A153)*(Ausstellungen!$F$6:$F$500=Tabelle2!$E$3)*(Ausstellungen!$E$6:$E$500="Rü"))+SUMPRODUCT((Tabelle1!$J$6:$J$500)*(Ausstellungen!$C$6:$C$500=$A153)*(Ausstellungen!$F$6:$F$500=Tabelle2!$E$4)*(Ausstellungen!$E$6:$E$500="Rü")))</f>
        <v/>
      </c>
      <c r="G153" s="71" t="str">
        <f>IF(AND(H153&lt;&gt;"",H153&gt;0),RANK(H153,H$6:H$300,0)*100+COUNTIF(H$5:H153,H153),"")</f>
        <v/>
      </c>
      <c r="H153" s="71" t="str">
        <f>IF(OR($A153="",R153="Nein",R153=""),"",SUMPRODUCT((Tabelle1!$J$6:$J$500)*(Ausstellungen!$C$6:$C$500=$A153)*(Ausstellungen!$F$6:$F$500&lt;&gt;Tabelle2!$E$3)*(Ausstellungen!$F$6:$F$500&lt;&gt;Tabelle2!$E$4)*(Ausstellungen!$F$6:$F$500&lt;&gt;Tabelle2!$E$8)*(Ausstellungen!$E$6:$E$500="Hü")))</f>
        <v/>
      </c>
      <c r="I153" s="71" t="str">
        <f>IF(AND(J153&lt;&gt;"",J153&gt;0),RANK(J153,J$6:J$300,0)*100+COUNTIF(J$5:J153,J153),"")</f>
        <v/>
      </c>
      <c r="J153" s="71" t="str">
        <f>IF(OR($A153="",R153="Nein",R153=""),"",SUMPRODUCT((Tabelle1!$J$6:$J$500)*(Ausstellungen!$C$6:$C$500=$A153)*(Ausstellungen!$F$6:$F$500&lt;&gt;Tabelle2!$E$3)*(Ausstellungen!$F$6:$F$500&lt;&gt;Tabelle2!$E$4)*(Ausstellungen!$F$6:$F$500&lt;&gt;Tabelle2!$E$8)*(Ausstellungen!$E$6:$E$500="Rü")))</f>
        <v/>
      </c>
      <c r="K153" s="71" t="str">
        <f>IF(AND(L153&lt;&gt;"",L153&gt;0),RANK(L153,L$6:L$300,0)*100+COUNTIF(L$5:L153,L153),"")</f>
        <v/>
      </c>
      <c r="L153" s="71" t="str">
        <f>IF(OR($A153="",R153="Nein",R153=""),"",SUMPRODUCT((Tabelle1!$J$6:$J$500)*(Ausstellungen!$C$6:$C$500=$A153)*(Ausstellungen!$F$6:$F$500=Tabelle2!$E$8)))</f>
        <v/>
      </c>
      <c r="M153" s="130" t="str">
        <f t="shared" si="2"/>
        <v/>
      </c>
      <c r="N153" s="130" t="str">
        <f>IF(A153&gt;"a",PROPER(VLOOKUP(A153,Teilnehmer!C$6:E$300,3,0)),"")</f>
        <v/>
      </c>
      <c r="O153" s="130" t="str">
        <f>IF(Teilnehmer!C153&lt;&gt;"","Tabelle2!$A$4:$A$6","leer")</f>
        <v>leer</v>
      </c>
      <c r="P153" s="130" t="str">
        <f>IF(AND(Teilnehmer!C153&lt;&gt;"",Teilnehmer!D153&lt;&gt;"",Teilnehmer!E153&lt;&gt;""),"Tabelle2!$A$1:$A$3","leer")</f>
        <v>leer</v>
      </c>
      <c r="Q153" s="71">
        <f>COUNTIF(Teilnehmer!$C$6:$C$300,"&lt;="&amp;Teilnehmer!$C$6:$C$300)</f>
        <v>0</v>
      </c>
      <c r="R153" s="71" t="str">
        <f>IF(A153&gt;"a",VLOOKUP(A153,Teilnehmer!C$6:F$300,4,0),"")</f>
        <v/>
      </c>
    </row>
    <row r="154" spans="1:18" ht="18.600000000000001" customHeight="1" x14ac:dyDescent="0.2">
      <c r="A154" s="130" t="str">
        <f>IF(ISERROR(INDEX(Teilnehmer!$C$6:$C$300,MATCH(ROWS(Teilnehmer!C$6:$C154),$Q$6:$Q$300,0))),"",UPPER(INDEX(Teilnehmer!$C$6:$C$300,MATCH(ROWS(Teilnehmer!A$6:$C154),$Q$6:$Q$300,0))))</f>
        <v/>
      </c>
      <c r="B154" s="130" t="str">
        <f>IF(A154&gt;"a",MID(VLOOKUP(A154,Teilnehmer!C$6:D$300,2,0),1,2),"")</f>
        <v/>
      </c>
      <c r="C154" s="71" t="str">
        <f>IF(AND(D154&lt;&gt;"",D154&gt;0),RANK(D154,D$6:D$300,0)*100+COUNTIF(D$5:D154,D154),"")</f>
        <v/>
      </c>
      <c r="D154" s="71" t="str">
        <f>IF(OR($A154="",R154="Nein",R154=""),"",SUMPRODUCT((Tabelle1!$J$6:$J$500)*(Ausstellungen!$C$6:$C$500=$A154)*(Ausstellungen!$F$6:$F$500=Tabelle2!$E$3)*(Ausstellungen!$E$6:$E$500="Hü"))+SUMPRODUCT((Tabelle1!$J$6:$J$500)*(Ausstellungen!$C$6:$C$500=$A154)*(Ausstellungen!$F$6:$F$500=Tabelle2!$E$4)*(Ausstellungen!$E$6:$E$500="Hü")))</f>
        <v/>
      </c>
      <c r="E154" s="71" t="str">
        <f>IF(AND(F154&lt;&gt;"",F154&gt;0),RANK(F154,F$6:F$300,0)*100+COUNTIF(F$5:F154,F154),"")</f>
        <v/>
      </c>
      <c r="F154" s="71" t="str">
        <f>IF(OR($A154="",R154="Nein",R154=""),"",SUMPRODUCT((Tabelle1!$J$6:$J$500)*(Ausstellungen!$C$6:$C$500=$A154)*(Ausstellungen!$F$6:$F$500=Tabelle2!$E$3)*(Ausstellungen!$E$6:$E$500="Rü"))+SUMPRODUCT((Tabelle1!$J$6:$J$500)*(Ausstellungen!$C$6:$C$500=$A154)*(Ausstellungen!$F$6:$F$500=Tabelle2!$E$4)*(Ausstellungen!$E$6:$E$500="Rü")))</f>
        <v/>
      </c>
      <c r="G154" s="71" t="str">
        <f>IF(AND(H154&lt;&gt;"",H154&gt;0),RANK(H154,H$6:H$300,0)*100+COUNTIF(H$5:H154,H154),"")</f>
        <v/>
      </c>
      <c r="H154" s="71" t="str">
        <f>IF(OR($A154="",R154="Nein",R154=""),"",SUMPRODUCT((Tabelle1!$J$6:$J$500)*(Ausstellungen!$C$6:$C$500=$A154)*(Ausstellungen!$F$6:$F$500&lt;&gt;Tabelle2!$E$3)*(Ausstellungen!$F$6:$F$500&lt;&gt;Tabelle2!$E$4)*(Ausstellungen!$F$6:$F$500&lt;&gt;Tabelle2!$E$8)*(Ausstellungen!$E$6:$E$500="Hü")))</f>
        <v/>
      </c>
      <c r="I154" s="71" t="str">
        <f>IF(AND(J154&lt;&gt;"",J154&gt;0),RANK(J154,J$6:J$300,0)*100+COUNTIF(J$5:J154,J154),"")</f>
        <v/>
      </c>
      <c r="J154" s="71" t="str">
        <f>IF(OR($A154="",R154="Nein",R154=""),"",SUMPRODUCT((Tabelle1!$J$6:$J$500)*(Ausstellungen!$C$6:$C$500=$A154)*(Ausstellungen!$F$6:$F$500&lt;&gt;Tabelle2!$E$3)*(Ausstellungen!$F$6:$F$500&lt;&gt;Tabelle2!$E$4)*(Ausstellungen!$F$6:$F$500&lt;&gt;Tabelle2!$E$8)*(Ausstellungen!$E$6:$E$500="Rü")))</f>
        <v/>
      </c>
      <c r="K154" s="71" t="str">
        <f>IF(AND(L154&lt;&gt;"",L154&gt;0),RANK(L154,L$6:L$300,0)*100+COUNTIF(L$5:L154,L154),"")</f>
        <v/>
      </c>
      <c r="L154" s="71" t="str">
        <f>IF(OR($A154="",R154="Nein",R154=""),"",SUMPRODUCT((Tabelle1!$J$6:$J$500)*(Ausstellungen!$C$6:$C$500=$A154)*(Ausstellungen!$F$6:$F$500=Tabelle2!$E$8)))</f>
        <v/>
      </c>
      <c r="M154" s="130" t="str">
        <f t="shared" si="2"/>
        <v/>
      </c>
      <c r="N154" s="130" t="str">
        <f>IF(A154&gt;"a",PROPER(VLOOKUP(A154,Teilnehmer!C$6:E$300,3,0)),"")</f>
        <v/>
      </c>
      <c r="O154" s="130" t="str">
        <f>IF(Teilnehmer!C154&lt;&gt;"","Tabelle2!$A$4:$A$6","leer")</f>
        <v>leer</v>
      </c>
      <c r="P154" s="130" t="str">
        <f>IF(AND(Teilnehmer!C154&lt;&gt;"",Teilnehmer!D154&lt;&gt;"",Teilnehmer!E154&lt;&gt;""),"Tabelle2!$A$1:$A$3","leer")</f>
        <v>leer</v>
      </c>
      <c r="Q154" s="71">
        <f>COUNTIF(Teilnehmer!$C$6:$C$300,"&lt;="&amp;Teilnehmer!$C$6:$C$300)</f>
        <v>0</v>
      </c>
      <c r="R154" s="71" t="str">
        <f>IF(A154&gt;"a",VLOOKUP(A154,Teilnehmer!C$6:F$300,4,0),"")</f>
        <v/>
      </c>
    </row>
    <row r="155" spans="1:18" ht="18.600000000000001" customHeight="1" x14ac:dyDescent="0.2">
      <c r="A155" s="130" t="str">
        <f>IF(ISERROR(INDEX(Teilnehmer!$C$6:$C$300,MATCH(ROWS(Teilnehmer!C$6:$C155),$Q$6:$Q$300,0))),"",UPPER(INDEX(Teilnehmer!$C$6:$C$300,MATCH(ROWS(Teilnehmer!A$6:$C155),$Q$6:$Q$300,0))))</f>
        <v/>
      </c>
      <c r="B155" s="130" t="str">
        <f>IF(A155&gt;"a",MID(VLOOKUP(A155,Teilnehmer!C$6:D$300,2,0),1,2),"")</f>
        <v/>
      </c>
      <c r="C155" s="71" t="str">
        <f>IF(AND(D155&lt;&gt;"",D155&gt;0),RANK(D155,D$6:D$300,0)*100+COUNTIF(D$5:D155,D155),"")</f>
        <v/>
      </c>
      <c r="D155" s="71" t="str">
        <f>IF(OR($A155="",R155="Nein",R155=""),"",SUMPRODUCT((Tabelle1!$J$6:$J$500)*(Ausstellungen!$C$6:$C$500=$A155)*(Ausstellungen!$F$6:$F$500=Tabelle2!$E$3)*(Ausstellungen!$E$6:$E$500="Hü"))+SUMPRODUCT((Tabelle1!$J$6:$J$500)*(Ausstellungen!$C$6:$C$500=$A155)*(Ausstellungen!$F$6:$F$500=Tabelle2!$E$4)*(Ausstellungen!$E$6:$E$500="Hü")))</f>
        <v/>
      </c>
      <c r="E155" s="71" t="str">
        <f>IF(AND(F155&lt;&gt;"",F155&gt;0),RANK(F155,F$6:F$300,0)*100+COUNTIF(F$5:F155,F155),"")</f>
        <v/>
      </c>
      <c r="F155" s="71" t="str">
        <f>IF(OR($A155="",R155="Nein",R155=""),"",SUMPRODUCT((Tabelle1!$J$6:$J$500)*(Ausstellungen!$C$6:$C$500=$A155)*(Ausstellungen!$F$6:$F$500=Tabelle2!$E$3)*(Ausstellungen!$E$6:$E$500="Rü"))+SUMPRODUCT((Tabelle1!$J$6:$J$500)*(Ausstellungen!$C$6:$C$500=$A155)*(Ausstellungen!$F$6:$F$500=Tabelle2!$E$4)*(Ausstellungen!$E$6:$E$500="Rü")))</f>
        <v/>
      </c>
      <c r="G155" s="71" t="str">
        <f>IF(AND(H155&lt;&gt;"",H155&gt;0),RANK(H155,H$6:H$300,0)*100+COUNTIF(H$5:H155,H155),"")</f>
        <v/>
      </c>
      <c r="H155" s="71" t="str">
        <f>IF(OR($A155="",R155="Nein",R155=""),"",SUMPRODUCT((Tabelle1!$J$6:$J$500)*(Ausstellungen!$C$6:$C$500=$A155)*(Ausstellungen!$F$6:$F$500&lt;&gt;Tabelle2!$E$3)*(Ausstellungen!$F$6:$F$500&lt;&gt;Tabelle2!$E$4)*(Ausstellungen!$F$6:$F$500&lt;&gt;Tabelle2!$E$8)*(Ausstellungen!$E$6:$E$500="Hü")))</f>
        <v/>
      </c>
      <c r="I155" s="71" t="str">
        <f>IF(AND(J155&lt;&gt;"",J155&gt;0),RANK(J155,J$6:J$300,0)*100+COUNTIF(J$5:J155,J155),"")</f>
        <v/>
      </c>
      <c r="J155" s="71" t="str">
        <f>IF(OR($A155="",R155="Nein",R155=""),"",SUMPRODUCT((Tabelle1!$J$6:$J$500)*(Ausstellungen!$C$6:$C$500=$A155)*(Ausstellungen!$F$6:$F$500&lt;&gt;Tabelle2!$E$3)*(Ausstellungen!$F$6:$F$500&lt;&gt;Tabelle2!$E$4)*(Ausstellungen!$F$6:$F$500&lt;&gt;Tabelle2!$E$8)*(Ausstellungen!$E$6:$E$500="Rü")))</f>
        <v/>
      </c>
      <c r="K155" s="71" t="str">
        <f>IF(AND(L155&lt;&gt;"",L155&gt;0),RANK(L155,L$6:L$300,0)*100+COUNTIF(L$5:L155,L155),"")</f>
        <v/>
      </c>
      <c r="L155" s="71" t="str">
        <f>IF(OR($A155="",R155="Nein",R155=""),"",SUMPRODUCT((Tabelle1!$J$6:$J$500)*(Ausstellungen!$C$6:$C$500=$A155)*(Ausstellungen!$F$6:$F$500=Tabelle2!$E$8)))</f>
        <v/>
      </c>
      <c r="M155" s="130" t="str">
        <f t="shared" si="2"/>
        <v/>
      </c>
      <c r="N155" s="130" t="str">
        <f>IF(A155&gt;"a",PROPER(VLOOKUP(A155,Teilnehmer!C$6:E$300,3,0)),"")</f>
        <v/>
      </c>
      <c r="O155" s="130" t="str">
        <f>IF(Teilnehmer!C155&lt;&gt;"","Tabelle2!$A$4:$A$6","leer")</f>
        <v>leer</v>
      </c>
      <c r="P155" s="130" t="str">
        <f>IF(AND(Teilnehmer!C155&lt;&gt;"",Teilnehmer!D155&lt;&gt;"",Teilnehmer!E155&lt;&gt;""),"Tabelle2!$A$1:$A$3","leer")</f>
        <v>leer</v>
      </c>
      <c r="Q155" s="71">
        <f>COUNTIF(Teilnehmer!$C$6:$C$300,"&lt;="&amp;Teilnehmer!$C$6:$C$300)</f>
        <v>0</v>
      </c>
      <c r="R155" s="71" t="str">
        <f>IF(A155&gt;"a",VLOOKUP(A155,Teilnehmer!C$6:F$300,4,0),"")</f>
        <v/>
      </c>
    </row>
    <row r="156" spans="1:18" ht="18.600000000000001" customHeight="1" x14ac:dyDescent="0.2">
      <c r="A156" s="130" t="str">
        <f>IF(ISERROR(INDEX(Teilnehmer!$C$6:$C$300,MATCH(ROWS(Teilnehmer!C$6:$C156),$Q$6:$Q$300,0))),"",UPPER(INDEX(Teilnehmer!$C$6:$C$300,MATCH(ROWS(Teilnehmer!A$6:$C156),$Q$6:$Q$300,0))))</f>
        <v/>
      </c>
      <c r="B156" s="130" t="str">
        <f>IF(A156&gt;"a",MID(VLOOKUP(A156,Teilnehmer!C$6:D$300,2,0),1,2),"")</f>
        <v/>
      </c>
      <c r="C156" s="71" t="str">
        <f>IF(AND(D156&lt;&gt;"",D156&gt;0),RANK(D156,D$6:D$300,0)*100+COUNTIF(D$5:D156,D156),"")</f>
        <v/>
      </c>
      <c r="D156" s="71" t="str">
        <f>IF(OR($A156="",R156="Nein",R156=""),"",SUMPRODUCT((Tabelle1!$J$6:$J$500)*(Ausstellungen!$C$6:$C$500=$A156)*(Ausstellungen!$F$6:$F$500=Tabelle2!$E$3)*(Ausstellungen!$E$6:$E$500="Hü"))+SUMPRODUCT((Tabelle1!$J$6:$J$500)*(Ausstellungen!$C$6:$C$500=$A156)*(Ausstellungen!$F$6:$F$500=Tabelle2!$E$4)*(Ausstellungen!$E$6:$E$500="Hü")))</f>
        <v/>
      </c>
      <c r="E156" s="71" t="str">
        <f>IF(AND(F156&lt;&gt;"",F156&gt;0),RANK(F156,F$6:F$300,0)*100+COUNTIF(F$5:F156,F156),"")</f>
        <v/>
      </c>
      <c r="F156" s="71" t="str">
        <f>IF(OR($A156="",R156="Nein",R156=""),"",SUMPRODUCT((Tabelle1!$J$6:$J$500)*(Ausstellungen!$C$6:$C$500=$A156)*(Ausstellungen!$F$6:$F$500=Tabelle2!$E$3)*(Ausstellungen!$E$6:$E$500="Rü"))+SUMPRODUCT((Tabelle1!$J$6:$J$500)*(Ausstellungen!$C$6:$C$500=$A156)*(Ausstellungen!$F$6:$F$500=Tabelle2!$E$4)*(Ausstellungen!$E$6:$E$500="Rü")))</f>
        <v/>
      </c>
      <c r="G156" s="71" t="str">
        <f>IF(AND(H156&lt;&gt;"",H156&gt;0),RANK(H156,H$6:H$300,0)*100+COUNTIF(H$5:H156,H156),"")</f>
        <v/>
      </c>
      <c r="H156" s="71" t="str">
        <f>IF(OR($A156="",R156="Nein",R156=""),"",SUMPRODUCT((Tabelle1!$J$6:$J$500)*(Ausstellungen!$C$6:$C$500=$A156)*(Ausstellungen!$F$6:$F$500&lt;&gt;Tabelle2!$E$3)*(Ausstellungen!$F$6:$F$500&lt;&gt;Tabelle2!$E$4)*(Ausstellungen!$F$6:$F$500&lt;&gt;Tabelle2!$E$8)*(Ausstellungen!$E$6:$E$500="Hü")))</f>
        <v/>
      </c>
      <c r="I156" s="71" t="str">
        <f>IF(AND(J156&lt;&gt;"",J156&gt;0),RANK(J156,J$6:J$300,0)*100+COUNTIF(J$5:J156,J156),"")</f>
        <v/>
      </c>
      <c r="J156" s="71" t="str">
        <f>IF(OR($A156="",R156="Nein",R156=""),"",SUMPRODUCT((Tabelle1!$J$6:$J$500)*(Ausstellungen!$C$6:$C$500=$A156)*(Ausstellungen!$F$6:$F$500&lt;&gt;Tabelle2!$E$3)*(Ausstellungen!$F$6:$F$500&lt;&gt;Tabelle2!$E$4)*(Ausstellungen!$F$6:$F$500&lt;&gt;Tabelle2!$E$8)*(Ausstellungen!$E$6:$E$500="Rü")))</f>
        <v/>
      </c>
      <c r="K156" s="71" t="str">
        <f>IF(AND(L156&lt;&gt;"",L156&gt;0),RANK(L156,L$6:L$300,0)*100+COUNTIF(L$5:L156,L156),"")</f>
        <v/>
      </c>
      <c r="L156" s="71" t="str">
        <f>IF(OR($A156="",R156="Nein",R156=""),"",SUMPRODUCT((Tabelle1!$J$6:$J$500)*(Ausstellungen!$C$6:$C$500=$A156)*(Ausstellungen!$F$6:$F$500=Tabelle2!$E$8)))</f>
        <v/>
      </c>
      <c r="M156" s="130" t="str">
        <f t="shared" si="2"/>
        <v/>
      </c>
      <c r="N156" s="130" t="str">
        <f>IF(A156&gt;"a",PROPER(VLOOKUP(A156,Teilnehmer!C$6:E$300,3,0)),"")</f>
        <v/>
      </c>
      <c r="O156" s="130" t="str">
        <f>IF(Teilnehmer!C156&lt;&gt;"","Tabelle2!$A$4:$A$6","leer")</f>
        <v>leer</v>
      </c>
      <c r="P156" s="130" t="str">
        <f>IF(AND(Teilnehmer!C156&lt;&gt;"",Teilnehmer!D156&lt;&gt;"",Teilnehmer!E156&lt;&gt;""),"Tabelle2!$A$1:$A$3","leer")</f>
        <v>leer</v>
      </c>
      <c r="Q156" s="71">
        <f>COUNTIF(Teilnehmer!$C$6:$C$300,"&lt;="&amp;Teilnehmer!$C$6:$C$300)</f>
        <v>0</v>
      </c>
      <c r="R156" s="71" t="str">
        <f>IF(A156&gt;"a",VLOOKUP(A156,Teilnehmer!C$6:F$300,4,0),"")</f>
        <v/>
      </c>
    </row>
    <row r="157" spans="1:18" ht="18.600000000000001" customHeight="1" x14ac:dyDescent="0.2">
      <c r="A157" s="130" t="str">
        <f>IF(ISERROR(INDEX(Teilnehmer!$C$6:$C$300,MATCH(ROWS(Teilnehmer!C$6:$C157),$Q$6:$Q$300,0))),"",UPPER(INDEX(Teilnehmer!$C$6:$C$300,MATCH(ROWS(Teilnehmer!A$6:$C157),$Q$6:$Q$300,0))))</f>
        <v/>
      </c>
      <c r="B157" s="130" t="str">
        <f>IF(A157&gt;"a",MID(VLOOKUP(A157,Teilnehmer!C$6:D$300,2,0),1,2),"")</f>
        <v/>
      </c>
      <c r="C157" s="71" t="str">
        <f>IF(AND(D157&lt;&gt;"",D157&gt;0),RANK(D157,D$6:D$300,0)*100+COUNTIF(D$5:D157,D157),"")</f>
        <v/>
      </c>
      <c r="D157" s="71" t="str">
        <f>IF(OR($A157="",R157="Nein",R157=""),"",SUMPRODUCT((Tabelle1!$J$6:$J$500)*(Ausstellungen!$C$6:$C$500=$A157)*(Ausstellungen!$F$6:$F$500=Tabelle2!$E$3)*(Ausstellungen!$E$6:$E$500="Hü"))+SUMPRODUCT((Tabelle1!$J$6:$J$500)*(Ausstellungen!$C$6:$C$500=$A157)*(Ausstellungen!$F$6:$F$500=Tabelle2!$E$4)*(Ausstellungen!$E$6:$E$500="Hü")))</f>
        <v/>
      </c>
      <c r="E157" s="71" t="str">
        <f>IF(AND(F157&lt;&gt;"",F157&gt;0),RANK(F157,F$6:F$300,0)*100+COUNTIF(F$5:F157,F157),"")</f>
        <v/>
      </c>
      <c r="F157" s="71" t="str">
        <f>IF(OR($A157="",R157="Nein",R157=""),"",SUMPRODUCT((Tabelle1!$J$6:$J$500)*(Ausstellungen!$C$6:$C$500=$A157)*(Ausstellungen!$F$6:$F$500=Tabelle2!$E$3)*(Ausstellungen!$E$6:$E$500="Rü"))+SUMPRODUCT((Tabelle1!$J$6:$J$500)*(Ausstellungen!$C$6:$C$500=$A157)*(Ausstellungen!$F$6:$F$500=Tabelle2!$E$4)*(Ausstellungen!$E$6:$E$500="Rü")))</f>
        <v/>
      </c>
      <c r="G157" s="71" t="str">
        <f>IF(AND(H157&lt;&gt;"",H157&gt;0),RANK(H157,H$6:H$300,0)*100+COUNTIF(H$5:H157,H157),"")</f>
        <v/>
      </c>
      <c r="H157" s="71" t="str">
        <f>IF(OR($A157="",R157="Nein",R157=""),"",SUMPRODUCT((Tabelle1!$J$6:$J$500)*(Ausstellungen!$C$6:$C$500=$A157)*(Ausstellungen!$F$6:$F$500&lt;&gt;Tabelle2!$E$3)*(Ausstellungen!$F$6:$F$500&lt;&gt;Tabelle2!$E$4)*(Ausstellungen!$F$6:$F$500&lt;&gt;Tabelle2!$E$8)*(Ausstellungen!$E$6:$E$500="Hü")))</f>
        <v/>
      </c>
      <c r="I157" s="71" t="str">
        <f>IF(AND(J157&lt;&gt;"",J157&gt;0),RANK(J157,J$6:J$300,0)*100+COUNTIF(J$5:J157,J157),"")</f>
        <v/>
      </c>
      <c r="J157" s="71" t="str">
        <f>IF(OR($A157="",R157="Nein",R157=""),"",SUMPRODUCT((Tabelle1!$J$6:$J$500)*(Ausstellungen!$C$6:$C$500=$A157)*(Ausstellungen!$F$6:$F$500&lt;&gt;Tabelle2!$E$3)*(Ausstellungen!$F$6:$F$500&lt;&gt;Tabelle2!$E$4)*(Ausstellungen!$F$6:$F$500&lt;&gt;Tabelle2!$E$8)*(Ausstellungen!$E$6:$E$500="Rü")))</f>
        <v/>
      </c>
      <c r="K157" s="71" t="str">
        <f>IF(AND(L157&lt;&gt;"",L157&gt;0),RANK(L157,L$6:L$300,0)*100+COUNTIF(L$5:L157,L157),"")</f>
        <v/>
      </c>
      <c r="L157" s="71" t="str">
        <f>IF(OR($A157="",R157="Nein",R157=""),"",SUMPRODUCT((Tabelle1!$J$6:$J$500)*(Ausstellungen!$C$6:$C$500=$A157)*(Ausstellungen!$F$6:$F$500=Tabelle2!$E$8)))</f>
        <v/>
      </c>
      <c r="M157" s="130" t="str">
        <f t="shared" si="2"/>
        <v/>
      </c>
      <c r="N157" s="130" t="str">
        <f>IF(A157&gt;"a",PROPER(VLOOKUP(A157,Teilnehmer!C$6:E$300,3,0)),"")</f>
        <v/>
      </c>
      <c r="O157" s="130" t="str">
        <f>IF(Teilnehmer!C157&lt;&gt;"","Tabelle2!$A$4:$A$6","leer")</f>
        <v>leer</v>
      </c>
      <c r="P157" s="130" t="str">
        <f>IF(AND(Teilnehmer!C157&lt;&gt;"",Teilnehmer!D157&lt;&gt;"",Teilnehmer!E157&lt;&gt;""),"Tabelle2!$A$1:$A$3","leer")</f>
        <v>leer</v>
      </c>
      <c r="Q157" s="71">
        <f>COUNTIF(Teilnehmer!$C$6:$C$300,"&lt;="&amp;Teilnehmer!$C$6:$C$300)</f>
        <v>0</v>
      </c>
      <c r="R157" s="71" t="str">
        <f>IF(A157&gt;"a",VLOOKUP(A157,Teilnehmer!C$6:F$300,4,0),"")</f>
        <v/>
      </c>
    </row>
    <row r="158" spans="1:18" ht="18.600000000000001" customHeight="1" x14ac:dyDescent="0.2">
      <c r="A158" s="130" t="str">
        <f>IF(ISERROR(INDEX(Teilnehmer!$C$6:$C$300,MATCH(ROWS(Teilnehmer!C$6:$C158),$Q$6:$Q$300,0))),"",UPPER(INDEX(Teilnehmer!$C$6:$C$300,MATCH(ROWS(Teilnehmer!A$6:$C158),$Q$6:$Q$300,0))))</f>
        <v/>
      </c>
      <c r="B158" s="130" t="str">
        <f>IF(A158&gt;"a",MID(VLOOKUP(A158,Teilnehmer!C$6:D$300,2,0),1,2),"")</f>
        <v/>
      </c>
      <c r="C158" s="71" t="str">
        <f>IF(AND(D158&lt;&gt;"",D158&gt;0),RANK(D158,D$6:D$300,0)*100+COUNTIF(D$5:D158,D158),"")</f>
        <v/>
      </c>
      <c r="D158" s="71" t="str">
        <f>IF(OR($A158="",R158="Nein",R158=""),"",SUMPRODUCT((Tabelle1!$J$6:$J$500)*(Ausstellungen!$C$6:$C$500=$A158)*(Ausstellungen!$F$6:$F$500=Tabelle2!$E$3)*(Ausstellungen!$E$6:$E$500="Hü"))+SUMPRODUCT((Tabelle1!$J$6:$J$500)*(Ausstellungen!$C$6:$C$500=$A158)*(Ausstellungen!$F$6:$F$500=Tabelle2!$E$4)*(Ausstellungen!$E$6:$E$500="Hü")))</f>
        <v/>
      </c>
      <c r="E158" s="71" t="str">
        <f>IF(AND(F158&lt;&gt;"",F158&gt;0),RANK(F158,F$6:F$300,0)*100+COUNTIF(F$5:F158,F158),"")</f>
        <v/>
      </c>
      <c r="F158" s="71" t="str">
        <f>IF(OR($A158="",R158="Nein",R158=""),"",SUMPRODUCT((Tabelle1!$J$6:$J$500)*(Ausstellungen!$C$6:$C$500=$A158)*(Ausstellungen!$F$6:$F$500=Tabelle2!$E$3)*(Ausstellungen!$E$6:$E$500="Rü"))+SUMPRODUCT((Tabelle1!$J$6:$J$500)*(Ausstellungen!$C$6:$C$500=$A158)*(Ausstellungen!$F$6:$F$500=Tabelle2!$E$4)*(Ausstellungen!$E$6:$E$500="Rü")))</f>
        <v/>
      </c>
      <c r="G158" s="71" t="str">
        <f>IF(AND(H158&lt;&gt;"",H158&gt;0),RANK(H158,H$6:H$300,0)*100+COUNTIF(H$5:H158,H158),"")</f>
        <v/>
      </c>
      <c r="H158" s="71" t="str">
        <f>IF(OR($A158="",R158="Nein",R158=""),"",SUMPRODUCT((Tabelle1!$J$6:$J$500)*(Ausstellungen!$C$6:$C$500=$A158)*(Ausstellungen!$F$6:$F$500&lt;&gt;Tabelle2!$E$3)*(Ausstellungen!$F$6:$F$500&lt;&gt;Tabelle2!$E$4)*(Ausstellungen!$F$6:$F$500&lt;&gt;Tabelle2!$E$8)*(Ausstellungen!$E$6:$E$500="Hü")))</f>
        <v/>
      </c>
      <c r="I158" s="71" t="str">
        <f>IF(AND(J158&lt;&gt;"",J158&gt;0),RANK(J158,J$6:J$300,0)*100+COUNTIF(J$5:J158,J158),"")</f>
        <v/>
      </c>
      <c r="J158" s="71" t="str">
        <f>IF(OR($A158="",R158="Nein",R158=""),"",SUMPRODUCT((Tabelle1!$J$6:$J$500)*(Ausstellungen!$C$6:$C$500=$A158)*(Ausstellungen!$F$6:$F$500&lt;&gt;Tabelle2!$E$3)*(Ausstellungen!$F$6:$F$500&lt;&gt;Tabelle2!$E$4)*(Ausstellungen!$F$6:$F$500&lt;&gt;Tabelle2!$E$8)*(Ausstellungen!$E$6:$E$500="Rü")))</f>
        <v/>
      </c>
      <c r="K158" s="71" t="str">
        <f>IF(AND(L158&lt;&gt;"",L158&gt;0),RANK(L158,L$6:L$300,0)*100+COUNTIF(L$5:L158,L158),"")</f>
        <v/>
      </c>
      <c r="L158" s="71" t="str">
        <f>IF(OR($A158="",R158="Nein",R158=""),"",SUMPRODUCT((Tabelle1!$J$6:$J$500)*(Ausstellungen!$C$6:$C$500=$A158)*(Ausstellungen!$F$6:$F$500=Tabelle2!$E$8)))</f>
        <v/>
      </c>
      <c r="M158" s="130" t="str">
        <f t="shared" si="2"/>
        <v/>
      </c>
      <c r="N158" s="130" t="str">
        <f>IF(A158&gt;"a",PROPER(VLOOKUP(A158,Teilnehmer!C$6:E$300,3,0)),"")</f>
        <v/>
      </c>
      <c r="O158" s="130" t="str">
        <f>IF(Teilnehmer!C158&lt;&gt;"","Tabelle2!$A$4:$A$6","leer")</f>
        <v>leer</v>
      </c>
      <c r="P158" s="130" t="str">
        <f>IF(AND(Teilnehmer!C158&lt;&gt;"",Teilnehmer!D158&lt;&gt;"",Teilnehmer!E158&lt;&gt;""),"Tabelle2!$A$1:$A$3","leer")</f>
        <v>leer</v>
      </c>
      <c r="Q158" s="71">
        <f>COUNTIF(Teilnehmer!$C$6:$C$300,"&lt;="&amp;Teilnehmer!$C$6:$C$300)</f>
        <v>0</v>
      </c>
      <c r="R158" s="71" t="str">
        <f>IF(A158&gt;"a",VLOOKUP(A158,Teilnehmer!C$6:F$300,4,0),"")</f>
        <v/>
      </c>
    </row>
    <row r="159" spans="1:18" ht="18.600000000000001" customHeight="1" x14ac:dyDescent="0.2">
      <c r="A159" s="130" t="str">
        <f>IF(ISERROR(INDEX(Teilnehmer!$C$6:$C$300,MATCH(ROWS(Teilnehmer!C$6:$C159),$Q$6:$Q$300,0))),"",UPPER(INDEX(Teilnehmer!$C$6:$C$300,MATCH(ROWS(Teilnehmer!A$6:$C159),$Q$6:$Q$300,0))))</f>
        <v/>
      </c>
      <c r="B159" s="130" t="str">
        <f>IF(A159&gt;"a",MID(VLOOKUP(A159,Teilnehmer!C$6:D$300,2,0),1,2),"")</f>
        <v/>
      </c>
      <c r="C159" s="71" t="str">
        <f>IF(AND(D159&lt;&gt;"",D159&gt;0),RANK(D159,D$6:D$300,0)*100+COUNTIF(D$5:D159,D159),"")</f>
        <v/>
      </c>
      <c r="D159" s="71" t="str">
        <f>IF(OR($A159="",R159="Nein",R159=""),"",SUMPRODUCT((Tabelle1!$J$6:$J$500)*(Ausstellungen!$C$6:$C$500=$A159)*(Ausstellungen!$F$6:$F$500=Tabelle2!$E$3)*(Ausstellungen!$E$6:$E$500="Hü"))+SUMPRODUCT((Tabelle1!$J$6:$J$500)*(Ausstellungen!$C$6:$C$500=$A159)*(Ausstellungen!$F$6:$F$500=Tabelle2!$E$4)*(Ausstellungen!$E$6:$E$500="Hü")))</f>
        <v/>
      </c>
      <c r="E159" s="71" t="str">
        <f>IF(AND(F159&lt;&gt;"",F159&gt;0),RANK(F159,F$6:F$300,0)*100+COUNTIF(F$5:F159,F159),"")</f>
        <v/>
      </c>
      <c r="F159" s="71" t="str">
        <f>IF(OR($A159="",R159="Nein",R159=""),"",SUMPRODUCT((Tabelle1!$J$6:$J$500)*(Ausstellungen!$C$6:$C$500=$A159)*(Ausstellungen!$F$6:$F$500=Tabelle2!$E$3)*(Ausstellungen!$E$6:$E$500="Rü"))+SUMPRODUCT((Tabelle1!$J$6:$J$500)*(Ausstellungen!$C$6:$C$500=$A159)*(Ausstellungen!$F$6:$F$500=Tabelle2!$E$4)*(Ausstellungen!$E$6:$E$500="Rü")))</f>
        <v/>
      </c>
      <c r="G159" s="71" t="str">
        <f>IF(AND(H159&lt;&gt;"",H159&gt;0),RANK(H159,H$6:H$300,0)*100+COUNTIF(H$5:H159,H159),"")</f>
        <v/>
      </c>
      <c r="H159" s="71" t="str">
        <f>IF(OR($A159="",R159="Nein",R159=""),"",SUMPRODUCT((Tabelle1!$J$6:$J$500)*(Ausstellungen!$C$6:$C$500=$A159)*(Ausstellungen!$F$6:$F$500&lt;&gt;Tabelle2!$E$3)*(Ausstellungen!$F$6:$F$500&lt;&gt;Tabelle2!$E$4)*(Ausstellungen!$F$6:$F$500&lt;&gt;Tabelle2!$E$8)*(Ausstellungen!$E$6:$E$500="Hü")))</f>
        <v/>
      </c>
      <c r="I159" s="71" t="str">
        <f>IF(AND(J159&lt;&gt;"",J159&gt;0),RANK(J159,J$6:J$300,0)*100+COUNTIF(J$5:J159,J159),"")</f>
        <v/>
      </c>
      <c r="J159" s="71" t="str">
        <f>IF(OR($A159="",R159="Nein",R159=""),"",SUMPRODUCT((Tabelle1!$J$6:$J$500)*(Ausstellungen!$C$6:$C$500=$A159)*(Ausstellungen!$F$6:$F$500&lt;&gt;Tabelle2!$E$3)*(Ausstellungen!$F$6:$F$500&lt;&gt;Tabelle2!$E$4)*(Ausstellungen!$F$6:$F$500&lt;&gt;Tabelle2!$E$8)*(Ausstellungen!$E$6:$E$500="Rü")))</f>
        <v/>
      </c>
      <c r="K159" s="71" t="str">
        <f>IF(AND(L159&lt;&gt;"",L159&gt;0),RANK(L159,L$6:L$300,0)*100+COUNTIF(L$5:L159,L159),"")</f>
        <v/>
      </c>
      <c r="L159" s="71" t="str">
        <f>IF(OR($A159="",R159="Nein",R159=""),"",SUMPRODUCT((Tabelle1!$J$6:$J$500)*(Ausstellungen!$C$6:$C$500=$A159)*(Ausstellungen!$F$6:$F$500=Tabelle2!$E$8)))</f>
        <v/>
      </c>
      <c r="M159" s="130" t="str">
        <f t="shared" si="2"/>
        <v/>
      </c>
      <c r="N159" s="130" t="str">
        <f>IF(A159&gt;"a",PROPER(VLOOKUP(A159,Teilnehmer!C$6:E$300,3,0)),"")</f>
        <v/>
      </c>
      <c r="O159" s="130" t="str">
        <f>IF(Teilnehmer!C159&lt;&gt;"","Tabelle2!$A$4:$A$6","leer")</f>
        <v>leer</v>
      </c>
      <c r="P159" s="130" t="str">
        <f>IF(AND(Teilnehmer!C159&lt;&gt;"",Teilnehmer!D159&lt;&gt;"",Teilnehmer!E159&lt;&gt;""),"Tabelle2!$A$1:$A$3","leer")</f>
        <v>leer</v>
      </c>
      <c r="Q159" s="71">
        <f>COUNTIF(Teilnehmer!$C$6:$C$300,"&lt;="&amp;Teilnehmer!$C$6:$C$300)</f>
        <v>0</v>
      </c>
      <c r="R159" s="71" t="str">
        <f>IF(A159&gt;"a",VLOOKUP(A159,Teilnehmer!C$6:F$300,4,0),"")</f>
        <v/>
      </c>
    </row>
    <row r="160" spans="1:18" ht="18.600000000000001" customHeight="1" x14ac:dyDescent="0.2">
      <c r="A160" s="130" t="str">
        <f>IF(ISERROR(INDEX(Teilnehmer!$C$6:$C$300,MATCH(ROWS(Teilnehmer!C$6:$C160),$Q$6:$Q$300,0))),"",UPPER(INDEX(Teilnehmer!$C$6:$C$300,MATCH(ROWS(Teilnehmer!A$6:$C160),$Q$6:$Q$300,0))))</f>
        <v/>
      </c>
      <c r="B160" s="130" t="str">
        <f>IF(A160&gt;"a",MID(VLOOKUP(A160,Teilnehmer!C$6:D$300,2,0),1,2),"")</f>
        <v/>
      </c>
      <c r="C160" s="71" t="str">
        <f>IF(AND(D160&lt;&gt;"",D160&gt;0),RANK(D160,D$6:D$300,0)*100+COUNTIF(D$5:D160,D160),"")</f>
        <v/>
      </c>
      <c r="D160" s="71" t="str">
        <f>IF(OR($A160="",R160="Nein",R160=""),"",SUMPRODUCT((Tabelle1!$J$6:$J$500)*(Ausstellungen!$C$6:$C$500=$A160)*(Ausstellungen!$F$6:$F$500=Tabelle2!$E$3)*(Ausstellungen!$E$6:$E$500="Hü"))+SUMPRODUCT((Tabelle1!$J$6:$J$500)*(Ausstellungen!$C$6:$C$500=$A160)*(Ausstellungen!$F$6:$F$500=Tabelle2!$E$4)*(Ausstellungen!$E$6:$E$500="Hü")))</f>
        <v/>
      </c>
      <c r="E160" s="71" t="str">
        <f>IF(AND(F160&lt;&gt;"",F160&gt;0),RANK(F160,F$6:F$300,0)*100+COUNTIF(F$5:F160,F160),"")</f>
        <v/>
      </c>
      <c r="F160" s="71" t="str">
        <f>IF(OR($A160="",R160="Nein",R160=""),"",SUMPRODUCT((Tabelle1!$J$6:$J$500)*(Ausstellungen!$C$6:$C$500=$A160)*(Ausstellungen!$F$6:$F$500=Tabelle2!$E$3)*(Ausstellungen!$E$6:$E$500="Rü"))+SUMPRODUCT((Tabelle1!$J$6:$J$500)*(Ausstellungen!$C$6:$C$500=$A160)*(Ausstellungen!$F$6:$F$500=Tabelle2!$E$4)*(Ausstellungen!$E$6:$E$500="Rü")))</f>
        <v/>
      </c>
      <c r="G160" s="71" t="str">
        <f>IF(AND(H160&lt;&gt;"",H160&gt;0),RANK(H160,H$6:H$300,0)*100+COUNTIF(H$5:H160,H160),"")</f>
        <v/>
      </c>
      <c r="H160" s="71" t="str">
        <f>IF(OR($A160="",R160="Nein",R160=""),"",SUMPRODUCT((Tabelle1!$J$6:$J$500)*(Ausstellungen!$C$6:$C$500=$A160)*(Ausstellungen!$F$6:$F$500&lt;&gt;Tabelle2!$E$3)*(Ausstellungen!$F$6:$F$500&lt;&gt;Tabelle2!$E$4)*(Ausstellungen!$F$6:$F$500&lt;&gt;Tabelle2!$E$8)*(Ausstellungen!$E$6:$E$500="Hü")))</f>
        <v/>
      </c>
      <c r="I160" s="71" t="str">
        <f>IF(AND(J160&lt;&gt;"",J160&gt;0),RANK(J160,J$6:J$300,0)*100+COUNTIF(J$5:J160,J160),"")</f>
        <v/>
      </c>
      <c r="J160" s="71" t="str">
        <f>IF(OR($A160="",R160="Nein",R160=""),"",SUMPRODUCT((Tabelle1!$J$6:$J$500)*(Ausstellungen!$C$6:$C$500=$A160)*(Ausstellungen!$F$6:$F$500&lt;&gt;Tabelle2!$E$3)*(Ausstellungen!$F$6:$F$500&lt;&gt;Tabelle2!$E$4)*(Ausstellungen!$F$6:$F$500&lt;&gt;Tabelle2!$E$8)*(Ausstellungen!$E$6:$E$500="Rü")))</f>
        <v/>
      </c>
      <c r="K160" s="71" t="str">
        <f>IF(AND(L160&lt;&gt;"",L160&gt;0),RANK(L160,L$6:L$300,0)*100+COUNTIF(L$5:L160,L160),"")</f>
        <v/>
      </c>
      <c r="L160" s="71" t="str">
        <f>IF(OR($A160="",R160="Nein",R160=""),"",SUMPRODUCT((Tabelle1!$J$6:$J$500)*(Ausstellungen!$C$6:$C$500=$A160)*(Ausstellungen!$F$6:$F$500=Tabelle2!$E$8)))</f>
        <v/>
      </c>
      <c r="M160" s="130" t="str">
        <f t="shared" si="2"/>
        <v/>
      </c>
      <c r="N160" s="130" t="str">
        <f>IF(A160&gt;"a",PROPER(VLOOKUP(A160,Teilnehmer!C$6:E$300,3,0)),"")</f>
        <v/>
      </c>
      <c r="O160" s="130" t="str">
        <f>IF(Teilnehmer!C160&lt;&gt;"","Tabelle2!$A$4:$A$6","leer")</f>
        <v>leer</v>
      </c>
      <c r="P160" s="130" t="str">
        <f>IF(AND(Teilnehmer!C160&lt;&gt;"",Teilnehmer!D160&lt;&gt;"",Teilnehmer!E160&lt;&gt;""),"Tabelle2!$A$1:$A$3","leer")</f>
        <v>leer</v>
      </c>
      <c r="Q160" s="71">
        <f>COUNTIF(Teilnehmer!$C$6:$C$300,"&lt;="&amp;Teilnehmer!$C$6:$C$300)</f>
        <v>0</v>
      </c>
      <c r="R160" s="71" t="str">
        <f>IF(A160&gt;"a",VLOOKUP(A160,Teilnehmer!C$6:F$300,4,0),"")</f>
        <v/>
      </c>
    </row>
    <row r="161" spans="1:18" ht="18.600000000000001" customHeight="1" x14ac:dyDescent="0.2">
      <c r="A161" s="130" t="str">
        <f>IF(ISERROR(INDEX(Teilnehmer!$C$6:$C$300,MATCH(ROWS(Teilnehmer!C$6:$C161),$Q$6:$Q$300,0))),"",UPPER(INDEX(Teilnehmer!$C$6:$C$300,MATCH(ROWS(Teilnehmer!A$6:$C161),$Q$6:$Q$300,0))))</f>
        <v/>
      </c>
      <c r="B161" s="130" t="str">
        <f>IF(A161&gt;"a",MID(VLOOKUP(A161,Teilnehmer!C$6:D$300,2,0),1,2),"")</f>
        <v/>
      </c>
      <c r="C161" s="71" t="str">
        <f>IF(AND(D161&lt;&gt;"",D161&gt;0),RANK(D161,D$6:D$300,0)*100+COUNTIF(D$5:D161,D161),"")</f>
        <v/>
      </c>
      <c r="D161" s="71" t="str">
        <f>IF(OR($A161="",R161="Nein",R161=""),"",SUMPRODUCT((Tabelle1!$J$6:$J$500)*(Ausstellungen!$C$6:$C$500=$A161)*(Ausstellungen!$F$6:$F$500=Tabelle2!$E$3)*(Ausstellungen!$E$6:$E$500="Hü"))+SUMPRODUCT((Tabelle1!$J$6:$J$500)*(Ausstellungen!$C$6:$C$500=$A161)*(Ausstellungen!$F$6:$F$500=Tabelle2!$E$4)*(Ausstellungen!$E$6:$E$500="Hü")))</f>
        <v/>
      </c>
      <c r="E161" s="71" t="str">
        <f>IF(AND(F161&lt;&gt;"",F161&gt;0),RANK(F161,F$6:F$300,0)*100+COUNTIF(F$5:F161,F161),"")</f>
        <v/>
      </c>
      <c r="F161" s="71" t="str">
        <f>IF(OR($A161="",R161="Nein",R161=""),"",SUMPRODUCT((Tabelle1!$J$6:$J$500)*(Ausstellungen!$C$6:$C$500=$A161)*(Ausstellungen!$F$6:$F$500=Tabelle2!$E$3)*(Ausstellungen!$E$6:$E$500="Rü"))+SUMPRODUCT((Tabelle1!$J$6:$J$500)*(Ausstellungen!$C$6:$C$500=$A161)*(Ausstellungen!$F$6:$F$500=Tabelle2!$E$4)*(Ausstellungen!$E$6:$E$500="Rü")))</f>
        <v/>
      </c>
      <c r="G161" s="71" t="str">
        <f>IF(AND(H161&lt;&gt;"",H161&gt;0),RANK(H161,H$6:H$300,0)*100+COUNTIF(H$5:H161,H161),"")</f>
        <v/>
      </c>
      <c r="H161" s="71" t="str">
        <f>IF(OR($A161="",R161="Nein",R161=""),"",SUMPRODUCT((Tabelle1!$J$6:$J$500)*(Ausstellungen!$C$6:$C$500=$A161)*(Ausstellungen!$F$6:$F$500&lt;&gt;Tabelle2!$E$3)*(Ausstellungen!$F$6:$F$500&lt;&gt;Tabelle2!$E$4)*(Ausstellungen!$F$6:$F$500&lt;&gt;Tabelle2!$E$8)*(Ausstellungen!$E$6:$E$500="Hü")))</f>
        <v/>
      </c>
      <c r="I161" s="71" t="str">
        <f>IF(AND(J161&lt;&gt;"",J161&gt;0),RANK(J161,J$6:J$300,0)*100+COUNTIF(J$5:J161,J161),"")</f>
        <v/>
      </c>
      <c r="J161" s="71" t="str">
        <f>IF(OR($A161="",R161="Nein",R161=""),"",SUMPRODUCT((Tabelle1!$J$6:$J$500)*(Ausstellungen!$C$6:$C$500=$A161)*(Ausstellungen!$F$6:$F$500&lt;&gt;Tabelle2!$E$3)*(Ausstellungen!$F$6:$F$500&lt;&gt;Tabelle2!$E$4)*(Ausstellungen!$F$6:$F$500&lt;&gt;Tabelle2!$E$8)*(Ausstellungen!$E$6:$E$500="Rü")))</f>
        <v/>
      </c>
      <c r="K161" s="71" t="str">
        <f>IF(AND(L161&lt;&gt;"",L161&gt;0),RANK(L161,L$6:L$300,0)*100+COUNTIF(L$5:L161,L161),"")</f>
        <v/>
      </c>
      <c r="L161" s="71" t="str">
        <f>IF(OR($A161="",R161="Nein",R161=""),"",SUMPRODUCT((Tabelle1!$J$6:$J$500)*(Ausstellungen!$C$6:$C$500=$A161)*(Ausstellungen!$F$6:$F$500=Tabelle2!$E$8)))</f>
        <v/>
      </c>
      <c r="M161" s="130" t="str">
        <f t="shared" si="2"/>
        <v/>
      </c>
      <c r="N161" s="130" t="str">
        <f>IF(A161&gt;"a",PROPER(VLOOKUP(A161,Teilnehmer!C$6:E$300,3,0)),"")</f>
        <v/>
      </c>
      <c r="O161" s="130" t="str">
        <f>IF(Teilnehmer!C161&lt;&gt;"","Tabelle2!$A$4:$A$6","leer")</f>
        <v>leer</v>
      </c>
      <c r="P161" s="130" t="str">
        <f>IF(AND(Teilnehmer!C161&lt;&gt;"",Teilnehmer!D161&lt;&gt;"",Teilnehmer!E161&lt;&gt;""),"Tabelle2!$A$1:$A$3","leer")</f>
        <v>leer</v>
      </c>
      <c r="Q161" s="71">
        <f>COUNTIF(Teilnehmer!$C$6:$C$300,"&lt;="&amp;Teilnehmer!$C$6:$C$300)</f>
        <v>0</v>
      </c>
      <c r="R161" s="71" t="str">
        <f>IF(A161&gt;"a",VLOOKUP(A161,Teilnehmer!C$6:F$300,4,0),"")</f>
        <v/>
      </c>
    </row>
    <row r="162" spans="1:18" ht="18.600000000000001" customHeight="1" x14ac:dyDescent="0.2">
      <c r="A162" s="130" t="str">
        <f>IF(ISERROR(INDEX(Teilnehmer!$C$6:$C$300,MATCH(ROWS(Teilnehmer!C$6:$C162),$Q$6:$Q$300,0))),"",UPPER(INDEX(Teilnehmer!$C$6:$C$300,MATCH(ROWS(Teilnehmer!A$6:$C162),$Q$6:$Q$300,0))))</f>
        <v/>
      </c>
      <c r="B162" s="130" t="str">
        <f>IF(A162&gt;"a",MID(VLOOKUP(A162,Teilnehmer!C$6:D$300,2,0),1,2),"")</f>
        <v/>
      </c>
      <c r="C162" s="71" t="str">
        <f>IF(AND(D162&lt;&gt;"",D162&gt;0),RANK(D162,D$6:D$300,0)*100+COUNTIF(D$5:D162,D162),"")</f>
        <v/>
      </c>
      <c r="D162" s="71" t="str">
        <f>IF(OR($A162="",R162="Nein",R162=""),"",SUMPRODUCT((Tabelle1!$J$6:$J$500)*(Ausstellungen!$C$6:$C$500=$A162)*(Ausstellungen!$F$6:$F$500=Tabelle2!$E$3)*(Ausstellungen!$E$6:$E$500="Hü"))+SUMPRODUCT((Tabelle1!$J$6:$J$500)*(Ausstellungen!$C$6:$C$500=$A162)*(Ausstellungen!$F$6:$F$500=Tabelle2!$E$4)*(Ausstellungen!$E$6:$E$500="Hü")))</f>
        <v/>
      </c>
      <c r="E162" s="71" t="str">
        <f>IF(AND(F162&lt;&gt;"",F162&gt;0),RANK(F162,F$6:F$300,0)*100+COUNTIF(F$5:F162,F162),"")</f>
        <v/>
      </c>
      <c r="F162" s="71" t="str">
        <f>IF(OR($A162="",R162="Nein",R162=""),"",SUMPRODUCT((Tabelle1!$J$6:$J$500)*(Ausstellungen!$C$6:$C$500=$A162)*(Ausstellungen!$F$6:$F$500=Tabelle2!$E$3)*(Ausstellungen!$E$6:$E$500="Rü"))+SUMPRODUCT((Tabelle1!$J$6:$J$500)*(Ausstellungen!$C$6:$C$500=$A162)*(Ausstellungen!$F$6:$F$500=Tabelle2!$E$4)*(Ausstellungen!$E$6:$E$500="Rü")))</f>
        <v/>
      </c>
      <c r="G162" s="71" t="str">
        <f>IF(AND(H162&lt;&gt;"",H162&gt;0),RANK(H162,H$6:H$300,0)*100+COUNTIF(H$5:H162,H162),"")</f>
        <v/>
      </c>
      <c r="H162" s="71" t="str">
        <f>IF(OR($A162="",R162="Nein",R162=""),"",SUMPRODUCT((Tabelle1!$J$6:$J$500)*(Ausstellungen!$C$6:$C$500=$A162)*(Ausstellungen!$F$6:$F$500&lt;&gt;Tabelle2!$E$3)*(Ausstellungen!$F$6:$F$500&lt;&gt;Tabelle2!$E$4)*(Ausstellungen!$F$6:$F$500&lt;&gt;Tabelle2!$E$8)*(Ausstellungen!$E$6:$E$500="Hü")))</f>
        <v/>
      </c>
      <c r="I162" s="71" t="str">
        <f>IF(AND(J162&lt;&gt;"",J162&gt;0),RANK(J162,J$6:J$300,0)*100+COUNTIF(J$5:J162,J162),"")</f>
        <v/>
      </c>
      <c r="J162" s="71" t="str">
        <f>IF(OR($A162="",R162="Nein",R162=""),"",SUMPRODUCT((Tabelle1!$J$6:$J$500)*(Ausstellungen!$C$6:$C$500=$A162)*(Ausstellungen!$F$6:$F$500&lt;&gt;Tabelle2!$E$3)*(Ausstellungen!$F$6:$F$500&lt;&gt;Tabelle2!$E$4)*(Ausstellungen!$F$6:$F$500&lt;&gt;Tabelle2!$E$8)*(Ausstellungen!$E$6:$E$500="Rü")))</f>
        <v/>
      </c>
      <c r="K162" s="71" t="str">
        <f>IF(AND(L162&lt;&gt;"",L162&gt;0),RANK(L162,L$6:L$300,0)*100+COUNTIF(L$5:L162,L162),"")</f>
        <v/>
      </c>
      <c r="L162" s="71" t="str">
        <f>IF(OR($A162="",R162="Nein",R162=""),"",SUMPRODUCT((Tabelle1!$J$6:$J$500)*(Ausstellungen!$C$6:$C$500=$A162)*(Ausstellungen!$F$6:$F$500=Tabelle2!$E$8)))</f>
        <v/>
      </c>
      <c r="M162" s="130" t="str">
        <f t="shared" si="2"/>
        <v/>
      </c>
      <c r="N162" s="130" t="str">
        <f>IF(A162&gt;"a",PROPER(VLOOKUP(A162,Teilnehmer!C$6:E$300,3,0)),"")</f>
        <v/>
      </c>
      <c r="O162" s="130" t="str">
        <f>IF(Teilnehmer!C162&lt;&gt;"","Tabelle2!$A$4:$A$6","leer")</f>
        <v>leer</v>
      </c>
      <c r="P162" s="130" t="str">
        <f>IF(AND(Teilnehmer!C162&lt;&gt;"",Teilnehmer!D162&lt;&gt;"",Teilnehmer!E162&lt;&gt;""),"Tabelle2!$A$1:$A$3","leer")</f>
        <v>leer</v>
      </c>
      <c r="Q162" s="71">
        <f>COUNTIF(Teilnehmer!$C$6:$C$300,"&lt;="&amp;Teilnehmer!$C$6:$C$300)</f>
        <v>0</v>
      </c>
      <c r="R162" s="71" t="str">
        <f>IF(A162&gt;"a",VLOOKUP(A162,Teilnehmer!C$6:F$300,4,0),"")</f>
        <v/>
      </c>
    </row>
    <row r="163" spans="1:18" ht="18.600000000000001" customHeight="1" x14ac:dyDescent="0.2">
      <c r="A163" s="130" t="str">
        <f>IF(ISERROR(INDEX(Teilnehmer!$C$6:$C$300,MATCH(ROWS(Teilnehmer!C$6:$C163),$Q$6:$Q$300,0))),"",UPPER(INDEX(Teilnehmer!$C$6:$C$300,MATCH(ROWS(Teilnehmer!A$6:$C163),$Q$6:$Q$300,0))))</f>
        <v/>
      </c>
      <c r="B163" s="130" t="str">
        <f>IF(A163&gt;"a",MID(VLOOKUP(A163,Teilnehmer!C$6:D$300,2,0),1,2),"")</f>
        <v/>
      </c>
      <c r="C163" s="71" t="str">
        <f>IF(AND(D163&lt;&gt;"",D163&gt;0),RANK(D163,D$6:D$300,0)*100+COUNTIF(D$5:D163,D163),"")</f>
        <v/>
      </c>
      <c r="D163" s="71" t="str">
        <f>IF(OR($A163="",R163="Nein",R163=""),"",SUMPRODUCT((Tabelle1!$J$6:$J$500)*(Ausstellungen!$C$6:$C$500=$A163)*(Ausstellungen!$F$6:$F$500=Tabelle2!$E$3)*(Ausstellungen!$E$6:$E$500="Hü"))+SUMPRODUCT((Tabelle1!$J$6:$J$500)*(Ausstellungen!$C$6:$C$500=$A163)*(Ausstellungen!$F$6:$F$500=Tabelle2!$E$4)*(Ausstellungen!$E$6:$E$500="Hü")))</f>
        <v/>
      </c>
      <c r="E163" s="71" t="str">
        <f>IF(AND(F163&lt;&gt;"",F163&gt;0),RANK(F163,F$6:F$300,0)*100+COUNTIF(F$5:F163,F163),"")</f>
        <v/>
      </c>
      <c r="F163" s="71" t="str">
        <f>IF(OR($A163="",R163="Nein",R163=""),"",SUMPRODUCT((Tabelle1!$J$6:$J$500)*(Ausstellungen!$C$6:$C$500=$A163)*(Ausstellungen!$F$6:$F$500=Tabelle2!$E$3)*(Ausstellungen!$E$6:$E$500="Rü"))+SUMPRODUCT((Tabelle1!$J$6:$J$500)*(Ausstellungen!$C$6:$C$500=$A163)*(Ausstellungen!$F$6:$F$500=Tabelle2!$E$4)*(Ausstellungen!$E$6:$E$500="Rü")))</f>
        <v/>
      </c>
      <c r="G163" s="71" t="str">
        <f>IF(AND(H163&lt;&gt;"",H163&gt;0),RANK(H163,H$6:H$300,0)*100+COUNTIF(H$5:H163,H163),"")</f>
        <v/>
      </c>
      <c r="H163" s="71" t="str">
        <f>IF(OR($A163="",R163="Nein",R163=""),"",SUMPRODUCT((Tabelle1!$J$6:$J$500)*(Ausstellungen!$C$6:$C$500=$A163)*(Ausstellungen!$F$6:$F$500&lt;&gt;Tabelle2!$E$3)*(Ausstellungen!$F$6:$F$500&lt;&gt;Tabelle2!$E$4)*(Ausstellungen!$F$6:$F$500&lt;&gt;Tabelle2!$E$8)*(Ausstellungen!$E$6:$E$500="Hü")))</f>
        <v/>
      </c>
      <c r="I163" s="71" t="str">
        <f>IF(AND(J163&lt;&gt;"",J163&gt;0),RANK(J163,J$6:J$300,0)*100+COUNTIF(J$5:J163,J163),"")</f>
        <v/>
      </c>
      <c r="J163" s="71" t="str">
        <f>IF(OR($A163="",R163="Nein",R163=""),"",SUMPRODUCT((Tabelle1!$J$6:$J$500)*(Ausstellungen!$C$6:$C$500=$A163)*(Ausstellungen!$F$6:$F$500&lt;&gt;Tabelle2!$E$3)*(Ausstellungen!$F$6:$F$500&lt;&gt;Tabelle2!$E$4)*(Ausstellungen!$F$6:$F$500&lt;&gt;Tabelle2!$E$8)*(Ausstellungen!$E$6:$E$500="Rü")))</f>
        <v/>
      </c>
      <c r="K163" s="71" t="str">
        <f>IF(AND(L163&lt;&gt;"",L163&gt;0),RANK(L163,L$6:L$300,0)*100+COUNTIF(L$5:L163,L163),"")</f>
        <v/>
      </c>
      <c r="L163" s="71" t="str">
        <f>IF(OR($A163="",R163="Nein",R163=""),"",SUMPRODUCT((Tabelle1!$J$6:$J$500)*(Ausstellungen!$C$6:$C$500=$A163)*(Ausstellungen!$F$6:$F$500=Tabelle2!$E$8)))</f>
        <v/>
      </c>
      <c r="M163" s="130" t="str">
        <f t="shared" si="2"/>
        <v/>
      </c>
      <c r="N163" s="130" t="str">
        <f>IF(A163&gt;"a",PROPER(VLOOKUP(A163,Teilnehmer!C$6:E$300,3,0)),"")</f>
        <v/>
      </c>
      <c r="O163" s="130" t="str">
        <f>IF(Teilnehmer!C163&lt;&gt;"","Tabelle2!$A$4:$A$6","leer")</f>
        <v>leer</v>
      </c>
      <c r="P163" s="130" t="str">
        <f>IF(AND(Teilnehmer!C163&lt;&gt;"",Teilnehmer!D163&lt;&gt;"",Teilnehmer!E163&lt;&gt;""),"Tabelle2!$A$1:$A$3","leer")</f>
        <v>leer</v>
      </c>
      <c r="Q163" s="71">
        <f>COUNTIF(Teilnehmer!$C$6:$C$300,"&lt;="&amp;Teilnehmer!$C$6:$C$300)</f>
        <v>0</v>
      </c>
      <c r="R163" s="71" t="str">
        <f>IF(A163&gt;"a",VLOOKUP(A163,Teilnehmer!C$6:F$300,4,0),"")</f>
        <v/>
      </c>
    </row>
    <row r="164" spans="1:18" ht="18.600000000000001" customHeight="1" x14ac:dyDescent="0.2">
      <c r="A164" s="130" t="str">
        <f>IF(ISERROR(INDEX(Teilnehmer!$C$6:$C$300,MATCH(ROWS(Teilnehmer!C$6:$C164),$Q$6:$Q$300,0))),"",UPPER(INDEX(Teilnehmer!$C$6:$C$300,MATCH(ROWS(Teilnehmer!A$6:$C164),$Q$6:$Q$300,0))))</f>
        <v/>
      </c>
      <c r="B164" s="130" t="str">
        <f>IF(A164&gt;"a",MID(VLOOKUP(A164,Teilnehmer!C$6:D$300,2,0),1,2),"")</f>
        <v/>
      </c>
      <c r="C164" s="71" t="str">
        <f>IF(AND(D164&lt;&gt;"",D164&gt;0),RANK(D164,D$6:D$300,0)*100+COUNTIF(D$5:D164,D164),"")</f>
        <v/>
      </c>
      <c r="D164" s="71" t="str">
        <f>IF(OR($A164="",R164="Nein",R164=""),"",SUMPRODUCT((Tabelle1!$J$6:$J$500)*(Ausstellungen!$C$6:$C$500=$A164)*(Ausstellungen!$F$6:$F$500=Tabelle2!$E$3)*(Ausstellungen!$E$6:$E$500="Hü"))+SUMPRODUCT((Tabelle1!$J$6:$J$500)*(Ausstellungen!$C$6:$C$500=$A164)*(Ausstellungen!$F$6:$F$500=Tabelle2!$E$4)*(Ausstellungen!$E$6:$E$500="Hü")))</f>
        <v/>
      </c>
      <c r="E164" s="71" t="str">
        <f>IF(AND(F164&lt;&gt;"",F164&gt;0),RANK(F164,F$6:F$300,0)*100+COUNTIF(F$5:F164,F164),"")</f>
        <v/>
      </c>
      <c r="F164" s="71" t="str">
        <f>IF(OR($A164="",R164="Nein",R164=""),"",SUMPRODUCT((Tabelle1!$J$6:$J$500)*(Ausstellungen!$C$6:$C$500=$A164)*(Ausstellungen!$F$6:$F$500=Tabelle2!$E$3)*(Ausstellungen!$E$6:$E$500="Rü"))+SUMPRODUCT((Tabelle1!$J$6:$J$500)*(Ausstellungen!$C$6:$C$500=$A164)*(Ausstellungen!$F$6:$F$500=Tabelle2!$E$4)*(Ausstellungen!$E$6:$E$500="Rü")))</f>
        <v/>
      </c>
      <c r="G164" s="71" t="str">
        <f>IF(AND(H164&lt;&gt;"",H164&gt;0),RANK(H164,H$6:H$300,0)*100+COUNTIF(H$5:H164,H164),"")</f>
        <v/>
      </c>
      <c r="H164" s="71" t="str">
        <f>IF(OR($A164="",R164="Nein",R164=""),"",SUMPRODUCT((Tabelle1!$J$6:$J$500)*(Ausstellungen!$C$6:$C$500=$A164)*(Ausstellungen!$F$6:$F$500&lt;&gt;Tabelle2!$E$3)*(Ausstellungen!$F$6:$F$500&lt;&gt;Tabelle2!$E$4)*(Ausstellungen!$F$6:$F$500&lt;&gt;Tabelle2!$E$8)*(Ausstellungen!$E$6:$E$500="Hü")))</f>
        <v/>
      </c>
      <c r="I164" s="71" t="str">
        <f>IF(AND(J164&lt;&gt;"",J164&gt;0),RANK(J164,J$6:J$300,0)*100+COUNTIF(J$5:J164,J164),"")</f>
        <v/>
      </c>
      <c r="J164" s="71" t="str">
        <f>IF(OR($A164="",R164="Nein",R164=""),"",SUMPRODUCT((Tabelle1!$J$6:$J$500)*(Ausstellungen!$C$6:$C$500=$A164)*(Ausstellungen!$F$6:$F$500&lt;&gt;Tabelle2!$E$3)*(Ausstellungen!$F$6:$F$500&lt;&gt;Tabelle2!$E$4)*(Ausstellungen!$F$6:$F$500&lt;&gt;Tabelle2!$E$8)*(Ausstellungen!$E$6:$E$500="Rü")))</f>
        <v/>
      </c>
      <c r="K164" s="71" t="str">
        <f>IF(AND(L164&lt;&gt;"",L164&gt;0),RANK(L164,L$6:L$300,0)*100+COUNTIF(L$5:L164,L164),"")</f>
        <v/>
      </c>
      <c r="L164" s="71" t="str">
        <f>IF(OR($A164="",R164="Nein",R164=""),"",SUMPRODUCT((Tabelle1!$J$6:$J$500)*(Ausstellungen!$C$6:$C$500=$A164)*(Ausstellungen!$F$6:$F$500=Tabelle2!$E$8)))</f>
        <v/>
      </c>
      <c r="M164" s="130" t="str">
        <f t="shared" si="2"/>
        <v/>
      </c>
      <c r="N164" s="130" t="str">
        <f>IF(A164&gt;"a",PROPER(VLOOKUP(A164,Teilnehmer!C$6:E$300,3,0)),"")</f>
        <v/>
      </c>
      <c r="O164" s="130" t="str">
        <f>IF(Teilnehmer!C164&lt;&gt;"","Tabelle2!$A$4:$A$6","leer")</f>
        <v>leer</v>
      </c>
      <c r="P164" s="130" t="str">
        <f>IF(AND(Teilnehmer!C164&lt;&gt;"",Teilnehmer!D164&lt;&gt;"",Teilnehmer!E164&lt;&gt;""),"Tabelle2!$A$1:$A$3","leer")</f>
        <v>leer</v>
      </c>
      <c r="Q164" s="71">
        <f>COUNTIF(Teilnehmer!$C$6:$C$300,"&lt;="&amp;Teilnehmer!$C$6:$C$300)</f>
        <v>0</v>
      </c>
      <c r="R164" s="71" t="str">
        <f>IF(A164&gt;"a",VLOOKUP(A164,Teilnehmer!C$6:F$300,4,0),"")</f>
        <v/>
      </c>
    </row>
    <row r="165" spans="1:18" ht="18.600000000000001" customHeight="1" x14ac:dyDescent="0.2">
      <c r="A165" s="130" t="str">
        <f>IF(ISERROR(INDEX(Teilnehmer!$C$6:$C$300,MATCH(ROWS(Teilnehmer!C$6:$C165),$Q$6:$Q$300,0))),"",UPPER(INDEX(Teilnehmer!$C$6:$C$300,MATCH(ROWS(Teilnehmer!A$6:$C165),$Q$6:$Q$300,0))))</f>
        <v/>
      </c>
      <c r="B165" s="130" t="str">
        <f>IF(A165&gt;"a",MID(VLOOKUP(A165,Teilnehmer!C$6:D$300,2,0),1,2),"")</f>
        <v/>
      </c>
      <c r="C165" s="71" t="str">
        <f>IF(AND(D165&lt;&gt;"",D165&gt;0),RANK(D165,D$6:D$300,0)*100+COUNTIF(D$5:D165,D165),"")</f>
        <v/>
      </c>
      <c r="D165" s="71" t="str">
        <f>IF(OR($A165="",R165="Nein",R165=""),"",SUMPRODUCT((Tabelle1!$J$6:$J$500)*(Ausstellungen!$C$6:$C$500=$A165)*(Ausstellungen!$F$6:$F$500=Tabelle2!$E$3)*(Ausstellungen!$E$6:$E$500="Hü"))+SUMPRODUCT((Tabelle1!$J$6:$J$500)*(Ausstellungen!$C$6:$C$500=$A165)*(Ausstellungen!$F$6:$F$500=Tabelle2!$E$4)*(Ausstellungen!$E$6:$E$500="Hü")))</f>
        <v/>
      </c>
      <c r="E165" s="71" t="str">
        <f>IF(AND(F165&lt;&gt;"",F165&gt;0),RANK(F165,F$6:F$300,0)*100+COUNTIF(F$5:F165,F165),"")</f>
        <v/>
      </c>
      <c r="F165" s="71" t="str">
        <f>IF(OR($A165="",R165="Nein",R165=""),"",SUMPRODUCT((Tabelle1!$J$6:$J$500)*(Ausstellungen!$C$6:$C$500=$A165)*(Ausstellungen!$F$6:$F$500=Tabelle2!$E$3)*(Ausstellungen!$E$6:$E$500="Rü"))+SUMPRODUCT((Tabelle1!$J$6:$J$500)*(Ausstellungen!$C$6:$C$500=$A165)*(Ausstellungen!$F$6:$F$500=Tabelle2!$E$4)*(Ausstellungen!$E$6:$E$500="Rü")))</f>
        <v/>
      </c>
      <c r="G165" s="71" t="str">
        <f>IF(AND(H165&lt;&gt;"",H165&gt;0),RANK(H165,H$6:H$300,0)*100+COUNTIF(H$5:H165,H165),"")</f>
        <v/>
      </c>
      <c r="H165" s="71" t="str">
        <f>IF(OR($A165="",R165="Nein",R165=""),"",SUMPRODUCT((Tabelle1!$J$6:$J$500)*(Ausstellungen!$C$6:$C$500=$A165)*(Ausstellungen!$F$6:$F$500&lt;&gt;Tabelle2!$E$3)*(Ausstellungen!$F$6:$F$500&lt;&gt;Tabelle2!$E$4)*(Ausstellungen!$F$6:$F$500&lt;&gt;Tabelle2!$E$8)*(Ausstellungen!$E$6:$E$500="Hü")))</f>
        <v/>
      </c>
      <c r="I165" s="71" t="str">
        <f>IF(AND(J165&lt;&gt;"",J165&gt;0),RANK(J165,J$6:J$300,0)*100+COUNTIF(J$5:J165,J165),"")</f>
        <v/>
      </c>
      <c r="J165" s="71" t="str">
        <f>IF(OR($A165="",R165="Nein",R165=""),"",SUMPRODUCT((Tabelle1!$J$6:$J$500)*(Ausstellungen!$C$6:$C$500=$A165)*(Ausstellungen!$F$6:$F$500&lt;&gt;Tabelle2!$E$3)*(Ausstellungen!$F$6:$F$500&lt;&gt;Tabelle2!$E$4)*(Ausstellungen!$F$6:$F$500&lt;&gt;Tabelle2!$E$8)*(Ausstellungen!$E$6:$E$500="Rü")))</f>
        <v/>
      </c>
      <c r="K165" s="71" t="str">
        <f>IF(AND(L165&lt;&gt;"",L165&gt;0),RANK(L165,L$6:L$300,0)*100+COUNTIF(L$5:L165,L165),"")</f>
        <v/>
      </c>
      <c r="L165" s="71" t="str">
        <f>IF(OR($A165="",R165="Nein",R165=""),"",SUMPRODUCT((Tabelle1!$J$6:$J$500)*(Ausstellungen!$C$6:$C$500=$A165)*(Ausstellungen!$F$6:$F$500=Tabelle2!$E$8)))</f>
        <v/>
      </c>
      <c r="M165" s="130" t="str">
        <f t="shared" si="2"/>
        <v/>
      </c>
      <c r="N165" s="130" t="str">
        <f>IF(A165&gt;"a",PROPER(VLOOKUP(A165,Teilnehmer!C$6:E$300,3,0)),"")</f>
        <v/>
      </c>
      <c r="O165" s="130" t="str">
        <f>IF(Teilnehmer!C165&lt;&gt;"","Tabelle2!$A$4:$A$6","leer")</f>
        <v>leer</v>
      </c>
      <c r="P165" s="130" t="str">
        <f>IF(AND(Teilnehmer!C165&lt;&gt;"",Teilnehmer!D165&lt;&gt;"",Teilnehmer!E165&lt;&gt;""),"Tabelle2!$A$1:$A$3","leer")</f>
        <v>leer</v>
      </c>
      <c r="Q165" s="71">
        <f>COUNTIF(Teilnehmer!$C$6:$C$300,"&lt;="&amp;Teilnehmer!$C$6:$C$300)</f>
        <v>0</v>
      </c>
      <c r="R165" s="71" t="str">
        <f>IF(A165&gt;"a",VLOOKUP(A165,Teilnehmer!C$6:F$300,4,0),"")</f>
        <v/>
      </c>
    </row>
    <row r="166" spans="1:18" ht="18.600000000000001" customHeight="1" x14ac:dyDescent="0.2">
      <c r="A166" s="130" t="str">
        <f>IF(ISERROR(INDEX(Teilnehmer!$C$6:$C$300,MATCH(ROWS(Teilnehmer!C$6:$C166),$Q$6:$Q$300,0))),"",UPPER(INDEX(Teilnehmer!$C$6:$C$300,MATCH(ROWS(Teilnehmer!A$6:$C166),$Q$6:$Q$300,0))))</f>
        <v/>
      </c>
      <c r="B166" s="130" t="str">
        <f>IF(A166&gt;"a",MID(VLOOKUP(A166,Teilnehmer!C$6:D$300,2,0),1,2),"")</f>
        <v/>
      </c>
      <c r="C166" s="71" t="str">
        <f>IF(AND(D166&lt;&gt;"",D166&gt;0),RANK(D166,D$6:D$300,0)*100+COUNTIF(D$5:D166,D166),"")</f>
        <v/>
      </c>
      <c r="D166" s="71" t="str">
        <f>IF(OR($A166="",R166="Nein",R166=""),"",SUMPRODUCT((Tabelle1!$J$6:$J$500)*(Ausstellungen!$C$6:$C$500=$A166)*(Ausstellungen!$F$6:$F$500=Tabelle2!$E$3)*(Ausstellungen!$E$6:$E$500="Hü"))+SUMPRODUCT((Tabelle1!$J$6:$J$500)*(Ausstellungen!$C$6:$C$500=$A166)*(Ausstellungen!$F$6:$F$500=Tabelle2!$E$4)*(Ausstellungen!$E$6:$E$500="Hü")))</f>
        <v/>
      </c>
      <c r="E166" s="71" t="str">
        <f>IF(AND(F166&lt;&gt;"",F166&gt;0),RANK(F166,F$6:F$300,0)*100+COUNTIF(F$5:F166,F166),"")</f>
        <v/>
      </c>
      <c r="F166" s="71" t="str">
        <f>IF(OR($A166="",R166="Nein",R166=""),"",SUMPRODUCT((Tabelle1!$J$6:$J$500)*(Ausstellungen!$C$6:$C$500=$A166)*(Ausstellungen!$F$6:$F$500=Tabelle2!$E$3)*(Ausstellungen!$E$6:$E$500="Rü"))+SUMPRODUCT((Tabelle1!$J$6:$J$500)*(Ausstellungen!$C$6:$C$500=$A166)*(Ausstellungen!$F$6:$F$500=Tabelle2!$E$4)*(Ausstellungen!$E$6:$E$500="Rü")))</f>
        <v/>
      </c>
      <c r="G166" s="71" t="str">
        <f>IF(AND(H166&lt;&gt;"",H166&gt;0),RANK(H166,H$6:H$300,0)*100+COUNTIF(H$5:H166,H166),"")</f>
        <v/>
      </c>
      <c r="H166" s="71" t="str">
        <f>IF(OR($A166="",R166="Nein",R166=""),"",SUMPRODUCT((Tabelle1!$J$6:$J$500)*(Ausstellungen!$C$6:$C$500=$A166)*(Ausstellungen!$F$6:$F$500&lt;&gt;Tabelle2!$E$3)*(Ausstellungen!$F$6:$F$500&lt;&gt;Tabelle2!$E$4)*(Ausstellungen!$F$6:$F$500&lt;&gt;Tabelle2!$E$8)*(Ausstellungen!$E$6:$E$500="Hü")))</f>
        <v/>
      </c>
      <c r="I166" s="71" t="str">
        <f>IF(AND(J166&lt;&gt;"",J166&gt;0),RANK(J166,J$6:J$300,0)*100+COUNTIF(J$5:J166,J166),"")</f>
        <v/>
      </c>
      <c r="J166" s="71" t="str">
        <f>IF(OR($A166="",R166="Nein",R166=""),"",SUMPRODUCT((Tabelle1!$J$6:$J$500)*(Ausstellungen!$C$6:$C$500=$A166)*(Ausstellungen!$F$6:$F$500&lt;&gt;Tabelle2!$E$3)*(Ausstellungen!$F$6:$F$500&lt;&gt;Tabelle2!$E$4)*(Ausstellungen!$F$6:$F$500&lt;&gt;Tabelle2!$E$8)*(Ausstellungen!$E$6:$E$500="Rü")))</f>
        <v/>
      </c>
      <c r="K166" s="71" t="str">
        <f>IF(AND(L166&lt;&gt;"",L166&gt;0),RANK(L166,L$6:L$300,0)*100+COUNTIF(L$5:L166,L166),"")</f>
        <v/>
      </c>
      <c r="L166" s="71" t="str">
        <f>IF(OR($A166="",R166="Nein",R166=""),"",SUMPRODUCT((Tabelle1!$J$6:$J$500)*(Ausstellungen!$C$6:$C$500=$A166)*(Ausstellungen!$F$6:$F$500=Tabelle2!$E$8)))</f>
        <v/>
      </c>
      <c r="M166" s="130" t="str">
        <f t="shared" si="2"/>
        <v/>
      </c>
      <c r="N166" s="130" t="str">
        <f>IF(A166&gt;"a",PROPER(VLOOKUP(A166,Teilnehmer!C$6:E$300,3,0)),"")</f>
        <v/>
      </c>
      <c r="O166" s="130" t="str">
        <f>IF(Teilnehmer!C166&lt;&gt;"","Tabelle2!$A$4:$A$6","leer")</f>
        <v>leer</v>
      </c>
      <c r="P166" s="130" t="str">
        <f>IF(AND(Teilnehmer!C166&lt;&gt;"",Teilnehmer!D166&lt;&gt;"",Teilnehmer!E166&lt;&gt;""),"Tabelle2!$A$1:$A$3","leer")</f>
        <v>leer</v>
      </c>
      <c r="Q166" s="71">
        <f>COUNTIF(Teilnehmer!$C$6:$C$300,"&lt;="&amp;Teilnehmer!$C$6:$C$300)</f>
        <v>0</v>
      </c>
      <c r="R166" s="71" t="str">
        <f>IF(A166&gt;"a",VLOOKUP(A166,Teilnehmer!C$6:F$300,4,0),"")</f>
        <v/>
      </c>
    </row>
    <row r="167" spans="1:18" ht="18.600000000000001" customHeight="1" x14ac:dyDescent="0.2">
      <c r="A167" s="130" t="str">
        <f>IF(ISERROR(INDEX(Teilnehmer!$C$6:$C$300,MATCH(ROWS(Teilnehmer!C$6:$C167),$Q$6:$Q$300,0))),"",UPPER(INDEX(Teilnehmer!$C$6:$C$300,MATCH(ROWS(Teilnehmer!A$6:$C167),$Q$6:$Q$300,0))))</f>
        <v/>
      </c>
      <c r="B167" s="130" t="str">
        <f>IF(A167&gt;"a",MID(VLOOKUP(A167,Teilnehmer!C$6:D$300,2,0),1,2),"")</f>
        <v/>
      </c>
      <c r="C167" s="71" t="str">
        <f>IF(AND(D167&lt;&gt;"",D167&gt;0),RANK(D167,D$6:D$300,0)*100+COUNTIF(D$5:D167,D167),"")</f>
        <v/>
      </c>
      <c r="D167" s="71" t="str">
        <f>IF(OR($A167="",R167="Nein",R167=""),"",SUMPRODUCT((Tabelle1!$J$6:$J$500)*(Ausstellungen!$C$6:$C$500=$A167)*(Ausstellungen!$F$6:$F$500=Tabelle2!$E$3)*(Ausstellungen!$E$6:$E$500="Hü"))+SUMPRODUCT((Tabelle1!$J$6:$J$500)*(Ausstellungen!$C$6:$C$500=$A167)*(Ausstellungen!$F$6:$F$500=Tabelle2!$E$4)*(Ausstellungen!$E$6:$E$500="Hü")))</f>
        <v/>
      </c>
      <c r="E167" s="71" t="str">
        <f>IF(AND(F167&lt;&gt;"",F167&gt;0),RANK(F167,F$6:F$300,0)*100+COUNTIF(F$5:F167,F167),"")</f>
        <v/>
      </c>
      <c r="F167" s="71" t="str">
        <f>IF(OR($A167="",R167="Nein",R167=""),"",SUMPRODUCT((Tabelle1!$J$6:$J$500)*(Ausstellungen!$C$6:$C$500=$A167)*(Ausstellungen!$F$6:$F$500=Tabelle2!$E$3)*(Ausstellungen!$E$6:$E$500="Rü"))+SUMPRODUCT((Tabelle1!$J$6:$J$500)*(Ausstellungen!$C$6:$C$500=$A167)*(Ausstellungen!$F$6:$F$500=Tabelle2!$E$4)*(Ausstellungen!$E$6:$E$500="Rü")))</f>
        <v/>
      </c>
      <c r="G167" s="71" t="str">
        <f>IF(AND(H167&lt;&gt;"",H167&gt;0),RANK(H167,H$6:H$300,0)*100+COUNTIF(H$5:H167,H167),"")</f>
        <v/>
      </c>
      <c r="H167" s="71" t="str">
        <f>IF(OR($A167="",R167="Nein",R167=""),"",SUMPRODUCT((Tabelle1!$J$6:$J$500)*(Ausstellungen!$C$6:$C$500=$A167)*(Ausstellungen!$F$6:$F$500&lt;&gt;Tabelle2!$E$3)*(Ausstellungen!$F$6:$F$500&lt;&gt;Tabelle2!$E$4)*(Ausstellungen!$F$6:$F$500&lt;&gt;Tabelle2!$E$8)*(Ausstellungen!$E$6:$E$500="Hü")))</f>
        <v/>
      </c>
      <c r="I167" s="71" t="str">
        <f>IF(AND(J167&lt;&gt;"",J167&gt;0),RANK(J167,J$6:J$300,0)*100+COUNTIF(J$5:J167,J167),"")</f>
        <v/>
      </c>
      <c r="J167" s="71" t="str">
        <f>IF(OR($A167="",R167="Nein",R167=""),"",SUMPRODUCT((Tabelle1!$J$6:$J$500)*(Ausstellungen!$C$6:$C$500=$A167)*(Ausstellungen!$F$6:$F$500&lt;&gt;Tabelle2!$E$3)*(Ausstellungen!$F$6:$F$500&lt;&gt;Tabelle2!$E$4)*(Ausstellungen!$F$6:$F$500&lt;&gt;Tabelle2!$E$8)*(Ausstellungen!$E$6:$E$500="Rü")))</f>
        <v/>
      </c>
      <c r="K167" s="71" t="str">
        <f>IF(AND(L167&lt;&gt;"",L167&gt;0),RANK(L167,L$6:L$300,0)*100+COUNTIF(L$5:L167,L167),"")</f>
        <v/>
      </c>
      <c r="L167" s="71" t="str">
        <f>IF(OR($A167="",R167="Nein",R167=""),"",SUMPRODUCT((Tabelle1!$J$6:$J$500)*(Ausstellungen!$C$6:$C$500=$A167)*(Ausstellungen!$F$6:$F$500=Tabelle2!$E$8)))</f>
        <v/>
      </c>
      <c r="M167" s="130" t="str">
        <f t="shared" si="2"/>
        <v/>
      </c>
      <c r="N167" s="130" t="str">
        <f>IF(A167&gt;"a",PROPER(VLOOKUP(A167,Teilnehmer!C$6:E$300,3,0)),"")</f>
        <v/>
      </c>
      <c r="O167" s="130" t="str">
        <f>IF(Teilnehmer!C167&lt;&gt;"","Tabelle2!$A$4:$A$6","leer")</f>
        <v>leer</v>
      </c>
      <c r="P167" s="130" t="str">
        <f>IF(AND(Teilnehmer!C167&lt;&gt;"",Teilnehmer!D167&lt;&gt;"",Teilnehmer!E167&lt;&gt;""),"Tabelle2!$A$1:$A$3","leer")</f>
        <v>leer</v>
      </c>
      <c r="Q167" s="71">
        <f>COUNTIF(Teilnehmer!$C$6:$C$300,"&lt;="&amp;Teilnehmer!$C$6:$C$300)</f>
        <v>0</v>
      </c>
      <c r="R167" s="71" t="str">
        <f>IF(A167&gt;"a",VLOOKUP(A167,Teilnehmer!C$6:F$300,4,0),"")</f>
        <v/>
      </c>
    </row>
    <row r="168" spans="1:18" ht="18.600000000000001" customHeight="1" x14ac:dyDescent="0.2">
      <c r="A168" s="130" t="str">
        <f>IF(ISERROR(INDEX(Teilnehmer!$C$6:$C$300,MATCH(ROWS(Teilnehmer!C$6:$C168),$Q$6:$Q$300,0))),"",UPPER(INDEX(Teilnehmer!$C$6:$C$300,MATCH(ROWS(Teilnehmer!A$6:$C168),$Q$6:$Q$300,0))))</f>
        <v/>
      </c>
      <c r="B168" s="130" t="str">
        <f>IF(A168&gt;"a",MID(VLOOKUP(A168,Teilnehmer!C$6:D$300,2,0),1,2),"")</f>
        <v/>
      </c>
      <c r="C168" s="71" t="str">
        <f>IF(AND(D168&lt;&gt;"",D168&gt;0),RANK(D168,D$6:D$300,0)*100+COUNTIF(D$5:D168,D168),"")</f>
        <v/>
      </c>
      <c r="D168" s="71" t="str">
        <f>IF(OR($A168="",R168="Nein",R168=""),"",SUMPRODUCT((Tabelle1!$J$6:$J$500)*(Ausstellungen!$C$6:$C$500=$A168)*(Ausstellungen!$F$6:$F$500=Tabelle2!$E$3)*(Ausstellungen!$E$6:$E$500="Hü"))+SUMPRODUCT((Tabelle1!$J$6:$J$500)*(Ausstellungen!$C$6:$C$500=$A168)*(Ausstellungen!$F$6:$F$500=Tabelle2!$E$4)*(Ausstellungen!$E$6:$E$500="Hü")))</f>
        <v/>
      </c>
      <c r="E168" s="71" t="str">
        <f>IF(AND(F168&lt;&gt;"",F168&gt;0),RANK(F168,F$6:F$300,0)*100+COUNTIF(F$5:F168,F168),"")</f>
        <v/>
      </c>
      <c r="F168" s="71" t="str">
        <f>IF(OR($A168="",R168="Nein",R168=""),"",SUMPRODUCT((Tabelle1!$J$6:$J$500)*(Ausstellungen!$C$6:$C$500=$A168)*(Ausstellungen!$F$6:$F$500=Tabelle2!$E$3)*(Ausstellungen!$E$6:$E$500="Rü"))+SUMPRODUCT((Tabelle1!$J$6:$J$500)*(Ausstellungen!$C$6:$C$500=$A168)*(Ausstellungen!$F$6:$F$500=Tabelle2!$E$4)*(Ausstellungen!$E$6:$E$500="Rü")))</f>
        <v/>
      </c>
      <c r="G168" s="71" t="str">
        <f>IF(AND(H168&lt;&gt;"",H168&gt;0),RANK(H168,H$6:H$300,0)*100+COUNTIF(H$5:H168,H168),"")</f>
        <v/>
      </c>
      <c r="H168" s="71" t="str">
        <f>IF(OR($A168="",R168="Nein",R168=""),"",SUMPRODUCT((Tabelle1!$J$6:$J$500)*(Ausstellungen!$C$6:$C$500=$A168)*(Ausstellungen!$F$6:$F$500&lt;&gt;Tabelle2!$E$3)*(Ausstellungen!$F$6:$F$500&lt;&gt;Tabelle2!$E$4)*(Ausstellungen!$F$6:$F$500&lt;&gt;Tabelle2!$E$8)*(Ausstellungen!$E$6:$E$500="Hü")))</f>
        <v/>
      </c>
      <c r="I168" s="71" t="str">
        <f>IF(AND(J168&lt;&gt;"",J168&gt;0),RANK(J168,J$6:J$300,0)*100+COUNTIF(J$5:J168,J168),"")</f>
        <v/>
      </c>
      <c r="J168" s="71" t="str">
        <f>IF(OR($A168="",R168="Nein",R168=""),"",SUMPRODUCT((Tabelle1!$J$6:$J$500)*(Ausstellungen!$C$6:$C$500=$A168)*(Ausstellungen!$F$6:$F$500&lt;&gt;Tabelle2!$E$3)*(Ausstellungen!$F$6:$F$500&lt;&gt;Tabelle2!$E$4)*(Ausstellungen!$F$6:$F$500&lt;&gt;Tabelle2!$E$8)*(Ausstellungen!$E$6:$E$500="Rü")))</f>
        <v/>
      </c>
      <c r="K168" s="71" t="str">
        <f>IF(AND(L168&lt;&gt;"",L168&gt;0),RANK(L168,L$6:L$300,0)*100+COUNTIF(L$5:L168,L168),"")</f>
        <v/>
      </c>
      <c r="L168" s="71" t="str">
        <f>IF(OR($A168="",R168="Nein",R168=""),"",SUMPRODUCT((Tabelle1!$J$6:$J$500)*(Ausstellungen!$C$6:$C$500=$A168)*(Ausstellungen!$F$6:$F$500=Tabelle2!$E$8)))</f>
        <v/>
      </c>
      <c r="M168" s="130" t="str">
        <f t="shared" si="2"/>
        <v/>
      </c>
      <c r="N168" s="130" t="str">
        <f>IF(A168&gt;"a",PROPER(VLOOKUP(A168,Teilnehmer!C$6:E$300,3,0)),"")</f>
        <v/>
      </c>
      <c r="O168" s="130" t="str">
        <f>IF(Teilnehmer!C168&lt;&gt;"","Tabelle2!$A$4:$A$6","leer")</f>
        <v>leer</v>
      </c>
      <c r="P168" s="130" t="str">
        <f>IF(AND(Teilnehmer!C168&lt;&gt;"",Teilnehmer!D168&lt;&gt;"",Teilnehmer!E168&lt;&gt;""),"Tabelle2!$A$1:$A$3","leer")</f>
        <v>leer</v>
      </c>
      <c r="Q168" s="71">
        <f>COUNTIF(Teilnehmer!$C$6:$C$300,"&lt;="&amp;Teilnehmer!$C$6:$C$300)</f>
        <v>0</v>
      </c>
      <c r="R168" s="71" t="str">
        <f>IF(A168&gt;"a",VLOOKUP(A168,Teilnehmer!C$6:F$300,4,0),"")</f>
        <v/>
      </c>
    </row>
    <row r="169" spans="1:18" ht="18.600000000000001" customHeight="1" x14ac:dyDescent="0.2">
      <c r="A169" s="130" t="str">
        <f>IF(ISERROR(INDEX(Teilnehmer!$C$6:$C$300,MATCH(ROWS(Teilnehmer!C$6:$C169),$Q$6:$Q$300,0))),"",UPPER(INDEX(Teilnehmer!$C$6:$C$300,MATCH(ROWS(Teilnehmer!A$6:$C169),$Q$6:$Q$300,0))))</f>
        <v/>
      </c>
      <c r="B169" s="130" t="str">
        <f>IF(A169&gt;"a",MID(VLOOKUP(A169,Teilnehmer!C$6:D$300,2,0),1,2),"")</f>
        <v/>
      </c>
      <c r="C169" s="71" t="str">
        <f>IF(AND(D169&lt;&gt;"",D169&gt;0),RANK(D169,D$6:D$300,0)*100+COUNTIF(D$5:D169,D169),"")</f>
        <v/>
      </c>
      <c r="D169" s="71" t="str">
        <f>IF(OR($A169="",R169="Nein",R169=""),"",SUMPRODUCT((Tabelle1!$J$6:$J$500)*(Ausstellungen!$C$6:$C$500=$A169)*(Ausstellungen!$F$6:$F$500=Tabelle2!$E$3)*(Ausstellungen!$E$6:$E$500="Hü"))+SUMPRODUCT((Tabelle1!$J$6:$J$500)*(Ausstellungen!$C$6:$C$500=$A169)*(Ausstellungen!$F$6:$F$500=Tabelle2!$E$4)*(Ausstellungen!$E$6:$E$500="Hü")))</f>
        <v/>
      </c>
      <c r="E169" s="71" t="str">
        <f>IF(AND(F169&lt;&gt;"",F169&gt;0),RANK(F169,F$6:F$300,0)*100+COUNTIF(F$5:F169,F169),"")</f>
        <v/>
      </c>
      <c r="F169" s="71" t="str">
        <f>IF(OR($A169="",R169="Nein",R169=""),"",SUMPRODUCT((Tabelle1!$J$6:$J$500)*(Ausstellungen!$C$6:$C$500=$A169)*(Ausstellungen!$F$6:$F$500=Tabelle2!$E$3)*(Ausstellungen!$E$6:$E$500="Rü"))+SUMPRODUCT((Tabelle1!$J$6:$J$500)*(Ausstellungen!$C$6:$C$500=$A169)*(Ausstellungen!$F$6:$F$500=Tabelle2!$E$4)*(Ausstellungen!$E$6:$E$500="Rü")))</f>
        <v/>
      </c>
      <c r="G169" s="71" t="str">
        <f>IF(AND(H169&lt;&gt;"",H169&gt;0),RANK(H169,H$6:H$300,0)*100+COUNTIF(H$5:H169,H169),"")</f>
        <v/>
      </c>
      <c r="H169" s="71" t="str">
        <f>IF(OR($A169="",R169="Nein",R169=""),"",SUMPRODUCT((Tabelle1!$J$6:$J$500)*(Ausstellungen!$C$6:$C$500=$A169)*(Ausstellungen!$F$6:$F$500&lt;&gt;Tabelle2!$E$3)*(Ausstellungen!$F$6:$F$500&lt;&gt;Tabelle2!$E$4)*(Ausstellungen!$F$6:$F$500&lt;&gt;Tabelle2!$E$8)*(Ausstellungen!$E$6:$E$500="Hü")))</f>
        <v/>
      </c>
      <c r="I169" s="71" t="str">
        <f>IF(AND(J169&lt;&gt;"",J169&gt;0),RANK(J169,J$6:J$300,0)*100+COUNTIF(J$5:J169,J169),"")</f>
        <v/>
      </c>
      <c r="J169" s="71" t="str">
        <f>IF(OR($A169="",R169="Nein",R169=""),"",SUMPRODUCT((Tabelle1!$J$6:$J$500)*(Ausstellungen!$C$6:$C$500=$A169)*(Ausstellungen!$F$6:$F$500&lt;&gt;Tabelle2!$E$3)*(Ausstellungen!$F$6:$F$500&lt;&gt;Tabelle2!$E$4)*(Ausstellungen!$F$6:$F$500&lt;&gt;Tabelle2!$E$8)*(Ausstellungen!$E$6:$E$500="Rü")))</f>
        <v/>
      </c>
      <c r="K169" s="71" t="str">
        <f>IF(AND(L169&lt;&gt;"",L169&gt;0),RANK(L169,L$6:L$300,0)*100+COUNTIF(L$5:L169,L169),"")</f>
        <v/>
      </c>
      <c r="L169" s="71" t="str">
        <f>IF(OR($A169="",R169="Nein",R169=""),"",SUMPRODUCT((Tabelle1!$J$6:$J$500)*(Ausstellungen!$C$6:$C$500=$A169)*(Ausstellungen!$F$6:$F$500=Tabelle2!$E$8)))</f>
        <v/>
      </c>
      <c r="M169" s="130" t="str">
        <f t="shared" si="2"/>
        <v/>
      </c>
      <c r="N169" s="130" t="str">
        <f>IF(A169&gt;"a",PROPER(VLOOKUP(A169,Teilnehmer!C$6:E$300,3,0)),"")</f>
        <v/>
      </c>
      <c r="O169" s="130" t="str">
        <f>IF(Teilnehmer!C169&lt;&gt;"","Tabelle2!$A$4:$A$6","leer")</f>
        <v>leer</v>
      </c>
      <c r="P169" s="130" t="str">
        <f>IF(AND(Teilnehmer!C169&lt;&gt;"",Teilnehmer!D169&lt;&gt;"",Teilnehmer!E169&lt;&gt;""),"Tabelle2!$A$1:$A$3","leer")</f>
        <v>leer</v>
      </c>
      <c r="Q169" s="71">
        <f>COUNTIF(Teilnehmer!$C$6:$C$300,"&lt;="&amp;Teilnehmer!$C$6:$C$300)</f>
        <v>0</v>
      </c>
      <c r="R169" s="71" t="str">
        <f>IF(A169&gt;"a",VLOOKUP(A169,Teilnehmer!C$6:F$300,4,0),"")</f>
        <v/>
      </c>
    </row>
    <row r="170" spans="1:18" ht="18.600000000000001" customHeight="1" x14ac:dyDescent="0.2">
      <c r="A170" s="130" t="str">
        <f>IF(ISERROR(INDEX(Teilnehmer!$C$6:$C$300,MATCH(ROWS(Teilnehmer!C$6:$C170),$Q$6:$Q$300,0))),"",UPPER(INDEX(Teilnehmer!$C$6:$C$300,MATCH(ROWS(Teilnehmer!A$6:$C170),$Q$6:$Q$300,0))))</f>
        <v/>
      </c>
      <c r="B170" s="130" t="str">
        <f>IF(A170&gt;"a",MID(VLOOKUP(A170,Teilnehmer!C$6:D$300,2,0),1,2),"")</f>
        <v/>
      </c>
      <c r="C170" s="71" t="str">
        <f>IF(AND(D170&lt;&gt;"",D170&gt;0),RANK(D170,D$6:D$300,0)*100+COUNTIF(D$5:D170,D170),"")</f>
        <v/>
      </c>
      <c r="D170" s="71" t="str">
        <f>IF(OR($A170="",R170="Nein",R170=""),"",SUMPRODUCT((Tabelle1!$J$6:$J$500)*(Ausstellungen!$C$6:$C$500=$A170)*(Ausstellungen!$F$6:$F$500=Tabelle2!$E$3)*(Ausstellungen!$E$6:$E$500="Hü"))+SUMPRODUCT((Tabelle1!$J$6:$J$500)*(Ausstellungen!$C$6:$C$500=$A170)*(Ausstellungen!$F$6:$F$500=Tabelle2!$E$4)*(Ausstellungen!$E$6:$E$500="Hü")))</f>
        <v/>
      </c>
      <c r="E170" s="71" t="str">
        <f>IF(AND(F170&lt;&gt;"",F170&gt;0),RANK(F170,F$6:F$300,0)*100+COUNTIF(F$5:F170,F170),"")</f>
        <v/>
      </c>
      <c r="F170" s="71" t="str">
        <f>IF(OR($A170="",R170="Nein",R170=""),"",SUMPRODUCT((Tabelle1!$J$6:$J$500)*(Ausstellungen!$C$6:$C$500=$A170)*(Ausstellungen!$F$6:$F$500=Tabelle2!$E$3)*(Ausstellungen!$E$6:$E$500="Rü"))+SUMPRODUCT((Tabelle1!$J$6:$J$500)*(Ausstellungen!$C$6:$C$500=$A170)*(Ausstellungen!$F$6:$F$500=Tabelle2!$E$4)*(Ausstellungen!$E$6:$E$500="Rü")))</f>
        <v/>
      </c>
      <c r="G170" s="71" t="str">
        <f>IF(AND(H170&lt;&gt;"",H170&gt;0),RANK(H170,H$6:H$300,0)*100+COUNTIF(H$5:H170,H170),"")</f>
        <v/>
      </c>
      <c r="H170" s="71" t="str">
        <f>IF(OR($A170="",R170="Nein",R170=""),"",SUMPRODUCT((Tabelle1!$J$6:$J$500)*(Ausstellungen!$C$6:$C$500=$A170)*(Ausstellungen!$F$6:$F$500&lt;&gt;Tabelle2!$E$3)*(Ausstellungen!$F$6:$F$500&lt;&gt;Tabelle2!$E$4)*(Ausstellungen!$F$6:$F$500&lt;&gt;Tabelle2!$E$8)*(Ausstellungen!$E$6:$E$500="Hü")))</f>
        <v/>
      </c>
      <c r="I170" s="71" t="str">
        <f>IF(AND(J170&lt;&gt;"",J170&gt;0),RANK(J170,J$6:J$300,0)*100+COUNTIF(J$5:J170,J170),"")</f>
        <v/>
      </c>
      <c r="J170" s="71" t="str">
        <f>IF(OR($A170="",R170="Nein",R170=""),"",SUMPRODUCT((Tabelle1!$J$6:$J$500)*(Ausstellungen!$C$6:$C$500=$A170)*(Ausstellungen!$F$6:$F$500&lt;&gt;Tabelle2!$E$3)*(Ausstellungen!$F$6:$F$500&lt;&gt;Tabelle2!$E$4)*(Ausstellungen!$F$6:$F$500&lt;&gt;Tabelle2!$E$8)*(Ausstellungen!$E$6:$E$500="Rü")))</f>
        <v/>
      </c>
      <c r="K170" s="71" t="str">
        <f>IF(AND(L170&lt;&gt;"",L170&gt;0),RANK(L170,L$6:L$300,0)*100+COUNTIF(L$5:L170,L170),"")</f>
        <v/>
      </c>
      <c r="L170" s="71" t="str">
        <f>IF(OR($A170="",R170="Nein",R170=""),"",SUMPRODUCT((Tabelle1!$J$6:$J$500)*(Ausstellungen!$C$6:$C$500=$A170)*(Ausstellungen!$F$6:$F$500=Tabelle2!$E$8)))</f>
        <v/>
      </c>
      <c r="M170" s="130" t="str">
        <f t="shared" si="2"/>
        <v/>
      </c>
      <c r="N170" s="130" t="str">
        <f>IF(A170&gt;"a",PROPER(VLOOKUP(A170,Teilnehmer!C$6:E$300,3,0)),"")</f>
        <v/>
      </c>
      <c r="O170" s="130" t="str">
        <f>IF(Teilnehmer!C170&lt;&gt;"","Tabelle2!$A$4:$A$6","leer")</f>
        <v>leer</v>
      </c>
      <c r="P170" s="130" t="str">
        <f>IF(AND(Teilnehmer!C170&lt;&gt;"",Teilnehmer!D170&lt;&gt;"",Teilnehmer!E170&lt;&gt;""),"Tabelle2!$A$1:$A$3","leer")</f>
        <v>leer</v>
      </c>
      <c r="Q170" s="71">
        <f>COUNTIF(Teilnehmer!$C$6:$C$300,"&lt;="&amp;Teilnehmer!$C$6:$C$300)</f>
        <v>0</v>
      </c>
      <c r="R170" s="71" t="str">
        <f>IF(A170&gt;"a",VLOOKUP(A170,Teilnehmer!C$6:F$300,4,0),"")</f>
        <v/>
      </c>
    </row>
    <row r="171" spans="1:18" ht="18.600000000000001" customHeight="1" x14ac:dyDescent="0.2">
      <c r="A171" s="130" t="str">
        <f>IF(ISERROR(INDEX(Teilnehmer!$C$6:$C$300,MATCH(ROWS(Teilnehmer!C$6:$C171),$Q$6:$Q$300,0))),"",UPPER(INDEX(Teilnehmer!$C$6:$C$300,MATCH(ROWS(Teilnehmer!A$6:$C171),$Q$6:$Q$300,0))))</f>
        <v/>
      </c>
      <c r="B171" s="130" t="str">
        <f>IF(A171&gt;"a",MID(VLOOKUP(A171,Teilnehmer!C$6:D$300,2,0),1,2),"")</f>
        <v/>
      </c>
      <c r="C171" s="71" t="str">
        <f>IF(AND(D171&lt;&gt;"",D171&gt;0),RANK(D171,D$6:D$300,0)*100+COUNTIF(D$5:D171,D171),"")</f>
        <v/>
      </c>
      <c r="D171" s="71" t="str">
        <f>IF(OR($A171="",R171="Nein",R171=""),"",SUMPRODUCT((Tabelle1!$J$6:$J$500)*(Ausstellungen!$C$6:$C$500=$A171)*(Ausstellungen!$F$6:$F$500=Tabelle2!$E$3)*(Ausstellungen!$E$6:$E$500="Hü"))+SUMPRODUCT((Tabelle1!$J$6:$J$500)*(Ausstellungen!$C$6:$C$500=$A171)*(Ausstellungen!$F$6:$F$500=Tabelle2!$E$4)*(Ausstellungen!$E$6:$E$500="Hü")))</f>
        <v/>
      </c>
      <c r="E171" s="71" t="str">
        <f>IF(AND(F171&lt;&gt;"",F171&gt;0),RANK(F171,F$6:F$300,0)*100+COUNTIF(F$5:F171,F171),"")</f>
        <v/>
      </c>
      <c r="F171" s="71" t="str">
        <f>IF(OR($A171="",R171="Nein",R171=""),"",SUMPRODUCT((Tabelle1!$J$6:$J$500)*(Ausstellungen!$C$6:$C$500=$A171)*(Ausstellungen!$F$6:$F$500=Tabelle2!$E$3)*(Ausstellungen!$E$6:$E$500="Rü"))+SUMPRODUCT((Tabelle1!$J$6:$J$500)*(Ausstellungen!$C$6:$C$500=$A171)*(Ausstellungen!$F$6:$F$500=Tabelle2!$E$4)*(Ausstellungen!$E$6:$E$500="Rü")))</f>
        <v/>
      </c>
      <c r="G171" s="71" t="str">
        <f>IF(AND(H171&lt;&gt;"",H171&gt;0),RANK(H171,H$6:H$300,0)*100+COUNTIF(H$5:H171,H171),"")</f>
        <v/>
      </c>
      <c r="H171" s="71" t="str">
        <f>IF(OR($A171="",R171="Nein",R171=""),"",SUMPRODUCT((Tabelle1!$J$6:$J$500)*(Ausstellungen!$C$6:$C$500=$A171)*(Ausstellungen!$F$6:$F$500&lt;&gt;Tabelle2!$E$3)*(Ausstellungen!$F$6:$F$500&lt;&gt;Tabelle2!$E$4)*(Ausstellungen!$F$6:$F$500&lt;&gt;Tabelle2!$E$8)*(Ausstellungen!$E$6:$E$500="Hü")))</f>
        <v/>
      </c>
      <c r="I171" s="71" t="str">
        <f>IF(AND(J171&lt;&gt;"",J171&gt;0),RANK(J171,J$6:J$300,0)*100+COUNTIF(J$5:J171,J171),"")</f>
        <v/>
      </c>
      <c r="J171" s="71" t="str">
        <f>IF(OR($A171="",R171="Nein",R171=""),"",SUMPRODUCT((Tabelle1!$J$6:$J$500)*(Ausstellungen!$C$6:$C$500=$A171)*(Ausstellungen!$F$6:$F$500&lt;&gt;Tabelle2!$E$3)*(Ausstellungen!$F$6:$F$500&lt;&gt;Tabelle2!$E$4)*(Ausstellungen!$F$6:$F$500&lt;&gt;Tabelle2!$E$8)*(Ausstellungen!$E$6:$E$500="Rü")))</f>
        <v/>
      </c>
      <c r="K171" s="71" t="str">
        <f>IF(AND(L171&lt;&gt;"",L171&gt;0),RANK(L171,L$6:L$300,0)*100+COUNTIF(L$5:L171,L171),"")</f>
        <v/>
      </c>
      <c r="L171" s="71" t="str">
        <f>IF(OR($A171="",R171="Nein",R171=""),"",SUMPRODUCT((Tabelle1!$J$6:$J$500)*(Ausstellungen!$C$6:$C$500=$A171)*(Ausstellungen!$F$6:$F$500=Tabelle2!$E$8)))</f>
        <v/>
      </c>
      <c r="M171" s="130" t="str">
        <f t="shared" si="2"/>
        <v/>
      </c>
      <c r="N171" s="130" t="str">
        <f>IF(A171&gt;"a",PROPER(VLOOKUP(A171,Teilnehmer!C$6:E$300,3,0)),"")</f>
        <v/>
      </c>
      <c r="O171" s="130" t="str">
        <f>IF(Teilnehmer!C171&lt;&gt;"","Tabelle2!$A$4:$A$6","leer")</f>
        <v>leer</v>
      </c>
      <c r="P171" s="130" t="str">
        <f>IF(AND(Teilnehmer!C171&lt;&gt;"",Teilnehmer!D171&lt;&gt;"",Teilnehmer!E171&lt;&gt;""),"Tabelle2!$A$1:$A$3","leer")</f>
        <v>leer</v>
      </c>
      <c r="Q171" s="71">
        <f>COUNTIF(Teilnehmer!$C$6:$C$300,"&lt;="&amp;Teilnehmer!$C$6:$C$300)</f>
        <v>0</v>
      </c>
      <c r="R171" s="71" t="str">
        <f>IF(A171&gt;"a",VLOOKUP(A171,Teilnehmer!C$6:F$300,4,0),"")</f>
        <v/>
      </c>
    </row>
    <row r="172" spans="1:18" ht="18.600000000000001" customHeight="1" x14ac:dyDescent="0.2">
      <c r="A172" s="130" t="str">
        <f>IF(ISERROR(INDEX(Teilnehmer!$C$6:$C$300,MATCH(ROWS(Teilnehmer!C$6:$C172),$Q$6:$Q$300,0))),"",UPPER(INDEX(Teilnehmer!$C$6:$C$300,MATCH(ROWS(Teilnehmer!A$6:$C172),$Q$6:$Q$300,0))))</f>
        <v/>
      </c>
      <c r="B172" s="130" t="str">
        <f>IF(A172&gt;"a",MID(VLOOKUP(A172,Teilnehmer!C$6:D$300,2,0),1,2),"")</f>
        <v/>
      </c>
      <c r="C172" s="71" t="str">
        <f>IF(AND(D172&lt;&gt;"",D172&gt;0),RANK(D172,D$6:D$300,0)*100+COUNTIF(D$5:D172,D172),"")</f>
        <v/>
      </c>
      <c r="D172" s="71" t="str">
        <f>IF(OR($A172="",R172="Nein",R172=""),"",SUMPRODUCT((Tabelle1!$J$6:$J$500)*(Ausstellungen!$C$6:$C$500=$A172)*(Ausstellungen!$F$6:$F$500=Tabelle2!$E$3)*(Ausstellungen!$E$6:$E$500="Hü"))+SUMPRODUCT((Tabelle1!$J$6:$J$500)*(Ausstellungen!$C$6:$C$500=$A172)*(Ausstellungen!$F$6:$F$500=Tabelle2!$E$4)*(Ausstellungen!$E$6:$E$500="Hü")))</f>
        <v/>
      </c>
      <c r="E172" s="71" t="str">
        <f>IF(AND(F172&lt;&gt;"",F172&gt;0),RANK(F172,F$6:F$300,0)*100+COUNTIF(F$5:F172,F172),"")</f>
        <v/>
      </c>
      <c r="F172" s="71" t="str">
        <f>IF(OR($A172="",R172="Nein",R172=""),"",SUMPRODUCT((Tabelle1!$J$6:$J$500)*(Ausstellungen!$C$6:$C$500=$A172)*(Ausstellungen!$F$6:$F$500=Tabelle2!$E$3)*(Ausstellungen!$E$6:$E$500="Rü"))+SUMPRODUCT((Tabelle1!$J$6:$J$500)*(Ausstellungen!$C$6:$C$500=$A172)*(Ausstellungen!$F$6:$F$500=Tabelle2!$E$4)*(Ausstellungen!$E$6:$E$500="Rü")))</f>
        <v/>
      </c>
      <c r="G172" s="71" t="str">
        <f>IF(AND(H172&lt;&gt;"",H172&gt;0),RANK(H172,H$6:H$300,0)*100+COUNTIF(H$5:H172,H172),"")</f>
        <v/>
      </c>
      <c r="H172" s="71" t="str">
        <f>IF(OR($A172="",R172="Nein",R172=""),"",SUMPRODUCT((Tabelle1!$J$6:$J$500)*(Ausstellungen!$C$6:$C$500=$A172)*(Ausstellungen!$F$6:$F$500&lt;&gt;Tabelle2!$E$3)*(Ausstellungen!$F$6:$F$500&lt;&gt;Tabelle2!$E$4)*(Ausstellungen!$F$6:$F$500&lt;&gt;Tabelle2!$E$8)*(Ausstellungen!$E$6:$E$500="Hü")))</f>
        <v/>
      </c>
      <c r="I172" s="71" t="str">
        <f>IF(AND(J172&lt;&gt;"",J172&gt;0),RANK(J172,J$6:J$300,0)*100+COUNTIF(J$5:J172,J172),"")</f>
        <v/>
      </c>
      <c r="J172" s="71" t="str">
        <f>IF(OR($A172="",R172="Nein",R172=""),"",SUMPRODUCT((Tabelle1!$J$6:$J$500)*(Ausstellungen!$C$6:$C$500=$A172)*(Ausstellungen!$F$6:$F$500&lt;&gt;Tabelle2!$E$3)*(Ausstellungen!$F$6:$F$500&lt;&gt;Tabelle2!$E$4)*(Ausstellungen!$F$6:$F$500&lt;&gt;Tabelle2!$E$8)*(Ausstellungen!$E$6:$E$500="Rü")))</f>
        <v/>
      </c>
      <c r="K172" s="71" t="str">
        <f>IF(AND(L172&lt;&gt;"",L172&gt;0),RANK(L172,L$6:L$300,0)*100+COUNTIF(L$5:L172,L172),"")</f>
        <v/>
      </c>
      <c r="L172" s="71" t="str">
        <f>IF(OR($A172="",R172="Nein",R172=""),"",SUMPRODUCT((Tabelle1!$J$6:$J$500)*(Ausstellungen!$C$6:$C$500=$A172)*(Ausstellungen!$F$6:$F$500=Tabelle2!$E$8)))</f>
        <v/>
      </c>
      <c r="M172" s="130" t="str">
        <f t="shared" si="2"/>
        <v/>
      </c>
      <c r="N172" s="130" t="str">
        <f>IF(A172&gt;"a",PROPER(VLOOKUP(A172,Teilnehmer!C$6:E$300,3,0)),"")</f>
        <v/>
      </c>
      <c r="O172" s="130" t="str">
        <f>IF(Teilnehmer!C172&lt;&gt;"","Tabelle2!$A$4:$A$6","leer")</f>
        <v>leer</v>
      </c>
      <c r="P172" s="130" t="str">
        <f>IF(AND(Teilnehmer!C172&lt;&gt;"",Teilnehmer!D172&lt;&gt;"",Teilnehmer!E172&lt;&gt;""),"Tabelle2!$A$1:$A$3","leer")</f>
        <v>leer</v>
      </c>
      <c r="Q172" s="71">
        <f>COUNTIF(Teilnehmer!$C$6:$C$300,"&lt;="&amp;Teilnehmer!$C$6:$C$300)</f>
        <v>0</v>
      </c>
      <c r="R172" s="71" t="str">
        <f>IF(A172&gt;"a",VLOOKUP(A172,Teilnehmer!C$6:F$300,4,0),"")</f>
        <v/>
      </c>
    </row>
    <row r="173" spans="1:18" ht="18.600000000000001" customHeight="1" x14ac:dyDescent="0.2">
      <c r="A173" s="130" t="str">
        <f>IF(ISERROR(INDEX(Teilnehmer!$C$6:$C$300,MATCH(ROWS(Teilnehmer!C$6:$C173),$Q$6:$Q$300,0))),"",UPPER(INDEX(Teilnehmer!$C$6:$C$300,MATCH(ROWS(Teilnehmer!A$6:$C173),$Q$6:$Q$300,0))))</f>
        <v/>
      </c>
      <c r="B173" s="130" t="str">
        <f>IF(A173&gt;"a",MID(VLOOKUP(A173,Teilnehmer!C$6:D$300,2,0),1,2),"")</f>
        <v/>
      </c>
      <c r="C173" s="71" t="str">
        <f>IF(AND(D173&lt;&gt;"",D173&gt;0),RANK(D173,D$6:D$300,0)*100+COUNTIF(D$5:D173,D173),"")</f>
        <v/>
      </c>
      <c r="D173" s="71" t="str">
        <f>IF(OR($A173="",R173="Nein",R173=""),"",SUMPRODUCT((Tabelle1!$J$6:$J$500)*(Ausstellungen!$C$6:$C$500=$A173)*(Ausstellungen!$F$6:$F$500=Tabelle2!$E$3)*(Ausstellungen!$E$6:$E$500="Hü"))+SUMPRODUCT((Tabelle1!$J$6:$J$500)*(Ausstellungen!$C$6:$C$500=$A173)*(Ausstellungen!$F$6:$F$500=Tabelle2!$E$4)*(Ausstellungen!$E$6:$E$500="Hü")))</f>
        <v/>
      </c>
      <c r="E173" s="71" t="str">
        <f>IF(AND(F173&lt;&gt;"",F173&gt;0),RANK(F173,F$6:F$300,0)*100+COUNTIF(F$5:F173,F173),"")</f>
        <v/>
      </c>
      <c r="F173" s="71" t="str">
        <f>IF(OR($A173="",R173="Nein",R173=""),"",SUMPRODUCT((Tabelle1!$J$6:$J$500)*(Ausstellungen!$C$6:$C$500=$A173)*(Ausstellungen!$F$6:$F$500=Tabelle2!$E$3)*(Ausstellungen!$E$6:$E$500="Rü"))+SUMPRODUCT((Tabelle1!$J$6:$J$500)*(Ausstellungen!$C$6:$C$500=$A173)*(Ausstellungen!$F$6:$F$500=Tabelle2!$E$4)*(Ausstellungen!$E$6:$E$500="Rü")))</f>
        <v/>
      </c>
      <c r="G173" s="71" t="str">
        <f>IF(AND(H173&lt;&gt;"",H173&gt;0),RANK(H173,H$6:H$300,0)*100+COUNTIF(H$5:H173,H173),"")</f>
        <v/>
      </c>
      <c r="H173" s="71" t="str">
        <f>IF(OR($A173="",R173="Nein",R173=""),"",SUMPRODUCT((Tabelle1!$J$6:$J$500)*(Ausstellungen!$C$6:$C$500=$A173)*(Ausstellungen!$F$6:$F$500&lt;&gt;Tabelle2!$E$3)*(Ausstellungen!$F$6:$F$500&lt;&gt;Tabelle2!$E$4)*(Ausstellungen!$F$6:$F$500&lt;&gt;Tabelle2!$E$8)*(Ausstellungen!$E$6:$E$500="Hü")))</f>
        <v/>
      </c>
      <c r="I173" s="71" t="str">
        <f>IF(AND(J173&lt;&gt;"",J173&gt;0),RANK(J173,J$6:J$300,0)*100+COUNTIF(J$5:J173,J173),"")</f>
        <v/>
      </c>
      <c r="J173" s="71" t="str">
        <f>IF(OR($A173="",R173="Nein",R173=""),"",SUMPRODUCT((Tabelle1!$J$6:$J$500)*(Ausstellungen!$C$6:$C$500=$A173)*(Ausstellungen!$F$6:$F$500&lt;&gt;Tabelle2!$E$3)*(Ausstellungen!$F$6:$F$500&lt;&gt;Tabelle2!$E$4)*(Ausstellungen!$F$6:$F$500&lt;&gt;Tabelle2!$E$8)*(Ausstellungen!$E$6:$E$500="Rü")))</f>
        <v/>
      </c>
      <c r="K173" s="71" t="str">
        <f>IF(AND(L173&lt;&gt;"",L173&gt;0),RANK(L173,L$6:L$300,0)*100+COUNTIF(L$5:L173,L173),"")</f>
        <v/>
      </c>
      <c r="L173" s="71" t="str">
        <f>IF(OR($A173="",R173="Nein",R173=""),"",SUMPRODUCT((Tabelle1!$J$6:$J$500)*(Ausstellungen!$C$6:$C$500=$A173)*(Ausstellungen!$F$6:$F$500=Tabelle2!$E$8)))</f>
        <v/>
      </c>
      <c r="M173" s="130" t="str">
        <f t="shared" si="2"/>
        <v/>
      </c>
      <c r="N173" s="130" t="str">
        <f>IF(A173&gt;"a",PROPER(VLOOKUP(A173,Teilnehmer!C$6:E$300,3,0)),"")</f>
        <v/>
      </c>
      <c r="O173" s="130" t="str">
        <f>IF(Teilnehmer!C173&lt;&gt;"","Tabelle2!$A$4:$A$6","leer")</f>
        <v>leer</v>
      </c>
      <c r="P173" s="130" t="str">
        <f>IF(AND(Teilnehmer!C173&lt;&gt;"",Teilnehmer!D173&lt;&gt;"",Teilnehmer!E173&lt;&gt;""),"Tabelle2!$A$1:$A$3","leer")</f>
        <v>leer</v>
      </c>
      <c r="Q173" s="71">
        <f>COUNTIF(Teilnehmer!$C$6:$C$300,"&lt;="&amp;Teilnehmer!$C$6:$C$300)</f>
        <v>0</v>
      </c>
      <c r="R173" s="71" t="str">
        <f>IF(A173&gt;"a",VLOOKUP(A173,Teilnehmer!C$6:F$300,4,0),"")</f>
        <v/>
      </c>
    </row>
    <row r="174" spans="1:18" ht="18.600000000000001" customHeight="1" x14ac:dyDescent="0.2">
      <c r="A174" s="130" t="str">
        <f>IF(ISERROR(INDEX(Teilnehmer!$C$6:$C$300,MATCH(ROWS(Teilnehmer!C$6:$C174),$Q$6:$Q$300,0))),"",UPPER(INDEX(Teilnehmer!$C$6:$C$300,MATCH(ROWS(Teilnehmer!A$6:$C174),$Q$6:$Q$300,0))))</f>
        <v/>
      </c>
      <c r="B174" s="130" t="str">
        <f>IF(A174&gt;"a",MID(VLOOKUP(A174,Teilnehmer!C$6:D$300,2,0),1,2),"")</f>
        <v/>
      </c>
      <c r="C174" s="71" t="str">
        <f>IF(AND(D174&lt;&gt;"",D174&gt;0),RANK(D174,D$6:D$300,0)*100+COUNTIF(D$5:D174,D174),"")</f>
        <v/>
      </c>
      <c r="D174" s="71" t="str">
        <f>IF(OR($A174="",R174="Nein",R174=""),"",SUMPRODUCT((Tabelle1!$J$6:$J$500)*(Ausstellungen!$C$6:$C$500=$A174)*(Ausstellungen!$F$6:$F$500=Tabelle2!$E$3)*(Ausstellungen!$E$6:$E$500="Hü"))+SUMPRODUCT((Tabelle1!$J$6:$J$500)*(Ausstellungen!$C$6:$C$500=$A174)*(Ausstellungen!$F$6:$F$500=Tabelle2!$E$4)*(Ausstellungen!$E$6:$E$500="Hü")))</f>
        <v/>
      </c>
      <c r="E174" s="71" t="str">
        <f>IF(AND(F174&lt;&gt;"",F174&gt;0),RANK(F174,F$6:F$300,0)*100+COUNTIF(F$5:F174,F174),"")</f>
        <v/>
      </c>
      <c r="F174" s="71" t="str">
        <f>IF(OR($A174="",R174="Nein",R174=""),"",SUMPRODUCT((Tabelle1!$J$6:$J$500)*(Ausstellungen!$C$6:$C$500=$A174)*(Ausstellungen!$F$6:$F$500=Tabelle2!$E$3)*(Ausstellungen!$E$6:$E$500="Rü"))+SUMPRODUCT((Tabelle1!$J$6:$J$500)*(Ausstellungen!$C$6:$C$500=$A174)*(Ausstellungen!$F$6:$F$500=Tabelle2!$E$4)*(Ausstellungen!$E$6:$E$500="Rü")))</f>
        <v/>
      </c>
      <c r="G174" s="71" t="str">
        <f>IF(AND(H174&lt;&gt;"",H174&gt;0),RANK(H174,H$6:H$300,0)*100+COUNTIF(H$5:H174,H174),"")</f>
        <v/>
      </c>
      <c r="H174" s="71" t="str">
        <f>IF(OR($A174="",R174="Nein",R174=""),"",SUMPRODUCT((Tabelle1!$J$6:$J$500)*(Ausstellungen!$C$6:$C$500=$A174)*(Ausstellungen!$F$6:$F$500&lt;&gt;Tabelle2!$E$3)*(Ausstellungen!$F$6:$F$500&lt;&gt;Tabelle2!$E$4)*(Ausstellungen!$F$6:$F$500&lt;&gt;Tabelle2!$E$8)*(Ausstellungen!$E$6:$E$500="Hü")))</f>
        <v/>
      </c>
      <c r="I174" s="71" t="str">
        <f>IF(AND(J174&lt;&gt;"",J174&gt;0),RANK(J174,J$6:J$300,0)*100+COUNTIF(J$5:J174,J174),"")</f>
        <v/>
      </c>
      <c r="J174" s="71" t="str">
        <f>IF(OR($A174="",R174="Nein",R174=""),"",SUMPRODUCT((Tabelle1!$J$6:$J$500)*(Ausstellungen!$C$6:$C$500=$A174)*(Ausstellungen!$F$6:$F$500&lt;&gt;Tabelle2!$E$3)*(Ausstellungen!$F$6:$F$500&lt;&gt;Tabelle2!$E$4)*(Ausstellungen!$F$6:$F$500&lt;&gt;Tabelle2!$E$8)*(Ausstellungen!$E$6:$E$500="Rü")))</f>
        <v/>
      </c>
      <c r="K174" s="71" t="str">
        <f>IF(AND(L174&lt;&gt;"",L174&gt;0),RANK(L174,L$6:L$300,0)*100+COUNTIF(L$5:L174,L174),"")</f>
        <v/>
      </c>
      <c r="L174" s="71" t="str">
        <f>IF(OR($A174="",R174="Nein",R174=""),"",SUMPRODUCT((Tabelle1!$J$6:$J$500)*(Ausstellungen!$C$6:$C$500=$A174)*(Ausstellungen!$F$6:$F$500=Tabelle2!$E$8)))</f>
        <v/>
      </c>
      <c r="M174" s="130" t="str">
        <f t="shared" si="2"/>
        <v/>
      </c>
      <c r="N174" s="130" t="str">
        <f>IF(A174&gt;"a",PROPER(VLOOKUP(A174,Teilnehmer!C$6:E$300,3,0)),"")</f>
        <v/>
      </c>
      <c r="O174" s="130" t="str">
        <f>IF(Teilnehmer!C174&lt;&gt;"","Tabelle2!$A$4:$A$6","leer")</f>
        <v>leer</v>
      </c>
      <c r="P174" s="130" t="str">
        <f>IF(AND(Teilnehmer!C174&lt;&gt;"",Teilnehmer!D174&lt;&gt;"",Teilnehmer!E174&lt;&gt;""),"Tabelle2!$A$1:$A$3","leer")</f>
        <v>leer</v>
      </c>
      <c r="Q174" s="71">
        <f>COUNTIF(Teilnehmer!$C$6:$C$300,"&lt;="&amp;Teilnehmer!$C$6:$C$300)</f>
        <v>0</v>
      </c>
      <c r="R174" s="71" t="str">
        <f>IF(A174&gt;"a",VLOOKUP(A174,Teilnehmer!C$6:F$300,4,0),"")</f>
        <v/>
      </c>
    </row>
    <row r="175" spans="1:18" ht="18.600000000000001" customHeight="1" x14ac:dyDescent="0.2">
      <c r="A175" s="130" t="str">
        <f>IF(ISERROR(INDEX(Teilnehmer!$C$6:$C$300,MATCH(ROWS(Teilnehmer!C$6:$C175),$Q$6:$Q$300,0))),"",UPPER(INDEX(Teilnehmer!$C$6:$C$300,MATCH(ROWS(Teilnehmer!A$6:$C175),$Q$6:$Q$300,0))))</f>
        <v/>
      </c>
      <c r="B175" s="130" t="str">
        <f>IF(A175&gt;"a",MID(VLOOKUP(A175,Teilnehmer!C$6:D$300,2,0),1,2),"")</f>
        <v/>
      </c>
      <c r="C175" s="71" t="str">
        <f>IF(AND(D175&lt;&gt;"",D175&gt;0),RANK(D175,D$6:D$300,0)*100+COUNTIF(D$5:D175,D175),"")</f>
        <v/>
      </c>
      <c r="D175" s="71" t="str">
        <f>IF(OR($A175="",R175="Nein",R175=""),"",SUMPRODUCT((Tabelle1!$J$6:$J$500)*(Ausstellungen!$C$6:$C$500=$A175)*(Ausstellungen!$F$6:$F$500=Tabelle2!$E$3)*(Ausstellungen!$E$6:$E$500="Hü"))+SUMPRODUCT((Tabelle1!$J$6:$J$500)*(Ausstellungen!$C$6:$C$500=$A175)*(Ausstellungen!$F$6:$F$500=Tabelle2!$E$4)*(Ausstellungen!$E$6:$E$500="Hü")))</f>
        <v/>
      </c>
      <c r="E175" s="71" t="str">
        <f>IF(AND(F175&lt;&gt;"",F175&gt;0),RANK(F175,F$6:F$300,0)*100+COUNTIF(F$5:F175,F175),"")</f>
        <v/>
      </c>
      <c r="F175" s="71" t="str">
        <f>IF(OR($A175="",R175="Nein",R175=""),"",SUMPRODUCT((Tabelle1!$J$6:$J$500)*(Ausstellungen!$C$6:$C$500=$A175)*(Ausstellungen!$F$6:$F$500=Tabelle2!$E$3)*(Ausstellungen!$E$6:$E$500="Rü"))+SUMPRODUCT((Tabelle1!$J$6:$J$500)*(Ausstellungen!$C$6:$C$500=$A175)*(Ausstellungen!$F$6:$F$500=Tabelle2!$E$4)*(Ausstellungen!$E$6:$E$500="Rü")))</f>
        <v/>
      </c>
      <c r="G175" s="71" t="str">
        <f>IF(AND(H175&lt;&gt;"",H175&gt;0),RANK(H175,H$6:H$300,0)*100+COUNTIF(H$5:H175,H175),"")</f>
        <v/>
      </c>
      <c r="H175" s="71" t="str">
        <f>IF(OR($A175="",R175="Nein",R175=""),"",SUMPRODUCT((Tabelle1!$J$6:$J$500)*(Ausstellungen!$C$6:$C$500=$A175)*(Ausstellungen!$F$6:$F$500&lt;&gt;Tabelle2!$E$3)*(Ausstellungen!$F$6:$F$500&lt;&gt;Tabelle2!$E$4)*(Ausstellungen!$F$6:$F$500&lt;&gt;Tabelle2!$E$8)*(Ausstellungen!$E$6:$E$500="Hü")))</f>
        <v/>
      </c>
      <c r="I175" s="71" t="str">
        <f>IF(AND(J175&lt;&gt;"",J175&gt;0),RANK(J175,J$6:J$300,0)*100+COUNTIF(J$5:J175,J175),"")</f>
        <v/>
      </c>
      <c r="J175" s="71" t="str">
        <f>IF(OR($A175="",R175="Nein",R175=""),"",SUMPRODUCT((Tabelle1!$J$6:$J$500)*(Ausstellungen!$C$6:$C$500=$A175)*(Ausstellungen!$F$6:$F$500&lt;&gt;Tabelle2!$E$3)*(Ausstellungen!$F$6:$F$500&lt;&gt;Tabelle2!$E$4)*(Ausstellungen!$F$6:$F$500&lt;&gt;Tabelle2!$E$8)*(Ausstellungen!$E$6:$E$500="Rü")))</f>
        <v/>
      </c>
      <c r="K175" s="71" t="str">
        <f>IF(AND(L175&lt;&gt;"",L175&gt;0),RANK(L175,L$6:L$300,0)*100+COUNTIF(L$5:L175,L175),"")</f>
        <v/>
      </c>
      <c r="L175" s="71" t="str">
        <f>IF(OR($A175="",R175="Nein",R175=""),"",SUMPRODUCT((Tabelle1!$J$6:$J$500)*(Ausstellungen!$C$6:$C$500=$A175)*(Ausstellungen!$F$6:$F$500=Tabelle2!$E$8)))</f>
        <v/>
      </c>
      <c r="M175" s="130" t="str">
        <f t="shared" si="2"/>
        <v/>
      </c>
      <c r="N175" s="130" t="str">
        <f>IF(A175&gt;"a",PROPER(VLOOKUP(A175,Teilnehmer!C$6:E$300,3,0)),"")</f>
        <v/>
      </c>
      <c r="O175" s="130" t="str">
        <f>IF(Teilnehmer!C175&lt;&gt;"","Tabelle2!$A$4:$A$6","leer")</f>
        <v>leer</v>
      </c>
      <c r="P175" s="130" t="str">
        <f>IF(AND(Teilnehmer!C175&lt;&gt;"",Teilnehmer!D175&lt;&gt;"",Teilnehmer!E175&lt;&gt;""),"Tabelle2!$A$1:$A$3","leer")</f>
        <v>leer</v>
      </c>
      <c r="Q175" s="71">
        <f>COUNTIF(Teilnehmer!$C$6:$C$300,"&lt;="&amp;Teilnehmer!$C$6:$C$300)</f>
        <v>0</v>
      </c>
      <c r="R175" s="71" t="str">
        <f>IF(A175&gt;"a",VLOOKUP(A175,Teilnehmer!C$6:F$300,4,0),"")</f>
        <v/>
      </c>
    </row>
    <row r="176" spans="1:18" ht="18.600000000000001" customHeight="1" x14ac:dyDescent="0.2">
      <c r="A176" s="130" t="str">
        <f>IF(ISERROR(INDEX(Teilnehmer!$C$6:$C$300,MATCH(ROWS(Teilnehmer!C$6:$C176),$Q$6:$Q$300,0))),"",UPPER(INDEX(Teilnehmer!$C$6:$C$300,MATCH(ROWS(Teilnehmer!A$6:$C176),$Q$6:$Q$300,0))))</f>
        <v/>
      </c>
      <c r="B176" s="130" t="str">
        <f>IF(A176&gt;"a",MID(VLOOKUP(A176,Teilnehmer!C$6:D$300,2,0),1,2),"")</f>
        <v/>
      </c>
      <c r="C176" s="71" t="str">
        <f>IF(AND(D176&lt;&gt;"",D176&gt;0),RANK(D176,D$6:D$300,0)*100+COUNTIF(D$5:D176,D176),"")</f>
        <v/>
      </c>
      <c r="D176" s="71" t="str">
        <f>IF(OR($A176="",R176="Nein",R176=""),"",SUMPRODUCT((Tabelle1!$J$6:$J$500)*(Ausstellungen!$C$6:$C$500=$A176)*(Ausstellungen!$F$6:$F$500=Tabelle2!$E$3)*(Ausstellungen!$E$6:$E$500="Hü"))+SUMPRODUCT((Tabelle1!$J$6:$J$500)*(Ausstellungen!$C$6:$C$500=$A176)*(Ausstellungen!$F$6:$F$500=Tabelle2!$E$4)*(Ausstellungen!$E$6:$E$500="Hü")))</f>
        <v/>
      </c>
      <c r="E176" s="71" t="str">
        <f>IF(AND(F176&lt;&gt;"",F176&gt;0),RANK(F176,F$6:F$300,0)*100+COUNTIF(F$5:F176,F176),"")</f>
        <v/>
      </c>
      <c r="F176" s="71" t="str">
        <f>IF(OR($A176="",R176="Nein",R176=""),"",SUMPRODUCT((Tabelle1!$J$6:$J$500)*(Ausstellungen!$C$6:$C$500=$A176)*(Ausstellungen!$F$6:$F$500=Tabelle2!$E$3)*(Ausstellungen!$E$6:$E$500="Rü"))+SUMPRODUCT((Tabelle1!$J$6:$J$500)*(Ausstellungen!$C$6:$C$500=$A176)*(Ausstellungen!$F$6:$F$500=Tabelle2!$E$4)*(Ausstellungen!$E$6:$E$500="Rü")))</f>
        <v/>
      </c>
      <c r="G176" s="71" t="str">
        <f>IF(AND(H176&lt;&gt;"",H176&gt;0),RANK(H176,H$6:H$300,0)*100+COUNTIF(H$5:H176,H176),"")</f>
        <v/>
      </c>
      <c r="H176" s="71" t="str">
        <f>IF(OR($A176="",R176="Nein",R176=""),"",SUMPRODUCT((Tabelle1!$J$6:$J$500)*(Ausstellungen!$C$6:$C$500=$A176)*(Ausstellungen!$F$6:$F$500&lt;&gt;Tabelle2!$E$3)*(Ausstellungen!$F$6:$F$500&lt;&gt;Tabelle2!$E$4)*(Ausstellungen!$F$6:$F$500&lt;&gt;Tabelle2!$E$8)*(Ausstellungen!$E$6:$E$500="Hü")))</f>
        <v/>
      </c>
      <c r="I176" s="71" t="str">
        <f>IF(AND(J176&lt;&gt;"",J176&gt;0),RANK(J176,J$6:J$300,0)*100+COUNTIF(J$5:J176,J176),"")</f>
        <v/>
      </c>
      <c r="J176" s="71" t="str">
        <f>IF(OR($A176="",R176="Nein",R176=""),"",SUMPRODUCT((Tabelle1!$J$6:$J$500)*(Ausstellungen!$C$6:$C$500=$A176)*(Ausstellungen!$F$6:$F$500&lt;&gt;Tabelle2!$E$3)*(Ausstellungen!$F$6:$F$500&lt;&gt;Tabelle2!$E$4)*(Ausstellungen!$F$6:$F$500&lt;&gt;Tabelle2!$E$8)*(Ausstellungen!$E$6:$E$500="Rü")))</f>
        <v/>
      </c>
      <c r="K176" s="71" t="str">
        <f>IF(AND(L176&lt;&gt;"",L176&gt;0),RANK(L176,L$6:L$300,0)*100+COUNTIF(L$5:L176,L176),"")</f>
        <v/>
      </c>
      <c r="L176" s="71" t="str">
        <f>IF(OR($A176="",R176="Nein",R176=""),"",SUMPRODUCT((Tabelle1!$J$6:$J$500)*(Ausstellungen!$C$6:$C$500=$A176)*(Ausstellungen!$F$6:$F$500=Tabelle2!$E$8)))</f>
        <v/>
      </c>
      <c r="M176" s="130" t="str">
        <f t="shared" si="2"/>
        <v/>
      </c>
      <c r="N176" s="130" t="str">
        <f>IF(A176&gt;"a",PROPER(VLOOKUP(A176,Teilnehmer!C$6:E$300,3,0)),"")</f>
        <v/>
      </c>
      <c r="O176" s="130" t="str">
        <f>IF(Teilnehmer!C176&lt;&gt;"","Tabelle2!$A$4:$A$6","leer")</f>
        <v>leer</v>
      </c>
      <c r="P176" s="130" t="str">
        <f>IF(AND(Teilnehmer!C176&lt;&gt;"",Teilnehmer!D176&lt;&gt;"",Teilnehmer!E176&lt;&gt;""),"Tabelle2!$A$1:$A$3","leer")</f>
        <v>leer</v>
      </c>
      <c r="Q176" s="71">
        <f>COUNTIF(Teilnehmer!$C$6:$C$300,"&lt;="&amp;Teilnehmer!$C$6:$C$300)</f>
        <v>0</v>
      </c>
      <c r="R176" s="71" t="str">
        <f>IF(A176&gt;"a",VLOOKUP(A176,Teilnehmer!C$6:F$300,4,0),"")</f>
        <v/>
      </c>
    </row>
    <row r="177" spans="1:18" ht="18.600000000000001" customHeight="1" x14ac:dyDescent="0.2">
      <c r="A177" s="130" t="str">
        <f>IF(ISERROR(INDEX(Teilnehmer!$C$6:$C$300,MATCH(ROWS(Teilnehmer!C$6:$C177),$Q$6:$Q$300,0))),"",UPPER(INDEX(Teilnehmer!$C$6:$C$300,MATCH(ROWS(Teilnehmer!A$6:$C177),$Q$6:$Q$300,0))))</f>
        <v/>
      </c>
      <c r="B177" s="130" t="str">
        <f>IF(A177&gt;"a",MID(VLOOKUP(A177,Teilnehmer!C$6:D$300,2,0),1,2),"")</f>
        <v/>
      </c>
      <c r="C177" s="71" t="str">
        <f>IF(AND(D177&lt;&gt;"",D177&gt;0),RANK(D177,D$6:D$300,0)*100+COUNTIF(D$5:D177,D177),"")</f>
        <v/>
      </c>
      <c r="D177" s="71" t="str">
        <f>IF(OR($A177="",R177="Nein",R177=""),"",SUMPRODUCT((Tabelle1!$J$6:$J$500)*(Ausstellungen!$C$6:$C$500=$A177)*(Ausstellungen!$F$6:$F$500=Tabelle2!$E$3)*(Ausstellungen!$E$6:$E$500="Hü"))+SUMPRODUCT((Tabelle1!$J$6:$J$500)*(Ausstellungen!$C$6:$C$500=$A177)*(Ausstellungen!$F$6:$F$500=Tabelle2!$E$4)*(Ausstellungen!$E$6:$E$500="Hü")))</f>
        <v/>
      </c>
      <c r="E177" s="71" t="str">
        <f>IF(AND(F177&lt;&gt;"",F177&gt;0),RANK(F177,F$6:F$300,0)*100+COUNTIF(F$5:F177,F177),"")</f>
        <v/>
      </c>
      <c r="F177" s="71" t="str">
        <f>IF(OR($A177="",R177="Nein",R177=""),"",SUMPRODUCT((Tabelle1!$J$6:$J$500)*(Ausstellungen!$C$6:$C$500=$A177)*(Ausstellungen!$F$6:$F$500=Tabelle2!$E$3)*(Ausstellungen!$E$6:$E$500="Rü"))+SUMPRODUCT((Tabelle1!$J$6:$J$500)*(Ausstellungen!$C$6:$C$500=$A177)*(Ausstellungen!$F$6:$F$500=Tabelle2!$E$4)*(Ausstellungen!$E$6:$E$500="Rü")))</f>
        <v/>
      </c>
      <c r="G177" s="71" t="str">
        <f>IF(AND(H177&lt;&gt;"",H177&gt;0),RANK(H177,H$6:H$300,0)*100+COUNTIF(H$5:H177,H177),"")</f>
        <v/>
      </c>
      <c r="H177" s="71" t="str">
        <f>IF(OR($A177="",R177="Nein",R177=""),"",SUMPRODUCT((Tabelle1!$J$6:$J$500)*(Ausstellungen!$C$6:$C$500=$A177)*(Ausstellungen!$F$6:$F$500&lt;&gt;Tabelle2!$E$3)*(Ausstellungen!$F$6:$F$500&lt;&gt;Tabelle2!$E$4)*(Ausstellungen!$F$6:$F$500&lt;&gt;Tabelle2!$E$8)*(Ausstellungen!$E$6:$E$500="Hü")))</f>
        <v/>
      </c>
      <c r="I177" s="71" t="str">
        <f>IF(AND(J177&lt;&gt;"",J177&gt;0),RANK(J177,J$6:J$300,0)*100+COUNTIF(J$5:J177,J177),"")</f>
        <v/>
      </c>
      <c r="J177" s="71" t="str">
        <f>IF(OR($A177="",R177="Nein",R177=""),"",SUMPRODUCT((Tabelle1!$J$6:$J$500)*(Ausstellungen!$C$6:$C$500=$A177)*(Ausstellungen!$F$6:$F$500&lt;&gt;Tabelle2!$E$3)*(Ausstellungen!$F$6:$F$500&lt;&gt;Tabelle2!$E$4)*(Ausstellungen!$F$6:$F$500&lt;&gt;Tabelle2!$E$8)*(Ausstellungen!$E$6:$E$500="Rü")))</f>
        <v/>
      </c>
      <c r="K177" s="71" t="str">
        <f>IF(AND(L177&lt;&gt;"",L177&gt;0),RANK(L177,L$6:L$300,0)*100+COUNTIF(L$5:L177,L177),"")</f>
        <v/>
      </c>
      <c r="L177" s="71" t="str">
        <f>IF(OR($A177="",R177="Nein",R177=""),"",SUMPRODUCT((Tabelle1!$J$6:$J$500)*(Ausstellungen!$C$6:$C$500=$A177)*(Ausstellungen!$F$6:$F$500=Tabelle2!$E$8)))</f>
        <v/>
      </c>
      <c r="M177" s="130" t="str">
        <f t="shared" si="2"/>
        <v/>
      </c>
      <c r="N177" s="130" t="str">
        <f>IF(A177&gt;"a",PROPER(VLOOKUP(A177,Teilnehmer!C$6:E$300,3,0)),"")</f>
        <v/>
      </c>
      <c r="O177" s="130" t="str">
        <f>IF(Teilnehmer!C177&lt;&gt;"","Tabelle2!$A$4:$A$6","leer")</f>
        <v>leer</v>
      </c>
      <c r="P177" s="130" t="str">
        <f>IF(AND(Teilnehmer!C177&lt;&gt;"",Teilnehmer!D177&lt;&gt;"",Teilnehmer!E177&lt;&gt;""),"Tabelle2!$A$1:$A$3","leer")</f>
        <v>leer</v>
      </c>
      <c r="Q177" s="71">
        <f>COUNTIF(Teilnehmer!$C$6:$C$300,"&lt;="&amp;Teilnehmer!$C$6:$C$300)</f>
        <v>0</v>
      </c>
      <c r="R177" s="71" t="str">
        <f>IF(A177&gt;"a",VLOOKUP(A177,Teilnehmer!C$6:F$300,4,0),"")</f>
        <v/>
      </c>
    </row>
    <row r="178" spans="1:18" ht="18.600000000000001" customHeight="1" x14ac:dyDescent="0.2">
      <c r="A178" s="130" t="str">
        <f>IF(ISERROR(INDEX(Teilnehmer!$C$6:$C$300,MATCH(ROWS(Teilnehmer!C$6:$C178),$Q$6:$Q$300,0))),"",UPPER(INDEX(Teilnehmer!$C$6:$C$300,MATCH(ROWS(Teilnehmer!A$6:$C178),$Q$6:$Q$300,0))))</f>
        <v/>
      </c>
      <c r="B178" s="130" t="str">
        <f>IF(A178&gt;"a",MID(VLOOKUP(A178,Teilnehmer!C$6:D$300,2,0),1,2),"")</f>
        <v/>
      </c>
      <c r="C178" s="71" t="str">
        <f>IF(AND(D178&lt;&gt;"",D178&gt;0),RANK(D178,D$6:D$300,0)*100+COUNTIF(D$5:D178,D178),"")</f>
        <v/>
      </c>
      <c r="D178" s="71" t="str">
        <f>IF(OR($A178="",R178="Nein",R178=""),"",SUMPRODUCT((Tabelle1!$J$6:$J$500)*(Ausstellungen!$C$6:$C$500=$A178)*(Ausstellungen!$F$6:$F$500=Tabelle2!$E$3)*(Ausstellungen!$E$6:$E$500="Hü"))+SUMPRODUCT((Tabelle1!$J$6:$J$500)*(Ausstellungen!$C$6:$C$500=$A178)*(Ausstellungen!$F$6:$F$500=Tabelle2!$E$4)*(Ausstellungen!$E$6:$E$500="Hü")))</f>
        <v/>
      </c>
      <c r="E178" s="71" t="str">
        <f>IF(AND(F178&lt;&gt;"",F178&gt;0),RANK(F178,F$6:F$300,0)*100+COUNTIF(F$5:F178,F178),"")</f>
        <v/>
      </c>
      <c r="F178" s="71" t="str">
        <f>IF(OR($A178="",R178="Nein",R178=""),"",SUMPRODUCT((Tabelle1!$J$6:$J$500)*(Ausstellungen!$C$6:$C$500=$A178)*(Ausstellungen!$F$6:$F$500=Tabelle2!$E$3)*(Ausstellungen!$E$6:$E$500="Rü"))+SUMPRODUCT((Tabelle1!$J$6:$J$500)*(Ausstellungen!$C$6:$C$500=$A178)*(Ausstellungen!$F$6:$F$500=Tabelle2!$E$4)*(Ausstellungen!$E$6:$E$500="Rü")))</f>
        <v/>
      </c>
      <c r="G178" s="71" t="str">
        <f>IF(AND(H178&lt;&gt;"",H178&gt;0),RANK(H178,H$6:H$300,0)*100+COUNTIF(H$5:H178,H178),"")</f>
        <v/>
      </c>
      <c r="H178" s="71" t="str">
        <f>IF(OR($A178="",R178="Nein",R178=""),"",SUMPRODUCT((Tabelle1!$J$6:$J$500)*(Ausstellungen!$C$6:$C$500=$A178)*(Ausstellungen!$F$6:$F$500&lt;&gt;Tabelle2!$E$3)*(Ausstellungen!$F$6:$F$500&lt;&gt;Tabelle2!$E$4)*(Ausstellungen!$F$6:$F$500&lt;&gt;Tabelle2!$E$8)*(Ausstellungen!$E$6:$E$500="Hü")))</f>
        <v/>
      </c>
      <c r="I178" s="71" t="str">
        <f>IF(AND(J178&lt;&gt;"",J178&gt;0),RANK(J178,J$6:J$300,0)*100+COUNTIF(J$5:J178,J178),"")</f>
        <v/>
      </c>
      <c r="J178" s="71" t="str">
        <f>IF(OR($A178="",R178="Nein",R178=""),"",SUMPRODUCT((Tabelle1!$J$6:$J$500)*(Ausstellungen!$C$6:$C$500=$A178)*(Ausstellungen!$F$6:$F$500&lt;&gt;Tabelle2!$E$3)*(Ausstellungen!$F$6:$F$500&lt;&gt;Tabelle2!$E$4)*(Ausstellungen!$F$6:$F$500&lt;&gt;Tabelle2!$E$8)*(Ausstellungen!$E$6:$E$500="Rü")))</f>
        <v/>
      </c>
      <c r="K178" s="71" t="str">
        <f>IF(AND(L178&lt;&gt;"",L178&gt;0),RANK(L178,L$6:L$300,0)*100+COUNTIF(L$5:L178,L178),"")</f>
        <v/>
      </c>
      <c r="L178" s="71" t="str">
        <f>IF(OR($A178="",R178="Nein",R178=""),"",SUMPRODUCT((Tabelle1!$J$6:$J$500)*(Ausstellungen!$C$6:$C$500=$A178)*(Ausstellungen!$F$6:$F$500=Tabelle2!$E$8)))</f>
        <v/>
      </c>
      <c r="M178" s="130" t="str">
        <f t="shared" si="2"/>
        <v/>
      </c>
      <c r="N178" s="130" t="str">
        <f>IF(A178&gt;"a",PROPER(VLOOKUP(A178,Teilnehmer!C$6:E$300,3,0)),"")</f>
        <v/>
      </c>
      <c r="O178" s="130" t="str">
        <f>IF(Teilnehmer!C178&lt;&gt;"","Tabelle2!$A$4:$A$6","leer")</f>
        <v>leer</v>
      </c>
      <c r="P178" s="130" t="str">
        <f>IF(AND(Teilnehmer!C178&lt;&gt;"",Teilnehmer!D178&lt;&gt;"",Teilnehmer!E178&lt;&gt;""),"Tabelle2!$A$1:$A$3","leer")</f>
        <v>leer</v>
      </c>
      <c r="Q178" s="71">
        <f>COUNTIF(Teilnehmer!$C$6:$C$300,"&lt;="&amp;Teilnehmer!$C$6:$C$300)</f>
        <v>0</v>
      </c>
      <c r="R178" s="71" t="str">
        <f>IF(A178&gt;"a",VLOOKUP(A178,Teilnehmer!C$6:F$300,4,0),"")</f>
        <v/>
      </c>
    </row>
    <row r="179" spans="1:18" ht="18.600000000000001" customHeight="1" x14ac:dyDescent="0.2">
      <c r="A179" s="130" t="str">
        <f>IF(ISERROR(INDEX(Teilnehmer!$C$6:$C$300,MATCH(ROWS(Teilnehmer!C$6:$C179),$Q$6:$Q$300,0))),"",UPPER(INDEX(Teilnehmer!$C$6:$C$300,MATCH(ROWS(Teilnehmer!A$6:$C179),$Q$6:$Q$300,0))))</f>
        <v/>
      </c>
      <c r="B179" s="130" t="str">
        <f>IF(A179&gt;"a",MID(VLOOKUP(A179,Teilnehmer!C$6:D$300,2,0),1,2),"")</f>
        <v/>
      </c>
      <c r="C179" s="71" t="str">
        <f>IF(AND(D179&lt;&gt;"",D179&gt;0),RANK(D179,D$6:D$300,0)*100+COUNTIF(D$5:D179,D179),"")</f>
        <v/>
      </c>
      <c r="D179" s="71" t="str">
        <f>IF(OR($A179="",R179="Nein",R179=""),"",SUMPRODUCT((Tabelle1!$J$6:$J$500)*(Ausstellungen!$C$6:$C$500=$A179)*(Ausstellungen!$F$6:$F$500=Tabelle2!$E$3)*(Ausstellungen!$E$6:$E$500="Hü"))+SUMPRODUCT((Tabelle1!$J$6:$J$500)*(Ausstellungen!$C$6:$C$500=$A179)*(Ausstellungen!$F$6:$F$500=Tabelle2!$E$4)*(Ausstellungen!$E$6:$E$500="Hü")))</f>
        <v/>
      </c>
      <c r="E179" s="71" t="str">
        <f>IF(AND(F179&lt;&gt;"",F179&gt;0),RANK(F179,F$6:F$300,0)*100+COUNTIF(F$5:F179,F179),"")</f>
        <v/>
      </c>
      <c r="F179" s="71" t="str">
        <f>IF(OR($A179="",R179="Nein",R179=""),"",SUMPRODUCT((Tabelle1!$J$6:$J$500)*(Ausstellungen!$C$6:$C$500=$A179)*(Ausstellungen!$F$6:$F$500=Tabelle2!$E$3)*(Ausstellungen!$E$6:$E$500="Rü"))+SUMPRODUCT((Tabelle1!$J$6:$J$500)*(Ausstellungen!$C$6:$C$500=$A179)*(Ausstellungen!$F$6:$F$500=Tabelle2!$E$4)*(Ausstellungen!$E$6:$E$500="Rü")))</f>
        <v/>
      </c>
      <c r="G179" s="71" t="str">
        <f>IF(AND(H179&lt;&gt;"",H179&gt;0),RANK(H179,H$6:H$300,0)*100+COUNTIF(H$5:H179,H179),"")</f>
        <v/>
      </c>
      <c r="H179" s="71" t="str">
        <f>IF(OR($A179="",R179="Nein",R179=""),"",SUMPRODUCT((Tabelle1!$J$6:$J$500)*(Ausstellungen!$C$6:$C$500=$A179)*(Ausstellungen!$F$6:$F$500&lt;&gt;Tabelle2!$E$3)*(Ausstellungen!$F$6:$F$500&lt;&gt;Tabelle2!$E$4)*(Ausstellungen!$F$6:$F$500&lt;&gt;Tabelle2!$E$8)*(Ausstellungen!$E$6:$E$500="Hü")))</f>
        <v/>
      </c>
      <c r="I179" s="71" t="str">
        <f>IF(AND(J179&lt;&gt;"",J179&gt;0),RANK(J179,J$6:J$300,0)*100+COUNTIF(J$5:J179,J179),"")</f>
        <v/>
      </c>
      <c r="J179" s="71" t="str">
        <f>IF(OR($A179="",R179="Nein",R179=""),"",SUMPRODUCT((Tabelle1!$J$6:$J$500)*(Ausstellungen!$C$6:$C$500=$A179)*(Ausstellungen!$F$6:$F$500&lt;&gt;Tabelle2!$E$3)*(Ausstellungen!$F$6:$F$500&lt;&gt;Tabelle2!$E$4)*(Ausstellungen!$F$6:$F$500&lt;&gt;Tabelle2!$E$8)*(Ausstellungen!$E$6:$E$500="Rü")))</f>
        <v/>
      </c>
      <c r="K179" s="71" t="str">
        <f>IF(AND(L179&lt;&gt;"",L179&gt;0),RANK(L179,L$6:L$300,0)*100+COUNTIF(L$5:L179,L179),"")</f>
        <v/>
      </c>
      <c r="L179" s="71" t="str">
        <f>IF(OR($A179="",R179="Nein",R179=""),"",SUMPRODUCT((Tabelle1!$J$6:$J$500)*(Ausstellungen!$C$6:$C$500=$A179)*(Ausstellungen!$F$6:$F$500=Tabelle2!$E$8)))</f>
        <v/>
      </c>
      <c r="M179" s="130" t="str">
        <f t="shared" si="2"/>
        <v/>
      </c>
      <c r="N179" s="130" t="str">
        <f>IF(A179&gt;"a",PROPER(VLOOKUP(A179,Teilnehmer!C$6:E$300,3,0)),"")</f>
        <v/>
      </c>
      <c r="O179" s="130" t="str">
        <f>IF(Teilnehmer!C179&lt;&gt;"","Tabelle2!$A$4:$A$6","leer")</f>
        <v>leer</v>
      </c>
      <c r="P179" s="130" t="str">
        <f>IF(AND(Teilnehmer!C179&lt;&gt;"",Teilnehmer!D179&lt;&gt;"",Teilnehmer!E179&lt;&gt;""),"Tabelle2!$A$1:$A$3","leer")</f>
        <v>leer</v>
      </c>
      <c r="Q179" s="71">
        <f>COUNTIF(Teilnehmer!$C$6:$C$300,"&lt;="&amp;Teilnehmer!$C$6:$C$300)</f>
        <v>0</v>
      </c>
      <c r="R179" s="71" t="str">
        <f>IF(A179&gt;"a",VLOOKUP(A179,Teilnehmer!C$6:F$300,4,0),"")</f>
        <v/>
      </c>
    </row>
    <row r="180" spans="1:18" ht="18.600000000000001" customHeight="1" x14ac:dyDescent="0.2">
      <c r="A180" s="130" t="str">
        <f>IF(ISERROR(INDEX(Teilnehmer!$C$6:$C$300,MATCH(ROWS(Teilnehmer!C$6:$C180),$Q$6:$Q$300,0))),"",UPPER(INDEX(Teilnehmer!$C$6:$C$300,MATCH(ROWS(Teilnehmer!A$6:$C180),$Q$6:$Q$300,0))))</f>
        <v/>
      </c>
      <c r="B180" s="130" t="str">
        <f>IF(A180&gt;"a",MID(VLOOKUP(A180,Teilnehmer!C$6:D$300,2,0),1,2),"")</f>
        <v/>
      </c>
      <c r="C180" s="71" t="str">
        <f>IF(AND(D180&lt;&gt;"",D180&gt;0),RANK(D180,D$6:D$300,0)*100+COUNTIF(D$5:D180,D180),"")</f>
        <v/>
      </c>
      <c r="D180" s="71" t="str">
        <f>IF(OR($A180="",R180="Nein",R180=""),"",SUMPRODUCT((Tabelle1!$J$6:$J$500)*(Ausstellungen!$C$6:$C$500=$A180)*(Ausstellungen!$F$6:$F$500=Tabelle2!$E$3)*(Ausstellungen!$E$6:$E$500="Hü"))+SUMPRODUCT((Tabelle1!$J$6:$J$500)*(Ausstellungen!$C$6:$C$500=$A180)*(Ausstellungen!$F$6:$F$500=Tabelle2!$E$4)*(Ausstellungen!$E$6:$E$500="Hü")))</f>
        <v/>
      </c>
      <c r="E180" s="71" t="str">
        <f>IF(AND(F180&lt;&gt;"",F180&gt;0),RANK(F180,F$6:F$300,0)*100+COUNTIF(F$5:F180,F180),"")</f>
        <v/>
      </c>
      <c r="F180" s="71" t="str">
        <f>IF(OR($A180="",R180="Nein",R180=""),"",SUMPRODUCT((Tabelle1!$J$6:$J$500)*(Ausstellungen!$C$6:$C$500=$A180)*(Ausstellungen!$F$6:$F$500=Tabelle2!$E$3)*(Ausstellungen!$E$6:$E$500="Rü"))+SUMPRODUCT((Tabelle1!$J$6:$J$500)*(Ausstellungen!$C$6:$C$500=$A180)*(Ausstellungen!$F$6:$F$500=Tabelle2!$E$4)*(Ausstellungen!$E$6:$E$500="Rü")))</f>
        <v/>
      </c>
      <c r="G180" s="71" t="str">
        <f>IF(AND(H180&lt;&gt;"",H180&gt;0),RANK(H180,H$6:H$300,0)*100+COUNTIF(H$5:H180,H180),"")</f>
        <v/>
      </c>
      <c r="H180" s="71" t="str">
        <f>IF(OR($A180="",R180="Nein",R180=""),"",SUMPRODUCT((Tabelle1!$J$6:$J$500)*(Ausstellungen!$C$6:$C$500=$A180)*(Ausstellungen!$F$6:$F$500&lt;&gt;Tabelle2!$E$3)*(Ausstellungen!$F$6:$F$500&lt;&gt;Tabelle2!$E$4)*(Ausstellungen!$F$6:$F$500&lt;&gt;Tabelle2!$E$8)*(Ausstellungen!$E$6:$E$500="Hü")))</f>
        <v/>
      </c>
      <c r="I180" s="71" t="str">
        <f>IF(AND(J180&lt;&gt;"",J180&gt;0),RANK(J180,J$6:J$300,0)*100+COUNTIF(J$5:J180,J180),"")</f>
        <v/>
      </c>
      <c r="J180" s="71" t="str">
        <f>IF(OR($A180="",R180="Nein",R180=""),"",SUMPRODUCT((Tabelle1!$J$6:$J$500)*(Ausstellungen!$C$6:$C$500=$A180)*(Ausstellungen!$F$6:$F$500&lt;&gt;Tabelle2!$E$3)*(Ausstellungen!$F$6:$F$500&lt;&gt;Tabelle2!$E$4)*(Ausstellungen!$F$6:$F$500&lt;&gt;Tabelle2!$E$8)*(Ausstellungen!$E$6:$E$500="Rü")))</f>
        <v/>
      </c>
      <c r="K180" s="71" t="str">
        <f>IF(AND(L180&lt;&gt;"",L180&gt;0),RANK(L180,L$6:L$300,0)*100+COUNTIF(L$5:L180,L180),"")</f>
        <v/>
      </c>
      <c r="L180" s="71" t="str">
        <f>IF(OR($A180="",R180="Nein",R180=""),"",SUMPRODUCT((Tabelle1!$J$6:$J$500)*(Ausstellungen!$C$6:$C$500=$A180)*(Ausstellungen!$F$6:$F$500=Tabelle2!$E$8)))</f>
        <v/>
      </c>
      <c r="M180" s="130" t="str">
        <f t="shared" si="2"/>
        <v/>
      </c>
      <c r="N180" s="130" t="str">
        <f>IF(A180&gt;"a",PROPER(VLOOKUP(A180,Teilnehmer!C$6:E$300,3,0)),"")</f>
        <v/>
      </c>
      <c r="O180" s="130" t="str">
        <f>IF(Teilnehmer!C180&lt;&gt;"","Tabelle2!$A$4:$A$6","leer")</f>
        <v>leer</v>
      </c>
      <c r="P180" s="130" t="str">
        <f>IF(AND(Teilnehmer!C180&lt;&gt;"",Teilnehmer!D180&lt;&gt;"",Teilnehmer!E180&lt;&gt;""),"Tabelle2!$A$1:$A$3","leer")</f>
        <v>leer</v>
      </c>
      <c r="Q180" s="71">
        <f>COUNTIF(Teilnehmer!$C$6:$C$300,"&lt;="&amp;Teilnehmer!$C$6:$C$300)</f>
        <v>0</v>
      </c>
      <c r="R180" s="71" t="str">
        <f>IF(A180&gt;"a",VLOOKUP(A180,Teilnehmer!C$6:F$300,4,0),"")</f>
        <v/>
      </c>
    </row>
    <row r="181" spans="1:18" ht="18.600000000000001" customHeight="1" x14ac:dyDescent="0.2">
      <c r="A181" s="130" t="str">
        <f>IF(ISERROR(INDEX(Teilnehmer!$C$6:$C$300,MATCH(ROWS(Teilnehmer!C$6:$C181),$Q$6:$Q$300,0))),"",UPPER(INDEX(Teilnehmer!$C$6:$C$300,MATCH(ROWS(Teilnehmer!A$6:$C181),$Q$6:$Q$300,0))))</f>
        <v/>
      </c>
      <c r="B181" s="130" t="str">
        <f>IF(A181&gt;"a",MID(VLOOKUP(A181,Teilnehmer!C$6:D$300,2,0),1,2),"")</f>
        <v/>
      </c>
      <c r="C181" s="71" t="str">
        <f>IF(AND(D181&lt;&gt;"",D181&gt;0),RANK(D181,D$6:D$300,0)*100+COUNTIF(D$5:D181,D181),"")</f>
        <v/>
      </c>
      <c r="D181" s="71" t="str">
        <f>IF(OR($A181="",R181="Nein",R181=""),"",SUMPRODUCT((Tabelle1!$J$6:$J$500)*(Ausstellungen!$C$6:$C$500=$A181)*(Ausstellungen!$F$6:$F$500=Tabelle2!$E$3)*(Ausstellungen!$E$6:$E$500="Hü"))+SUMPRODUCT((Tabelle1!$J$6:$J$500)*(Ausstellungen!$C$6:$C$500=$A181)*(Ausstellungen!$F$6:$F$500=Tabelle2!$E$4)*(Ausstellungen!$E$6:$E$500="Hü")))</f>
        <v/>
      </c>
      <c r="E181" s="71" t="str">
        <f>IF(AND(F181&lt;&gt;"",F181&gt;0),RANK(F181,F$6:F$300,0)*100+COUNTIF(F$5:F181,F181),"")</f>
        <v/>
      </c>
      <c r="F181" s="71" t="str">
        <f>IF(OR($A181="",R181="Nein",R181=""),"",SUMPRODUCT((Tabelle1!$J$6:$J$500)*(Ausstellungen!$C$6:$C$500=$A181)*(Ausstellungen!$F$6:$F$500=Tabelle2!$E$3)*(Ausstellungen!$E$6:$E$500="Rü"))+SUMPRODUCT((Tabelle1!$J$6:$J$500)*(Ausstellungen!$C$6:$C$500=$A181)*(Ausstellungen!$F$6:$F$500=Tabelle2!$E$4)*(Ausstellungen!$E$6:$E$500="Rü")))</f>
        <v/>
      </c>
      <c r="G181" s="71" t="str">
        <f>IF(AND(H181&lt;&gt;"",H181&gt;0),RANK(H181,H$6:H$300,0)*100+COUNTIF(H$5:H181,H181),"")</f>
        <v/>
      </c>
      <c r="H181" s="71" t="str">
        <f>IF(OR($A181="",R181="Nein",R181=""),"",SUMPRODUCT((Tabelle1!$J$6:$J$500)*(Ausstellungen!$C$6:$C$500=$A181)*(Ausstellungen!$F$6:$F$500&lt;&gt;Tabelle2!$E$3)*(Ausstellungen!$F$6:$F$500&lt;&gt;Tabelle2!$E$4)*(Ausstellungen!$F$6:$F$500&lt;&gt;Tabelle2!$E$8)*(Ausstellungen!$E$6:$E$500="Hü")))</f>
        <v/>
      </c>
      <c r="I181" s="71" t="str">
        <f>IF(AND(J181&lt;&gt;"",J181&gt;0),RANK(J181,J$6:J$300,0)*100+COUNTIF(J$5:J181,J181),"")</f>
        <v/>
      </c>
      <c r="J181" s="71" t="str">
        <f>IF(OR($A181="",R181="Nein",R181=""),"",SUMPRODUCT((Tabelle1!$J$6:$J$500)*(Ausstellungen!$C$6:$C$500=$A181)*(Ausstellungen!$F$6:$F$500&lt;&gt;Tabelle2!$E$3)*(Ausstellungen!$F$6:$F$500&lt;&gt;Tabelle2!$E$4)*(Ausstellungen!$F$6:$F$500&lt;&gt;Tabelle2!$E$8)*(Ausstellungen!$E$6:$E$500="Rü")))</f>
        <v/>
      </c>
      <c r="K181" s="71" t="str">
        <f>IF(AND(L181&lt;&gt;"",L181&gt;0),RANK(L181,L$6:L$300,0)*100+COUNTIF(L$5:L181,L181),"")</f>
        <v/>
      </c>
      <c r="L181" s="71" t="str">
        <f>IF(OR($A181="",R181="Nein",R181=""),"",SUMPRODUCT((Tabelle1!$J$6:$J$500)*(Ausstellungen!$C$6:$C$500=$A181)*(Ausstellungen!$F$6:$F$500=Tabelle2!$E$8)))</f>
        <v/>
      </c>
      <c r="M181" s="130" t="str">
        <f t="shared" si="2"/>
        <v/>
      </c>
      <c r="N181" s="130" t="str">
        <f>IF(A181&gt;"a",PROPER(VLOOKUP(A181,Teilnehmer!C$6:E$300,3,0)),"")</f>
        <v/>
      </c>
      <c r="O181" s="130" t="str">
        <f>IF(Teilnehmer!C181&lt;&gt;"","Tabelle2!$A$4:$A$6","leer")</f>
        <v>leer</v>
      </c>
      <c r="P181" s="130" t="str">
        <f>IF(AND(Teilnehmer!C181&lt;&gt;"",Teilnehmer!D181&lt;&gt;"",Teilnehmer!E181&lt;&gt;""),"Tabelle2!$A$1:$A$3","leer")</f>
        <v>leer</v>
      </c>
      <c r="Q181" s="71">
        <f>COUNTIF(Teilnehmer!$C$6:$C$300,"&lt;="&amp;Teilnehmer!$C$6:$C$300)</f>
        <v>0</v>
      </c>
      <c r="R181" s="71" t="str">
        <f>IF(A181&gt;"a",VLOOKUP(A181,Teilnehmer!C$6:F$300,4,0),"")</f>
        <v/>
      </c>
    </row>
    <row r="182" spans="1:18" ht="18.600000000000001" customHeight="1" x14ac:dyDescent="0.2">
      <c r="A182" s="130" t="str">
        <f>IF(ISERROR(INDEX(Teilnehmer!$C$6:$C$300,MATCH(ROWS(Teilnehmer!C$6:$C182),$Q$6:$Q$300,0))),"",UPPER(INDEX(Teilnehmer!$C$6:$C$300,MATCH(ROWS(Teilnehmer!A$6:$C182),$Q$6:$Q$300,0))))</f>
        <v/>
      </c>
      <c r="B182" s="130" t="str">
        <f>IF(A182&gt;"a",MID(VLOOKUP(A182,Teilnehmer!C$6:D$300,2,0),1,2),"")</f>
        <v/>
      </c>
      <c r="C182" s="71" t="str">
        <f>IF(AND(D182&lt;&gt;"",D182&gt;0),RANK(D182,D$6:D$300,0)*100+COUNTIF(D$5:D182,D182),"")</f>
        <v/>
      </c>
      <c r="D182" s="71" t="str">
        <f>IF(OR($A182="",R182="Nein",R182=""),"",SUMPRODUCT((Tabelle1!$J$6:$J$500)*(Ausstellungen!$C$6:$C$500=$A182)*(Ausstellungen!$F$6:$F$500=Tabelle2!$E$3)*(Ausstellungen!$E$6:$E$500="Hü"))+SUMPRODUCT((Tabelle1!$J$6:$J$500)*(Ausstellungen!$C$6:$C$500=$A182)*(Ausstellungen!$F$6:$F$500=Tabelle2!$E$4)*(Ausstellungen!$E$6:$E$500="Hü")))</f>
        <v/>
      </c>
      <c r="E182" s="71" t="str">
        <f>IF(AND(F182&lt;&gt;"",F182&gt;0),RANK(F182,F$6:F$300,0)*100+COUNTIF(F$5:F182,F182),"")</f>
        <v/>
      </c>
      <c r="F182" s="71" t="str">
        <f>IF(OR($A182="",R182="Nein",R182=""),"",SUMPRODUCT((Tabelle1!$J$6:$J$500)*(Ausstellungen!$C$6:$C$500=$A182)*(Ausstellungen!$F$6:$F$500=Tabelle2!$E$3)*(Ausstellungen!$E$6:$E$500="Rü"))+SUMPRODUCT((Tabelle1!$J$6:$J$500)*(Ausstellungen!$C$6:$C$500=$A182)*(Ausstellungen!$F$6:$F$500=Tabelle2!$E$4)*(Ausstellungen!$E$6:$E$500="Rü")))</f>
        <v/>
      </c>
      <c r="G182" s="71" t="str">
        <f>IF(AND(H182&lt;&gt;"",H182&gt;0),RANK(H182,H$6:H$300,0)*100+COUNTIF(H$5:H182,H182),"")</f>
        <v/>
      </c>
      <c r="H182" s="71" t="str">
        <f>IF(OR($A182="",R182="Nein",R182=""),"",SUMPRODUCT((Tabelle1!$J$6:$J$500)*(Ausstellungen!$C$6:$C$500=$A182)*(Ausstellungen!$F$6:$F$500&lt;&gt;Tabelle2!$E$3)*(Ausstellungen!$F$6:$F$500&lt;&gt;Tabelle2!$E$4)*(Ausstellungen!$F$6:$F$500&lt;&gt;Tabelle2!$E$8)*(Ausstellungen!$E$6:$E$500="Hü")))</f>
        <v/>
      </c>
      <c r="I182" s="71" t="str">
        <f>IF(AND(J182&lt;&gt;"",J182&gt;0),RANK(J182,J$6:J$300,0)*100+COUNTIF(J$5:J182,J182),"")</f>
        <v/>
      </c>
      <c r="J182" s="71" t="str">
        <f>IF(OR($A182="",R182="Nein",R182=""),"",SUMPRODUCT((Tabelle1!$J$6:$J$500)*(Ausstellungen!$C$6:$C$500=$A182)*(Ausstellungen!$F$6:$F$500&lt;&gt;Tabelle2!$E$3)*(Ausstellungen!$F$6:$F$500&lt;&gt;Tabelle2!$E$4)*(Ausstellungen!$F$6:$F$500&lt;&gt;Tabelle2!$E$8)*(Ausstellungen!$E$6:$E$500="Rü")))</f>
        <v/>
      </c>
      <c r="K182" s="71" t="str">
        <f>IF(AND(L182&lt;&gt;"",L182&gt;0),RANK(L182,L$6:L$300,0)*100+COUNTIF(L$5:L182,L182),"")</f>
        <v/>
      </c>
      <c r="L182" s="71" t="str">
        <f>IF(OR($A182="",R182="Nein",R182=""),"",SUMPRODUCT((Tabelle1!$J$6:$J$500)*(Ausstellungen!$C$6:$C$500=$A182)*(Ausstellungen!$F$6:$F$500=Tabelle2!$E$8)))</f>
        <v/>
      </c>
      <c r="M182" s="130" t="str">
        <f t="shared" si="2"/>
        <v/>
      </c>
      <c r="N182" s="130" t="str">
        <f>IF(A182&gt;"a",PROPER(VLOOKUP(A182,Teilnehmer!C$6:E$300,3,0)),"")</f>
        <v/>
      </c>
      <c r="O182" s="130" t="str">
        <f>IF(Teilnehmer!C182&lt;&gt;"","Tabelle2!$A$4:$A$6","leer")</f>
        <v>leer</v>
      </c>
      <c r="P182" s="130" t="str">
        <f>IF(AND(Teilnehmer!C182&lt;&gt;"",Teilnehmer!D182&lt;&gt;"",Teilnehmer!E182&lt;&gt;""),"Tabelle2!$A$1:$A$3","leer")</f>
        <v>leer</v>
      </c>
      <c r="Q182" s="71">
        <f>COUNTIF(Teilnehmer!$C$6:$C$300,"&lt;="&amp;Teilnehmer!$C$6:$C$300)</f>
        <v>0</v>
      </c>
      <c r="R182" s="71" t="str">
        <f>IF(A182&gt;"a",VLOOKUP(A182,Teilnehmer!C$6:F$300,4,0),"")</f>
        <v/>
      </c>
    </row>
    <row r="183" spans="1:18" ht="18.600000000000001" customHeight="1" x14ac:dyDescent="0.2">
      <c r="A183" s="130" t="str">
        <f>IF(ISERROR(INDEX(Teilnehmer!$C$6:$C$300,MATCH(ROWS(Teilnehmer!C$6:$C183),$Q$6:$Q$300,0))),"",UPPER(INDEX(Teilnehmer!$C$6:$C$300,MATCH(ROWS(Teilnehmer!A$6:$C183),$Q$6:$Q$300,0))))</f>
        <v/>
      </c>
      <c r="B183" s="130" t="str">
        <f>IF(A183&gt;"a",MID(VLOOKUP(A183,Teilnehmer!C$6:D$300,2,0),1,2),"")</f>
        <v/>
      </c>
      <c r="C183" s="71" t="str">
        <f>IF(AND(D183&lt;&gt;"",D183&gt;0),RANK(D183,D$6:D$300,0)*100+COUNTIF(D$5:D183,D183),"")</f>
        <v/>
      </c>
      <c r="D183" s="71" t="str">
        <f>IF(OR($A183="",R183="Nein",R183=""),"",SUMPRODUCT((Tabelle1!$J$6:$J$500)*(Ausstellungen!$C$6:$C$500=$A183)*(Ausstellungen!$F$6:$F$500=Tabelle2!$E$3)*(Ausstellungen!$E$6:$E$500="Hü"))+SUMPRODUCT((Tabelle1!$J$6:$J$500)*(Ausstellungen!$C$6:$C$500=$A183)*(Ausstellungen!$F$6:$F$500=Tabelle2!$E$4)*(Ausstellungen!$E$6:$E$500="Hü")))</f>
        <v/>
      </c>
      <c r="E183" s="71" t="str">
        <f>IF(AND(F183&lt;&gt;"",F183&gt;0),RANK(F183,F$6:F$300,0)*100+COUNTIF(F$5:F183,F183),"")</f>
        <v/>
      </c>
      <c r="F183" s="71" t="str">
        <f>IF(OR($A183="",R183="Nein",R183=""),"",SUMPRODUCT((Tabelle1!$J$6:$J$500)*(Ausstellungen!$C$6:$C$500=$A183)*(Ausstellungen!$F$6:$F$500=Tabelle2!$E$3)*(Ausstellungen!$E$6:$E$500="Rü"))+SUMPRODUCT((Tabelle1!$J$6:$J$500)*(Ausstellungen!$C$6:$C$500=$A183)*(Ausstellungen!$F$6:$F$500=Tabelle2!$E$4)*(Ausstellungen!$E$6:$E$500="Rü")))</f>
        <v/>
      </c>
      <c r="G183" s="71" t="str">
        <f>IF(AND(H183&lt;&gt;"",H183&gt;0),RANK(H183,H$6:H$300,0)*100+COUNTIF(H$5:H183,H183),"")</f>
        <v/>
      </c>
      <c r="H183" s="71" t="str">
        <f>IF(OR($A183="",R183="Nein",R183=""),"",SUMPRODUCT((Tabelle1!$J$6:$J$500)*(Ausstellungen!$C$6:$C$500=$A183)*(Ausstellungen!$F$6:$F$500&lt;&gt;Tabelle2!$E$3)*(Ausstellungen!$F$6:$F$500&lt;&gt;Tabelle2!$E$4)*(Ausstellungen!$F$6:$F$500&lt;&gt;Tabelle2!$E$8)*(Ausstellungen!$E$6:$E$500="Hü")))</f>
        <v/>
      </c>
      <c r="I183" s="71" t="str">
        <f>IF(AND(J183&lt;&gt;"",J183&gt;0),RANK(J183,J$6:J$300,0)*100+COUNTIF(J$5:J183,J183),"")</f>
        <v/>
      </c>
      <c r="J183" s="71" t="str">
        <f>IF(OR($A183="",R183="Nein",R183=""),"",SUMPRODUCT((Tabelle1!$J$6:$J$500)*(Ausstellungen!$C$6:$C$500=$A183)*(Ausstellungen!$F$6:$F$500&lt;&gt;Tabelle2!$E$3)*(Ausstellungen!$F$6:$F$500&lt;&gt;Tabelle2!$E$4)*(Ausstellungen!$F$6:$F$500&lt;&gt;Tabelle2!$E$8)*(Ausstellungen!$E$6:$E$500="Rü")))</f>
        <v/>
      </c>
      <c r="K183" s="71" t="str">
        <f>IF(AND(L183&lt;&gt;"",L183&gt;0),RANK(L183,L$6:L$300,0)*100+COUNTIF(L$5:L183,L183),"")</f>
        <v/>
      </c>
      <c r="L183" s="71" t="str">
        <f>IF(OR($A183="",R183="Nein",R183=""),"",SUMPRODUCT((Tabelle1!$J$6:$J$500)*(Ausstellungen!$C$6:$C$500=$A183)*(Ausstellungen!$F$6:$F$500=Tabelle2!$E$8)))</f>
        <v/>
      </c>
      <c r="M183" s="130" t="str">
        <f t="shared" si="2"/>
        <v/>
      </c>
      <c r="N183" s="130" t="str">
        <f>IF(A183&gt;"a",PROPER(VLOOKUP(A183,Teilnehmer!C$6:E$300,3,0)),"")</f>
        <v/>
      </c>
      <c r="O183" s="130" t="str">
        <f>IF(Teilnehmer!C183&lt;&gt;"","Tabelle2!$A$4:$A$6","leer")</f>
        <v>leer</v>
      </c>
      <c r="P183" s="130" t="str">
        <f>IF(AND(Teilnehmer!C183&lt;&gt;"",Teilnehmer!D183&lt;&gt;"",Teilnehmer!E183&lt;&gt;""),"Tabelle2!$A$1:$A$3","leer")</f>
        <v>leer</v>
      </c>
      <c r="Q183" s="71">
        <f>COUNTIF(Teilnehmer!$C$6:$C$300,"&lt;="&amp;Teilnehmer!$C$6:$C$300)</f>
        <v>0</v>
      </c>
      <c r="R183" s="71" t="str">
        <f>IF(A183&gt;"a",VLOOKUP(A183,Teilnehmer!C$6:F$300,4,0),"")</f>
        <v/>
      </c>
    </row>
    <row r="184" spans="1:18" ht="18.600000000000001" customHeight="1" x14ac:dyDescent="0.2">
      <c r="A184" s="130" t="str">
        <f>IF(ISERROR(INDEX(Teilnehmer!$C$6:$C$300,MATCH(ROWS(Teilnehmer!C$6:$C184),$Q$6:$Q$300,0))),"",UPPER(INDEX(Teilnehmer!$C$6:$C$300,MATCH(ROWS(Teilnehmer!A$6:$C184),$Q$6:$Q$300,0))))</f>
        <v/>
      </c>
      <c r="B184" s="130" t="str">
        <f>IF(A184&gt;"a",MID(VLOOKUP(A184,Teilnehmer!C$6:D$300,2,0),1,2),"")</f>
        <v/>
      </c>
      <c r="C184" s="71" t="str">
        <f>IF(AND(D184&lt;&gt;"",D184&gt;0),RANK(D184,D$6:D$300,0)*100+COUNTIF(D$5:D184,D184),"")</f>
        <v/>
      </c>
      <c r="D184" s="71" t="str">
        <f>IF(OR($A184="",R184="Nein",R184=""),"",SUMPRODUCT((Tabelle1!$J$6:$J$500)*(Ausstellungen!$C$6:$C$500=$A184)*(Ausstellungen!$F$6:$F$500=Tabelle2!$E$3)*(Ausstellungen!$E$6:$E$500="Hü"))+SUMPRODUCT((Tabelle1!$J$6:$J$500)*(Ausstellungen!$C$6:$C$500=$A184)*(Ausstellungen!$F$6:$F$500=Tabelle2!$E$4)*(Ausstellungen!$E$6:$E$500="Hü")))</f>
        <v/>
      </c>
      <c r="E184" s="71" t="str">
        <f>IF(AND(F184&lt;&gt;"",F184&gt;0),RANK(F184,F$6:F$300,0)*100+COUNTIF(F$5:F184,F184),"")</f>
        <v/>
      </c>
      <c r="F184" s="71" t="str">
        <f>IF(OR($A184="",R184="Nein",R184=""),"",SUMPRODUCT((Tabelle1!$J$6:$J$500)*(Ausstellungen!$C$6:$C$500=$A184)*(Ausstellungen!$F$6:$F$500=Tabelle2!$E$3)*(Ausstellungen!$E$6:$E$500="Rü"))+SUMPRODUCT((Tabelle1!$J$6:$J$500)*(Ausstellungen!$C$6:$C$500=$A184)*(Ausstellungen!$F$6:$F$500=Tabelle2!$E$4)*(Ausstellungen!$E$6:$E$500="Rü")))</f>
        <v/>
      </c>
      <c r="G184" s="71" t="str">
        <f>IF(AND(H184&lt;&gt;"",H184&gt;0),RANK(H184,H$6:H$300,0)*100+COUNTIF(H$5:H184,H184),"")</f>
        <v/>
      </c>
      <c r="H184" s="71" t="str">
        <f>IF(OR($A184="",R184="Nein",R184=""),"",SUMPRODUCT((Tabelle1!$J$6:$J$500)*(Ausstellungen!$C$6:$C$500=$A184)*(Ausstellungen!$F$6:$F$500&lt;&gt;Tabelle2!$E$3)*(Ausstellungen!$F$6:$F$500&lt;&gt;Tabelle2!$E$4)*(Ausstellungen!$F$6:$F$500&lt;&gt;Tabelle2!$E$8)*(Ausstellungen!$E$6:$E$500="Hü")))</f>
        <v/>
      </c>
      <c r="I184" s="71" t="str">
        <f>IF(AND(J184&lt;&gt;"",J184&gt;0),RANK(J184,J$6:J$300,0)*100+COUNTIF(J$5:J184,J184),"")</f>
        <v/>
      </c>
      <c r="J184" s="71" t="str">
        <f>IF(OR($A184="",R184="Nein",R184=""),"",SUMPRODUCT((Tabelle1!$J$6:$J$500)*(Ausstellungen!$C$6:$C$500=$A184)*(Ausstellungen!$F$6:$F$500&lt;&gt;Tabelle2!$E$3)*(Ausstellungen!$F$6:$F$500&lt;&gt;Tabelle2!$E$4)*(Ausstellungen!$F$6:$F$500&lt;&gt;Tabelle2!$E$8)*(Ausstellungen!$E$6:$E$500="Rü")))</f>
        <v/>
      </c>
      <c r="K184" s="71" t="str">
        <f>IF(AND(L184&lt;&gt;"",L184&gt;0),RANK(L184,L$6:L$300,0)*100+COUNTIF(L$5:L184,L184),"")</f>
        <v/>
      </c>
      <c r="L184" s="71" t="str">
        <f>IF(OR($A184="",R184="Nein",R184=""),"",SUMPRODUCT((Tabelle1!$J$6:$J$500)*(Ausstellungen!$C$6:$C$500=$A184)*(Ausstellungen!$F$6:$F$500=Tabelle2!$E$8)))</f>
        <v/>
      </c>
      <c r="M184" s="130" t="str">
        <f t="shared" si="2"/>
        <v/>
      </c>
      <c r="N184" s="130" t="str">
        <f>IF(A184&gt;"a",PROPER(VLOOKUP(A184,Teilnehmer!C$6:E$300,3,0)),"")</f>
        <v/>
      </c>
      <c r="O184" s="130" t="str">
        <f>IF(Teilnehmer!C184&lt;&gt;"","Tabelle2!$A$4:$A$6","leer")</f>
        <v>leer</v>
      </c>
      <c r="P184" s="130" t="str">
        <f>IF(AND(Teilnehmer!C184&lt;&gt;"",Teilnehmer!D184&lt;&gt;"",Teilnehmer!E184&lt;&gt;""),"Tabelle2!$A$1:$A$3","leer")</f>
        <v>leer</v>
      </c>
      <c r="Q184" s="71">
        <f>COUNTIF(Teilnehmer!$C$6:$C$300,"&lt;="&amp;Teilnehmer!$C$6:$C$300)</f>
        <v>0</v>
      </c>
      <c r="R184" s="71" t="str">
        <f>IF(A184&gt;"a",VLOOKUP(A184,Teilnehmer!C$6:F$300,4,0),"")</f>
        <v/>
      </c>
    </row>
    <row r="185" spans="1:18" ht="18.600000000000001" customHeight="1" x14ac:dyDescent="0.2">
      <c r="A185" s="130" t="str">
        <f>IF(ISERROR(INDEX(Teilnehmer!$C$6:$C$300,MATCH(ROWS(Teilnehmer!C$6:$C185),$Q$6:$Q$300,0))),"",UPPER(INDEX(Teilnehmer!$C$6:$C$300,MATCH(ROWS(Teilnehmer!A$6:$C185),$Q$6:$Q$300,0))))</f>
        <v/>
      </c>
      <c r="B185" s="130" t="str">
        <f>IF(A185&gt;"a",MID(VLOOKUP(A185,Teilnehmer!C$6:D$300,2,0),1,2),"")</f>
        <v/>
      </c>
      <c r="C185" s="71" t="str">
        <f>IF(AND(D185&lt;&gt;"",D185&gt;0),RANK(D185,D$6:D$300,0)*100+COUNTIF(D$5:D185,D185),"")</f>
        <v/>
      </c>
      <c r="D185" s="71" t="str">
        <f>IF(OR($A185="",R185="Nein",R185=""),"",SUMPRODUCT((Tabelle1!$J$6:$J$500)*(Ausstellungen!$C$6:$C$500=$A185)*(Ausstellungen!$F$6:$F$500=Tabelle2!$E$3)*(Ausstellungen!$E$6:$E$500="Hü"))+SUMPRODUCT((Tabelle1!$J$6:$J$500)*(Ausstellungen!$C$6:$C$500=$A185)*(Ausstellungen!$F$6:$F$500=Tabelle2!$E$4)*(Ausstellungen!$E$6:$E$500="Hü")))</f>
        <v/>
      </c>
      <c r="E185" s="71" t="str">
        <f>IF(AND(F185&lt;&gt;"",F185&gt;0),RANK(F185,F$6:F$300,0)*100+COUNTIF(F$5:F185,F185),"")</f>
        <v/>
      </c>
      <c r="F185" s="71" t="str">
        <f>IF(OR($A185="",R185="Nein",R185=""),"",SUMPRODUCT((Tabelle1!$J$6:$J$500)*(Ausstellungen!$C$6:$C$500=$A185)*(Ausstellungen!$F$6:$F$500=Tabelle2!$E$3)*(Ausstellungen!$E$6:$E$500="Rü"))+SUMPRODUCT((Tabelle1!$J$6:$J$500)*(Ausstellungen!$C$6:$C$500=$A185)*(Ausstellungen!$F$6:$F$500=Tabelle2!$E$4)*(Ausstellungen!$E$6:$E$500="Rü")))</f>
        <v/>
      </c>
      <c r="G185" s="71" t="str">
        <f>IF(AND(H185&lt;&gt;"",H185&gt;0),RANK(H185,H$6:H$300,0)*100+COUNTIF(H$5:H185,H185),"")</f>
        <v/>
      </c>
      <c r="H185" s="71" t="str">
        <f>IF(OR($A185="",R185="Nein",R185=""),"",SUMPRODUCT((Tabelle1!$J$6:$J$500)*(Ausstellungen!$C$6:$C$500=$A185)*(Ausstellungen!$F$6:$F$500&lt;&gt;Tabelle2!$E$3)*(Ausstellungen!$F$6:$F$500&lt;&gt;Tabelle2!$E$4)*(Ausstellungen!$F$6:$F$500&lt;&gt;Tabelle2!$E$8)*(Ausstellungen!$E$6:$E$500="Hü")))</f>
        <v/>
      </c>
      <c r="I185" s="71" t="str">
        <f>IF(AND(J185&lt;&gt;"",J185&gt;0),RANK(J185,J$6:J$300,0)*100+COUNTIF(J$5:J185,J185),"")</f>
        <v/>
      </c>
      <c r="J185" s="71" t="str">
        <f>IF(OR($A185="",R185="Nein",R185=""),"",SUMPRODUCT((Tabelle1!$J$6:$J$500)*(Ausstellungen!$C$6:$C$500=$A185)*(Ausstellungen!$F$6:$F$500&lt;&gt;Tabelle2!$E$3)*(Ausstellungen!$F$6:$F$500&lt;&gt;Tabelle2!$E$4)*(Ausstellungen!$F$6:$F$500&lt;&gt;Tabelle2!$E$8)*(Ausstellungen!$E$6:$E$500="Rü")))</f>
        <v/>
      </c>
      <c r="K185" s="71" t="str">
        <f>IF(AND(L185&lt;&gt;"",L185&gt;0),RANK(L185,L$6:L$300,0)*100+COUNTIF(L$5:L185,L185),"")</f>
        <v/>
      </c>
      <c r="L185" s="71" t="str">
        <f>IF(OR($A185="",R185="Nein",R185=""),"",SUMPRODUCT((Tabelle1!$J$6:$J$500)*(Ausstellungen!$C$6:$C$500=$A185)*(Ausstellungen!$F$6:$F$500=Tabelle2!$E$8)))</f>
        <v/>
      </c>
      <c r="M185" s="130" t="str">
        <f t="shared" si="2"/>
        <v/>
      </c>
      <c r="N185" s="130" t="str">
        <f>IF(A185&gt;"a",PROPER(VLOOKUP(A185,Teilnehmer!C$6:E$300,3,0)),"")</f>
        <v/>
      </c>
      <c r="O185" s="130" t="str">
        <f>IF(Teilnehmer!C185&lt;&gt;"","Tabelle2!$A$4:$A$6","leer")</f>
        <v>leer</v>
      </c>
      <c r="P185" s="130" t="str">
        <f>IF(AND(Teilnehmer!C185&lt;&gt;"",Teilnehmer!D185&lt;&gt;"",Teilnehmer!E185&lt;&gt;""),"Tabelle2!$A$1:$A$3","leer")</f>
        <v>leer</v>
      </c>
      <c r="Q185" s="71">
        <f>COUNTIF(Teilnehmer!$C$6:$C$300,"&lt;="&amp;Teilnehmer!$C$6:$C$300)</f>
        <v>0</v>
      </c>
      <c r="R185" s="71" t="str">
        <f>IF(A185&gt;"a",VLOOKUP(A185,Teilnehmer!C$6:F$300,4,0),"")</f>
        <v/>
      </c>
    </row>
    <row r="186" spans="1:18" ht="18.600000000000001" customHeight="1" x14ac:dyDescent="0.2">
      <c r="A186" s="130" t="str">
        <f>IF(ISERROR(INDEX(Teilnehmer!$C$6:$C$300,MATCH(ROWS(Teilnehmer!C$6:$C186),$Q$6:$Q$300,0))),"",UPPER(INDEX(Teilnehmer!$C$6:$C$300,MATCH(ROWS(Teilnehmer!A$6:$C186),$Q$6:$Q$300,0))))</f>
        <v/>
      </c>
      <c r="B186" s="130" t="str">
        <f>IF(A186&gt;"a",MID(VLOOKUP(A186,Teilnehmer!C$6:D$300,2,0),1,2),"")</f>
        <v/>
      </c>
      <c r="C186" s="71" t="str">
        <f>IF(AND(D186&lt;&gt;"",D186&gt;0),RANK(D186,D$6:D$300,0)*100+COUNTIF(D$5:D186,D186),"")</f>
        <v/>
      </c>
      <c r="D186" s="71" t="str">
        <f>IF(OR($A186="",R186="Nein",R186=""),"",SUMPRODUCT((Tabelle1!$J$6:$J$500)*(Ausstellungen!$C$6:$C$500=$A186)*(Ausstellungen!$F$6:$F$500=Tabelle2!$E$3)*(Ausstellungen!$E$6:$E$500="Hü"))+SUMPRODUCT((Tabelle1!$J$6:$J$500)*(Ausstellungen!$C$6:$C$500=$A186)*(Ausstellungen!$F$6:$F$500=Tabelle2!$E$4)*(Ausstellungen!$E$6:$E$500="Hü")))</f>
        <v/>
      </c>
      <c r="E186" s="71" t="str">
        <f>IF(AND(F186&lt;&gt;"",F186&gt;0),RANK(F186,F$6:F$300,0)*100+COUNTIF(F$5:F186,F186),"")</f>
        <v/>
      </c>
      <c r="F186" s="71" t="str">
        <f>IF(OR($A186="",R186="Nein",R186=""),"",SUMPRODUCT((Tabelle1!$J$6:$J$500)*(Ausstellungen!$C$6:$C$500=$A186)*(Ausstellungen!$F$6:$F$500=Tabelle2!$E$3)*(Ausstellungen!$E$6:$E$500="Rü"))+SUMPRODUCT((Tabelle1!$J$6:$J$500)*(Ausstellungen!$C$6:$C$500=$A186)*(Ausstellungen!$F$6:$F$500=Tabelle2!$E$4)*(Ausstellungen!$E$6:$E$500="Rü")))</f>
        <v/>
      </c>
      <c r="G186" s="71" t="str">
        <f>IF(AND(H186&lt;&gt;"",H186&gt;0),RANK(H186,H$6:H$300,0)*100+COUNTIF(H$5:H186,H186),"")</f>
        <v/>
      </c>
      <c r="H186" s="71" t="str">
        <f>IF(OR($A186="",R186="Nein",R186=""),"",SUMPRODUCT((Tabelle1!$J$6:$J$500)*(Ausstellungen!$C$6:$C$500=$A186)*(Ausstellungen!$F$6:$F$500&lt;&gt;Tabelle2!$E$3)*(Ausstellungen!$F$6:$F$500&lt;&gt;Tabelle2!$E$4)*(Ausstellungen!$F$6:$F$500&lt;&gt;Tabelle2!$E$8)*(Ausstellungen!$E$6:$E$500="Hü")))</f>
        <v/>
      </c>
      <c r="I186" s="71" t="str">
        <f>IF(AND(J186&lt;&gt;"",J186&gt;0),RANK(J186,J$6:J$300,0)*100+COUNTIF(J$5:J186,J186),"")</f>
        <v/>
      </c>
      <c r="J186" s="71" t="str">
        <f>IF(OR($A186="",R186="Nein",R186=""),"",SUMPRODUCT((Tabelle1!$J$6:$J$500)*(Ausstellungen!$C$6:$C$500=$A186)*(Ausstellungen!$F$6:$F$500&lt;&gt;Tabelle2!$E$3)*(Ausstellungen!$F$6:$F$500&lt;&gt;Tabelle2!$E$4)*(Ausstellungen!$F$6:$F$500&lt;&gt;Tabelle2!$E$8)*(Ausstellungen!$E$6:$E$500="Rü")))</f>
        <v/>
      </c>
      <c r="K186" s="71" t="str">
        <f>IF(AND(L186&lt;&gt;"",L186&gt;0),RANK(L186,L$6:L$300,0)*100+COUNTIF(L$5:L186,L186),"")</f>
        <v/>
      </c>
      <c r="L186" s="71" t="str">
        <f>IF(OR($A186="",R186="Nein",R186=""),"",SUMPRODUCT((Tabelle1!$J$6:$J$500)*(Ausstellungen!$C$6:$C$500=$A186)*(Ausstellungen!$F$6:$F$500=Tabelle2!$E$8)))</f>
        <v/>
      </c>
      <c r="M186" s="130" t="str">
        <f t="shared" si="2"/>
        <v/>
      </c>
      <c r="N186" s="130" t="str">
        <f>IF(A186&gt;"a",PROPER(VLOOKUP(A186,Teilnehmer!C$6:E$300,3,0)),"")</f>
        <v/>
      </c>
      <c r="O186" s="130" t="str">
        <f>IF(Teilnehmer!C186&lt;&gt;"","Tabelle2!$A$4:$A$6","leer")</f>
        <v>leer</v>
      </c>
      <c r="P186" s="130" t="str">
        <f>IF(AND(Teilnehmer!C186&lt;&gt;"",Teilnehmer!D186&lt;&gt;"",Teilnehmer!E186&lt;&gt;""),"Tabelle2!$A$1:$A$3","leer")</f>
        <v>leer</v>
      </c>
      <c r="Q186" s="71">
        <f>COUNTIF(Teilnehmer!$C$6:$C$300,"&lt;="&amp;Teilnehmer!$C$6:$C$300)</f>
        <v>0</v>
      </c>
      <c r="R186" s="71" t="str">
        <f>IF(A186&gt;"a",VLOOKUP(A186,Teilnehmer!C$6:F$300,4,0),"")</f>
        <v/>
      </c>
    </row>
    <row r="187" spans="1:18" ht="18.600000000000001" customHeight="1" x14ac:dyDescent="0.2">
      <c r="A187" s="130" t="str">
        <f>IF(ISERROR(INDEX(Teilnehmer!$C$6:$C$300,MATCH(ROWS(Teilnehmer!C$6:$C187),$Q$6:$Q$300,0))),"",UPPER(INDEX(Teilnehmer!$C$6:$C$300,MATCH(ROWS(Teilnehmer!A$6:$C187),$Q$6:$Q$300,0))))</f>
        <v/>
      </c>
      <c r="B187" s="130" t="str">
        <f>IF(A187&gt;"a",MID(VLOOKUP(A187,Teilnehmer!C$6:D$300,2,0),1,2),"")</f>
        <v/>
      </c>
      <c r="C187" s="71" t="str">
        <f>IF(AND(D187&lt;&gt;"",D187&gt;0),RANK(D187,D$6:D$300,0)*100+COUNTIF(D$5:D187,D187),"")</f>
        <v/>
      </c>
      <c r="D187" s="71" t="str">
        <f>IF(OR($A187="",R187="Nein",R187=""),"",SUMPRODUCT((Tabelle1!$J$6:$J$500)*(Ausstellungen!$C$6:$C$500=$A187)*(Ausstellungen!$F$6:$F$500=Tabelle2!$E$3)*(Ausstellungen!$E$6:$E$500="Hü"))+SUMPRODUCT((Tabelle1!$J$6:$J$500)*(Ausstellungen!$C$6:$C$500=$A187)*(Ausstellungen!$F$6:$F$500=Tabelle2!$E$4)*(Ausstellungen!$E$6:$E$500="Hü")))</f>
        <v/>
      </c>
      <c r="E187" s="71" t="str">
        <f>IF(AND(F187&lt;&gt;"",F187&gt;0),RANK(F187,F$6:F$300,0)*100+COUNTIF(F$5:F187,F187),"")</f>
        <v/>
      </c>
      <c r="F187" s="71" t="str">
        <f>IF(OR($A187="",R187="Nein",R187=""),"",SUMPRODUCT((Tabelle1!$J$6:$J$500)*(Ausstellungen!$C$6:$C$500=$A187)*(Ausstellungen!$F$6:$F$500=Tabelle2!$E$3)*(Ausstellungen!$E$6:$E$500="Rü"))+SUMPRODUCT((Tabelle1!$J$6:$J$500)*(Ausstellungen!$C$6:$C$500=$A187)*(Ausstellungen!$F$6:$F$500=Tabelle2!$E$4)*(Ausstellungen!$E$6:$E$500="Rü")))</f>
        <v/>
      </c>
      <c r="G187" s="71" t="str">
        <f>IF(AND(H187&lt;&gt;"",H187&gt;0),RANK(H187,H$6:H$300,0)*100+COUNTIF(H$5:H187,H187),"")</f>
        <v/>
      </c>
      <c r="H187" s="71" t="str">
        <f>IF(OR($A187="",R187="Nein",R187=""),"",SUMPRODUCT((Tabelle1!$J$6:$J$500)*(Ausstellungen!$C$6:$C$500=$A187)*(Ausstellungen!$F$6:$F$500&lt;&gt;Tabelle2!$E$3)*(Ausstellungen!$F$6:$F$500&lt;&gt;Tabelle2!$E$4)*(Ausstellungen!$F$6:$F$500&lt;&gt;Tabelle2!$E$8)*(Ausstellungen!$E$6:$E$500="Hü")))</f>
        <v/>
      </c>
      <c r="I187" s="71" t="str">
        <f>IF(AND(J187&lt;&gt;"",J187&gt;0),RANK(J187,J$6:J$300,0)*100+COUNTIF(J$5:J187,J187),"")</f>
        <v/>
      </c>
      <c r="J187" s="71" t="str">
        <f>IF(OR($A187="",R187="Nein",R187=""),"",SUMPRODUCT((Tabelle1!$J$6:$J$500)*(Ausstellungen!$C$6:$C$500=$A187)*(Ausstellungen!$F$6:$F$500&lt;&gt;Tabelle2!$E$3)*(Ausstellungen!$F$6:$F$500&lt;&gt;Tabelle2!$E$4)*(Ausstellungen!$F$6:$F$500&lt;&gt;Tabelle2!$E$8)*(Ausstellungen!$E$6:$E$500="Rü")))</f>
        <v/>
      </c>
      <c r="K187" s="71" t="str">
        <f>IF(AND(L187&lt;&gt;"",L187&gt;0),RANK(L187,L$6:L$300,0)*100+COUNTIF(L$5:L187,L187),"")</f>
        <v/>
      </c>
      <c r="L187" s="71" t="str">
        <f>IF(OR($A187="",R187="Nein",R187=""),"",SUMPRODUCT((Tabelle1!$J$6:$J$500)*(Ausstellungen!$C$6:$C$500=$A187)*(Ausstellungen!$F$6:$F$500=Tabelle2!$E$8)))</f>
        <v/>
      </c>
      <c r="M187" s="130" t="str">
        <f t="shared" si="2"/>
        <v/>
      </c>
      <c r="N187" s="130" t="str">
        <f>IF(A187&gt;"a",PROPER(VLOOKUP(A187,Teilnehmer!C$6:E$300,3,0)),"")</f>
        <v/>
      </c>
      <c r="O187" s="130" t="str">
        <f>IF(Teilnehmer!C187&lt;&gt;"","Tabelle2!$A$4:$A$6","leer")</f>
        <v>leer</v>
      </c>
      <c r="P187" s="130" t="str">
        <f>IF(AND(Teilnehmer!C187&lt;&gt;"",Teilnehmer!D187&lt;&gt;"",Teilnehmer!E187&lt;&gt;""),"Tabelle2!$A$1:$A$3","leer")</f>
        <v>leer</v>
      </c>
      <c r="Q187" s="71">
        <f>COUNTIF(Teilnehmer!$C$6:$C$300,"&lt;="&amp;Teilnehmer!$C$6:$C$300)</f>
        <v>0</v>
      </c>
      <c r="R187" s="71" t="str">
        <f>IF(A187&gt;"a",VLOOKUP(A187,Teilnehmer!C$6:F$300,4,0),"")</f>
        <v/>
      </c>
    </row>
    <row r="188" spans="1:18" ht="18.600000000000001" customHeight="1" x14ac:dyDescent="0.2">
      <c r="A188" s="130" t="str">
        <f>IF(ISERROR(INDEX(Teilnehmer!$C$6:$C$300,MATCH(ROWS(Teilnehmer!C$6:$C188),$Q$6:$Q$300,0))),"",UPPER(INDEX(Teilnehmer!$C$6:$C$300,MATCH(ROWS(Teilnehmer!A$6:$C188),$Q$6:$Q$300,0))))</f>
        <v/>
      </c>
      <c r="B188" s="130" t="str">
        <f>IF(A188&gt;"a",MID(VLOOKUP(A188,Teilnehmer!C$6:D$300,2,0),1,2),"")</f>
        <v/>
      </c>
      <c r="C188" s="71" t="str">
        <f>IF(AND(D188&lt;&gt;"",D188&gt;0),RANK(D188,D$6:D$300,0)*100+COUNTIF(D$5:D188,D188),"")</f>
        <v/>
      </c>
      <c r="D188" s="71" t="str">
        <f>IF(OR($A188="",R188="Nein",R188=""),"",SUMPRODUCT((Tabelle1!$J$6:$J$500)*(Ausstellungen!$C$6:$C$500=$A188)*(Ausstellungen!$F$6:$F$500=Tabelle2!$E$3)*(Ausstellungen!$E$6:$E$500="Hü"))+SUMPRODUCT((Tabelle1!$J$6:$J$500)*(Ausstellungen!$C$6:$C$500=$A188)*(Ausstellungen!$F$6:$F$500=Tabelle2!$E$4)*(Ausstellungen!$E$6:$E$500="Hü")))</f>
        <v/>
      </c>
      <c r="E188" s="71" t="str">
        <f>IF(AND(F188&lt;&gt;"",F188&gt;0),RANK(F188,F$6:F$300,0)*100+COUNTIF(F$5:F188,F188),"")</f>
        <v/>
      </c>
      <c r="F188" s="71" t="str">
        <f>IF(OR($A188="",R188="Nein",R188=""),"",SUMPRODUCT((Tabelle1!$J$6:$J$500)*(Ausstellungen!$C$6:$C$500=$A188)*(Ausstellungen!$F$6:$F$500=Tabelle2!$E$3)*(Ausstellungen!$E$6:$E$500="Rü"))+SUMPRODUCT((Tabelle1!$J$6:$J$500)*(Ausstellungen!$C$6:$C$500=$A188)*(Ausstellungen!$F$6:$F$500=Tabelle2!$E$4)*(Ausstellungen!$E$6:$E$500="Rü")))</f>
        <v/>
      </c>
      <c r="G188" s="71" t="str">
        <f>IF(AND(H188&lt;&gt;"",H188&gt;0),RANK(H188,H$6:H$300,0)*100+COUNTIF(H$5:H188,H188),"")</f>
        <v/>
      </c>
      <c r="H188" s="71" t="str">
        <f>IF(OR($A188="",R188="Nein",R188=""),"",SUMPRODUCT((Tabelle1!$J$6:$J$500)*(Ausstellungen!$C$6:$C$500=$A188)*(Ausstellungen!$F$6:$F$500&lt;&gt;Tabelle2!$E$3)*(Ausstellungen!$F$6:$F$500&lt;&gt;Tabelle2!$E$4)*(Ausstellungen!$F$6:$F$500&lt;&gt;Tabelle2!$E$8)*(Ausstellungen!$E$6:$E$500="Hü")))</f>
        <v/>
      </c>
      <c r="I188" s="71" t="str">
        <f>IF(AND(J188&lt;&gt;"",J188&gt;0),RANK(J188,J$6:J$300,0)*100+COUNTIF(J$5:J188,J188),"")</f>
        <v/>
      </c>
      <c r="J188" s="71" t="str">
        <f>IF(OR($A188="",R188="Nein",R188=""),"",SUMPRODUCT((Tabelle1!$J$6:$J$500)*(Ausstellungen!$C$6:$C$500=$A188)*(Ausstellungen!$F$6:$F$500&lt;&gt;Tabelle2!$E$3)*(Ausstellungen!$F$6:$F$500&lt;&gt;Tabelle2!$E$4)*(Ausstellungen!$F$6:$F$500&lt;&gt;Tabelle2!$E$8)*(Ausstellungen!$E$6:$E$500="Rü")))</f>
        <v/>
      </c>
      <c r="K188" s="71" t="str">
        <f>IF(AND(L188&lt;&gt;"",L188&gt;0),RANK(L188,L$6:L$300,0)*100+COUNTIF(L$5:L188,L188),"")</f>
        <v/>
      </c>
      <c r="L188" s="71" t="str">
        <f>IF(OR($A188="",R188="Nein",R188=""),"",SUMPRODUCT((Tabelle1!$J$6:$J$500)*(Ausstellungen!$C$6:$C$500=$A188)*(Ausstellungen!$F$6:$F$500=Tabelle2!$E$8)))</f>
        <v/>
      </c>
      <c r="M188" s="130" t="str">
        <f t="shared" si="2"/>
        <v/>
      </c>
      <c r="N188" s="130" t="str">
        <f>IF(A188&gt;"a",PROPER(VLOOKUP(A188,Teilnehmer!C$6:E$300,3,0)),"")</f>
        <v/>
      </c>
      <c r="O188" s="130" t="str">
        <f>IF(Teilnehmer!C188&lt;&gt;"","Tabelle2!$A$4:$A$6","leer")</f>
        <v>leer</v>
      </c>
      <c r="P188" s="130" t="str">
        <f>IF(AND(Teilnehmer!C188&lt;&gt;"",Teilnehmer!D188&lt;&gt;"",Teilnehmer!E188&lt;&gt;""),"Tabelle2!$A$1:$A$3","leer")</f>
        <v>leer</v>
      </c>
      <c r="Q188" s="71">
        <f>COUNTIF(Teilnehmer!$C$6:$C$300,"&lt;="&amp;Teilnehmer!$C$6:$C$300)</f>
        <v>0</v>
      </c>
      <c r="R188" s="71" t="str">
        <f>IF(A188&gt;"a",VLOOKUP(A188,Teilnehmer!C$6:F$300,4,0),"")</f>
        <v/>
      </c>
    </row>
    <row r="189" spans="1:18" ht="18.600000000000001" customHeight="1" x14ac:dyDescent="0.2">
      <c r="A189" s="130" t="str">
        <f>IF(ISERROR(INDEX(Teilnehmer!$C$6:$C$300,MATCH(ROWS(Teilnehmer!C$6:$C189),$Q$6:$Q$300,0))),"",UPPER(INDEX(Teilnehmer!$C$6:$C$300,MATCH(ROWS(Teilnehmer!A$6:$C189),$Q$6:$Q$300,0))))</f>
        <v/>
      </c>
      <c r="B189" s="130" t="str">
        <f>IF(A189&gt;"a",MID(VLOOKUP(A189,Teilnehmer!C$6:D$300,2,0),1,2),"")</f>
        <v/>
      </c>
      <c r="C189" s="71" t="str">
        <f>IF(AND(D189&lt;&gt;"",D189&gt;0),RANK(D189,D$6:D$300,0)*100+COUNTIF(D$5:D189,D189),"")</f>
        <v/>
      </c>
      <c r="D189" s="71" t="str">
        <f>IF(OR($A189="",R189="Nein",R189=""),"",SUMPRODUCT((Tabelle1!$J$6:$J$500)*(Ausstellungen!$C$6:$C$500=$A189)*(Ausstellungen!$F$6:$F$500=Tabelle2!$E$3)*(Ausstellungen!$E$6:$E$500="Hü"))+SUMPRODUCT((Tabelle1!$J$6:$J$500)*(Ausstellungen!$C$6:$C$500=$A189)*(Ausstellungen!$F$6:$F$500=Tabelle2!$E$4)*(Ausstellungen!$E$6:$E$500="Hü")))</f>
        <v/>
      </c>
      <c r="E189" s="71" t="str">
        <f>IF(AND(F189&lt;&gt;"",F189&gt;0),RANK(F189,F$6:F$300,0)*100+COUNTIF(F$5:F189,F189),"")</f>
        <v/>
      </c>
      <c r="F189" s="71" t="str">
        <f>IF(OR($A189="",R189="Nein",R189=""),"",SUMPRODUCT((Tabelle1!$J$6:$J$500)*(Ausstellungen!$C$6:$C$500=$A189)*(Ausstellungen!$F$6:$F$500=Tabelle2!$E$3)*(Ausstellungen!$E$6:$E$500="Rü"))+SUMPRODUCT((Tabelle1!$J$6:$J$500)*(Ausstellungen!$C$6:$C$500=$A189)*(Ausstellungen!$F$6:$F$500=Tabelle2!$E$4)*(Ausstellungen!$E$6:$E$500="Rü")))</f>
        <v/>
      </c>
      <c r="G189" s="71" t="str">
        <f>IF(AND(H189&lt;&gt;"",H189&gt;0),RANK(H189,H$6:H$300,0)*100+COUNTIF(H$5:H189,H189),"")</f>
        <v/>
      </c>
      <c r="H189" s="71" t="str">
        <f>IF(OR($A189="",R189="Nein",R189=""),"",SUMPRODUCT((Tabelle1!$J$6:$J$500)*(Ausstellungen!$C$6:$C$500=$A189)*(Ausstellungen!$F$6:$F$500&lt;&gt;Tabelle2!$E$3)*(Ausstellungen!$F$6:$F$500&lt;&gt;Tabelle2!$E$4)*(Ausstellungen!$F$6:$F$500&lt;&gt;Tabelle2!$E$8)*(Ausstellungen!$E$6:$E$500="Hü")))</f>
        <v/>
      </c>
      <c r="I189" s="71" t="str">
        <f>IF(AND(J189&lt;&gt;"",J189&gt;0),RANK(J189,J$6:J$300,0)*100+COUNTIF(J$5:J189,J189),"")</f>
        <v/>
      </c>
      <c r="J189" s="71" t="str">
        <f>IF(OR($A189="",R189="Nein",R189=""),"",SUMPRODUCT((Tabelle1!$J$6:$J$500)*(Ausstellungen!$C$6:$C$500=$A189)*(Ausstellungen!$F$6:$F$500&lt;&gt;Tabelle2!$E$3)*(Ausstellungen!$F$6:$F$500&lt;&gt;Tabelle2!$E$4)*(Ausstellungen!$F$6:$F$500&lt;&gt;Tabelle2!$E$8)*(Ausstellungen!$E$6:$E$500="Rü")))</f>
        <v/>
      </c>
      <c r="K189" s="71" t="str">
        <f>IF(AND(L189&lt;&gt;"",L189&gt;0),RANK(L189,L$6:L$300,0)*100+COUNTIF(L$5:L189,L189),"")</f>
        <v/>
      </c>
      <c r="L189" s="71" t="str">
        <f>IF(OR($A189="",R189="Nein",R189=""),"",SUMPRODUCT((Tabelle1!$J$6:$J$500)*(Ausstellungen!$C$6:$C$500=$A189)*(Ausstellungen!$F$6:$F$500=Tabelle2!$E$8)))</f>
        <v/>
      </c>
      <c r="M189" s="130" t="str">
        <f t="shared" si="2"/>
        <v/>
      </c>
      <c r="N189" s="130" t="str">
        <f>IF(A189&gt;"a",PROPER(VLOOKUP(A189,Teilnehmer!C$6:E$300,3,0)),"")</f>
        <v/>
      </c>
      <c r="O189" s="130" t="str">
        <f>IF(Teilnehmer!C189&lt;&gt;"","Tabelle2!$A$4:$A$6","leer")</f>
        <v>leer</v>
      </c>
      <c r="P189" s="130" t="str">
        <f>IF(AND(Teilnehmer!C189&lt;&gt;"",Teilnehmer!D189&lt;&gt;"",Teilnehmer!E189&lt;&gt;""),"Tabelle2!$A$1:$A$3","leer")</f>
        <v>leer</v>
      </c>
      <c r="Q189" s="71">
        <f>COUNTIF(Teilnehmer!$C$6:$C$300,"&lt;="&amp;Teilnehmer!$C$6:$C$300)</f>
        <v>0</v>
      </c>
      <c r="R189" s="71" t="str">
        <f>IF(A189&gt;"a",VLOOKUP(A189,Teilnehmer!C$6:F$300,4,0),"")</f>
        <v/>
      </c>
    </row>
    <row r="190" spans="1:18" ht="18.600000000000001" customHeight="1" x14ac:dyDescent="0.2">
      <c r="A190" s="130" t="str">
        <f>IF(ISERROR(INDEX(Teilnehmer!$C$6:$C$300,MATCH(ROWS(Teilnehmer!C$6:$C190),$Q$6:$Q$300,0))),"",UPPER(INDEX(Teilnehmer!$C$6:$C$300,MATCH(ROWS(Teilnehmer!A$6:$C190),$Q$6:$Q$300,0))))</f>
        <v/>
      </c>
      <c r="B190" s="130" t="str">
        <f>IF(A190&gt;"a",MID(VLOOKUP(A190,Teilnehmer!C$6:D$300,2,0),1,2),"")</f>
        <v/>
      </c>
      <c r="C190" s="71" t="str">
        <f>IF(AND(D190&lt;&gt;"",D190&gt;0),RANK(D190,D$6:D$300,0)*100+COUNTIF(D$5:D190,D190),"")</f>
        <v/>
      </c>
      <c r="D190" s="71" t="str">
        <f>IF(OR($A190="",R190="Nein",R190=""),"",SUMPRODUCT((Tabelle1!$J$6:$J$500)*(Ausstellungen!$C$6:$C$500=$A190)*(Ausstellungen!$F$6:$F$500=Tabelle2!$E$3)*(Ausstellungen!$E$6:$E$500="Hü"))+SUMPRODUCT((Tabelle1!$J$6:$J$500)*(Ausstellungen!$C$6:$C$500=$A190)*(Ausstellungen!$F$6:$F$500=Tabelle2!$E$4)*(Ausstellungen!$E$6:$E$500="Hü")))</f>
        <v/>
      </c>
      <c r="E190" s="71" t="str">
        <f>IF(AND(F190&lt;&gt;"",F190&gt;0),RANK(F190,F$6:F$300,0)*100+COUNTIF(F$5:F190,F190),"")</f>
        <v/>
      </c>
      <c r="F190" s="71" t="str">
        <f>IF(OR($A190="",R190="Nein",R190=""),"",SUMPRODUCT((Tabelle1!$J$6:$J$500)*(Ausstellungen!$C$6:$C$500=$A190)*(Ausstellungen!$F$6:$F$500=Tabelle2!$E$3)*(Ausstellungen!$E$6:$E$500="Rü"))+SUMPRODUCT((Tabelle1!$J$6:$J$500)*(Ausstellungen!$C$6:$C$500=$A190)*(Ausstellungen!$F$6:$F$500=Tabelle2!$E$4)*(Ausstellungen!$E$6:$E$500="Rü")))</f>
        <v/>
      </c>
      <c r="G190" s="71" t="str">
        <f>IF(AND(H190&lt;&gt;"",H190&gt;0),RANK(H190,H$6:H$300,0)*100+COUNTIF(H$5:H190,H190),"")</f>
        <v/>
      </c>
      <c r="H190" s="71" t="str">
        <f>IF(OR($A190="",R190="Nein",R190=""),"",SUMPRODUCT((Tabelle1!$J$6:$J$500)*(Ausstellungen!$C$6:$C$500=$A190)*(Ausstellungen!$F$6:$F$500&lt;&gt;Tabelle2!$E$3)*(Ausstellungen!$F$6:$F$500&lt;&gt;Tabelle2!$E$4)*(Ausstellungen!$F$6:$F$500&lt;&gt;Tabelle2!$E$8)*(Ausstellungen!$E$6:$E$500="Hü")))</f>
        <v/>
      </c>
      <c r="I190" s="71" t="str">
        <f>IF(AND(J190&lt;&gt;"",J190&gt;0),RANK(J190,J$6:J$300,0)*100+COUNTIF(J$5:J190,J190),"")</f>
        <v/>
      </c>
      <c r="J190" s="71" t="str">
        <f>IF(OR($A190="",R190="Nein",R190=""),"",SUMPRODUCT((Tabelle1!$J$6:$J$500)*(Ausstellungen!$C$6:$C$500=$A190)*(Ausstellungen!$F$6:$F$500&lt;&gt;Tabelle2!$E$3)*(Ausstellungen!$F$6:$F$500&lt;&gt;Tabelle2!$E$4)*(Ausstellungen!$F$6:$F$500&lt;&gt;Tabelle2!$E$8)*(Ausstellungen!$E$6:$E$500="Rü")))</f>
        <v/>
      </c>
      <c r="K190" s="71" t="str">
        <f>IF(AND(L190&lt;&gt;"",L190&gt;0),RANK(L190,L$6:L$300,0)*100+COUNTIF(L$5:L190,L190),"")</f>
        <v/>
      </c>
      <c r="L190" s="71" t="str">
        <f>IF(OR($A190="",R190="Nein",R190=""),"",SUMPRODUCT((Tabelle1!$J$6:$J$500)*(Ausstellungen!$C$6:$C$500=$A190)*(Ausstellungen!$F$6:$F$500=Tabelle2!$E$8)))</f>
        <v/>
      </c>
      <c r="M190" s="130" t="str">
        <f t="shared" si="2"/>
        <v/>
      </c>
      <c r="N190" s="130" t="str">
        <f>IF(A190&gt;"a",PROPER(VLOOKUP(A190,Teilnehmer!C$6:E$300,3,0)),"")</f>
        <v/>
      </c>
      <c r="O190" s="130" t="str">
        <f>IF(Teilnehmer!C190&lt;&gt;"","Tabelle2!$A$4:$A$6","leer")</f>
        <v>leer</v>
      </c>
      <c r="P190" s="130" t="str">
        <f>IF(AND(Teilnehmer!C190&lt;&gt;"",Teilnehmer!D190&lt;&gt;"",Teilnehmer!E190&lt;&gt;""),"Tabelle2!$A$1:$A$3","leer")</f>
        <v>leer</v>
      </c>
      <c r="Q190" s="71">
        <f>COUNTIF(Teilnehmer!$C$6:$C$300,"&lt;="&amp;Teilnehmer!$C$6:$C$300)</f>
        <v>0</v>
      </c>
      <c r="R190" s="71" t="str">
        <f>IF(A190&gt;"a",VLOOKUP(A190,Teilnehmer!C$6:F$300,4,0),"")</f>
        <v/>
      </c>
    </row>
    <row r="191" spans="1:18" ht="18.600000000000001" customHeight="1" x14ac:dyDescent="0.2">
      <c r="A191" s="130" t="str">
        <f>IF(ISERROR(INDEX(Teilnehmer!$C$6:$C$300,MATCH(ROWS(Teilnehmer!C$6:$C191),$Q$6:$Q$300,0))),"",UPPER(INDEX(Teilnehmer!$C$6:$C$300,MATCH(ROWS(Teilnehmer!A$6:$C191),$Q$6:$Q$300,0))))</f>
        <v/>
      </c>
      <c r="B191" s="130" t="str">
        <f>IF(A191&gt;"a",MID(VLOOKUP(A191,Teilnehmer!C$6:D$300,2,0),1,2),"")</f>
        <v/>
      </c>
      <c r="C191" s="71" t="str">
        <f>IF(AND(D191&lt;&gt;"",D191&gt;0),RANK(D191,D$6:D$300,0)*100+COUNTIF(D$5:D191,D191),"")</f>
        <v/>
      </c>
      <c r="D191" s="71" t="str">
        <f>IF(OR($A191="",R191="Nein",R191=""),"",SUMPRODUCT((Tabelle1!$J$6:$J$500)*(Ausstellungen!$C$6:$C$500=$A191)*(Ausstellungen!$F$6:$F$500=Tabelle2!$E$3)*(Ausstellungen!$E$6:$E$500="Hü"))+SUMPRODUCT((Tabelle1!$J$6:$J$500)*(Ausstellungen!$C$6:$C$500=$A191)*(Ausstellungen!$F$6:$F$500=Tabelle2!$E$4)*(Ausstellungen!$E$6:$E$500="Hü")))</f>
        <v/>
      </c>
      <c r="E191" s="71" t="str">
        <f>IF(AND(F191&lt;&gt;"",F191&gt;0),RANK(F191,F$6:F$300,0)*100+COUNTIF(F$5:F191,F191),"")</f>
        <v/>
      </c>
      <c r="F191" s="71" t="str">
        <f>IF(OR($A191="",R191="Nein",R191=""),"",SUMPRODUCT((Tabelle1!$J$6:$J$500)*(Ausstellungen!$C$6:$C$500=$A191)*(Ausstellungen!$F$6:$F$500=Tabelle2!$E$3)*(Ausstellungen!$E$6:$E$500="Rü"))+SUMPRODUCT((Tabelle1!$J$6:$J$500)*(Ausstellungen!$C$6:$C$500=$A191)*(Ausstellungen!$F$6:$F$500=Tabelle2!$E$4)*(Ausstellungen!$E$6:$E$500="Rü")))</f>
        <v/>
      </c>
      <c r="G191" s="71" t="str">
        <f>IF(AND(H191&lt;&gt;"",H191&gt;0),RANK(H191,H$6:H$300,0)*100+COUNTIF(H$5:H191,H191),"")</f>
        <v/>
      </c>
      <c r="H191" s="71" t="str">
        <f>IF(OR($A191="",R191="Nein",R191=""),"",SUMPRODUCT((Tabelle1!$J$6:$J$500)*(Ausstellungen!$C$6:$C$500=$A191)*(Ausstellungen!$F$6:$F$500&lt;&gt;Tabelle2!$E$3)*(Ausstellungen!$F$6:$F$500&lt;&gt;Tabelle2!$E$4)*(Ausstellungen!$F$6:$F$500&lt;&gt;Tabelle2!$E$8)*(Ausstellungen!$E$6:$E$500="Hü")))</f>
        <v/>
      </c>
      <c r="I191" s="71" t="str">
        <f>IF(AND(J191&lt;&gt;"",J191&gt;0),RANK(J191,J$6:J$300,0)*100+COUNTIF(J$5:J191,J191),"")</f>
        <v/>
      </c>
      <c r="J191" s="71" t="str">
        <f>IF(OR($A191="",R191="Nein",R191=""),"",SUMPRODUCT((Tabelle1!$J$6:$J$500)*(Ausstellungen!$C$6:$C$500=$A191)*(Ausstellungen!$F$6:$F$500&lt;&gt;Tabelle2!$E$3)*(Ausstellungen!$F$6:$F$500&lt;&gt;Tabelle2!$E$4)*(Ausstellungen!$F$6:$F$500&lt;&gt;Tabelle2!$E$8)*(Ausstellungen!$E$6:$E$500="Rü")))</f>
        <v/>
      </c>
      <c r="K191" s="71" t="str">
        <f>IF(AND(L191&lt;&gt;"",L191&gt;0),RANK(L191,L$6:L$300,0)*100+COUNTIF(L$5:L191,L191),"")</f>
        <v/>
      </c>
      <c r="L191" s="71" t="str">
        <f>IF(OR($A191="",R191="Nein",R191=""),"",SUMPRODUCT((Tabelle1!$J$6:$J$500)*(Ausstellungen!$C$6:$C$500=$A191)*(Ausstellungen!$F$6:$F$500=Tabelle2!$E$8)))</f>
        <v/>
      </c>
      <c r="M191" s="130" t="str">
        <f t="shared" si="2"/>
        <v/>
      </c>
      <c r="N191" s="130" t="str">
        <f>IF(A191&gt;"a",PROPER(VLOOKUP(A191,Teilnehmer!C$6:E$300,3,0)),"")</f>
        <v/>
      </c>
      <c r="O191" s="130" t="str">
        <f>IF(Teilnehmer!C191&lt;&gt;"","Tabelle2!$A$4:$A$6","leer")</f>
        <v>leer</v>
      </c>
      <c r="P191" s="130" t="str">
        <f>IF(AND(Teilnehmer!C191&lt;&gt;"",Teilnehmer!D191&lt;&gt;"",Teilnehmer!E191&lt;&gt;""),"Tabelle2!$A$1:$A$3","leer")</f>
        <v>leer</v>
      </c>
      <c r="Q191" s="71">
        <f>COUNTIF(Teilnehmer!$C$6:$C$300,"&lt;="&amp;Teilnehmer!$C$6:$C$300)</f>
        <v>0</v>
      </c>
      <c r="R191" s="71" t="str">
        <f>IF(A191&gt;"a",VLOOKUP(A191,Teilnehmer!C$6:F$300,4,0),"")</f>
        <v/>
      </c>
    </row>
    <row r="192" spans="1:18" ht="18.600000000000001" customHeight="1" x14ac:dyDescent="0.2">
      <c r="A192" s="130" t="str">
        <f>IF(ISERROR(INDEX(Teilnehmer!$C$6:$C$300,MATCH(ROWS(Teilnehmer!C$6:$C192),$Q$6:$Q$300,0))),"",UPPER(INDEX(Teilnehmer!$C$6:$C$300,MATCH(ROWS(Teilnehmer!A$6:$C192),$Q$6:$Q$300,0))))</f>
        <v/>
      </c>
      <c r="B192" s="130" t="str">
        <f>IF(A192&gt;"a",MID(VLOOKUP(A192,Teilnehmer!C$6:D$300,2,0),1,2),"")</f>
        <v/>
      </c>
      <c r="C192" s="71" t="str">
        <f>IF(AND(D192&lt;&gt;"",D192&gt;0),RANK(D192,D$6:D$300,0)*100+COUNTIF(D$5:D192,D192),"")</f>
        <v/>
      </c>
      <c r="D192" s="71" t="str">
        <f>IF(OR($A192="",R192="Nein",R192=""),"",SUMPRODUCT((Tabelle1!$J$6:$J$500)*(Ausstellungen!$C$6:$C$500=$A192)*(Ausstellungen!$F$6:$F$500=Tabelle2!$E$3)*(Ausstellungen!$E$6:$E$500="Hü"))+SUMPRODUCT((Tabelle1!$J$6:$J$500)*(Ausstellungen!$C$6:$C$500=$A192)*(Ausstellungen!$F$6:$F$500=Tabelle2!$E$4)*(Ausstellungen!$E$6:$E$500="Hü")))</f>
        <v/>
      </c>
      <c r="E192" s="71" t="str">
        <f>IF(AND(F192&lt;&gt;"",F192&gt;0),RANK(F192,F$6:F$300,0)*100+COUNTIF(F$5:F192,F192),"")</f>
        <v/>
      </c>
      <c r="F192" s="71" t="str">
        <f>IF(OR($A192="",R192="Nein",R192=""),"",SUMPRODUCT((Tabelle1!$J$6:$J$500)*(Ausstellungen!$C$6:$C$500=$A192)*(Ausstellungen!$F$6:$F$500=Tabelle2!$E$3)*(Ausstellungen!$E$6:$E$500="Rü"))+SUMPRODUCT((Tabelle1!$J$6:$J$500)*(Ausstellungen!$C$6:$C$500=$A192)*(Ausstellungen!$F$6:$F$500=Tabelle2!$E$4)*(Ausstellungen!$E$6:$E$500="Rü")))</f>
        <v/>
      </c>
      <c r="G192" s="71" t="str">
        <f>IF(AND(H192&lt;&gt;"",H192&gt;0),RANK(H192,H$6:H$300,0)*100+COUNTIF(H$5:H192,H192),"")</f>
        <v/>
      </c>
      <c r="H192" s="71" t="str">
        <f>IF(OR($A192="",R192="Nein",R192=""),"",SUMPRODUCT((Tabelle1!$J$6:$J$500)*(Ausstellungen!$C$6:$C$500=$A192)*(Ausstellungen!$F$6:$F$500&lt;&gt;Tabelle2!$E$3)*(Ausstellungen!$F$6:$F$500&lt;&gt;Tabelle2!$E$4)*(Ausstellungen!$F$6:$F$500&lt;&gt;Tabelle2!$E$8)*(Ausstellungen!$E$6:$E$500="Hü")))</f>
        <v/>
      </c>
      <c r="I192" s="71" t="str">
        <f>IF(AND(J192&lt;&gt;"",J192&gt;0),RANK(J192,J$6:J$300,0)*100+COUNTIF(J$5:J192,J192),"")</f>
        <v/>
      </c>
      <c r="J192" s="71" t="str">
        <f>IF(OR($A192="",R192="Nein",R192=""),"",SUMPRODUCT((Tabelle1!$J$6:$J$500)*(Ausstellungen!$C$6:$C$500=$A192)*(Ausstellungen!$F$6:$F$500&lt;&gt;Tabelle2!$E$3)*(Ausstellungen!$F$6:$F$500&lt;&gt;Tabelle2!$E$4)*(Ausstellungen!$F$6:$F$500&lt;&gt;Tabelle2!$E$8)*(Ausstellungen!$E$6:$E$500="Rü")))</f>
        <v/>
      </c>
      <c r="K192" s="71" t="str">
        <f>IF(AND(L192&lt;&gt;"",L192&gt;0),RANK(L192,L$6:L$300,0)*100+COUNTIF(L$5:L192,L192),"")</f>
        <v/>
      </c>
      <c r="L192" s="71" t="str">
        <f>IF(OR($A192="",R192="Nein",R192=""),"",SUMPRODUCT((Tabelle1!$J$6:$J$500)*(Ausstellungen!$C$6:$C$500=$A192)*(Ausstellungen!$F$6:$F$500=Tabelle2!$E$8)))</f>
        <v/>
      </c>
      <c r="M192" s="130" t="str">
        <f t="shared" si="2"/>
        <v/>
      </c>
      <c r="N192" s="130" t="str">
        <f>IF(A192&gt;"a",PROPER(VLOOKUP(A192,Teilnehmer!C$6:E$300,3,0)),"")</f>
        <v/>
      </c>
      <c r="O192" s="130" t="str">
        <f>IF(Teilnehmer!C192&lt;&gt;"","Tabelle2!$A$4:$A$6","leer")</f>
        <v>leer</v>
      </c>
      <c r="P192" s="130" t="str">
        <f>IF(AND(Teilnehmer!C192&lt;&gt;"",Teilnehmer!D192&lt;&gt;"",Teilnehmer!E192&lt;&gt;""),"Tabelle2!$A$1:$A$3","leer")</f>
        <v>leer</v>
      </c>
      <c r="Q192" s="71">
        <f>COUNTIF(Teilnehmer!$C$6:$C$300,"&lt;="&amp;Teilnehmer!$C$6:$C$300)</f>
        <v>0</v>
      </c>
      <c r="R192" s="71" t="str">
        <f>IF(A192&gt;"a",VLOOKUP(A192,Teilnehmer!C$6:F$300,4,0),"")</f>
        <v/>
      </c>
    </row>
    <row r="193" spans="1:18" ht="18.600000000000001" customHeight="1" x14ac:dyDescent="0.2">
      <c r="A193" s="130" t="str">
        <f>IF(ISERROR(INDEX(Teilnehmer!$C$6:$C$300,MATCH(ROWS(Teilnehmer!C$6:$C193),$Q$6:$Q$300,0))),"",UPPER(INDEX(Teilnehmer!$C$6:$C$300,MATCH(ROWS(Teilnehmer!A$6:$C193),$Q$6:$Q$300,0))))</f>
        <v/>
      </c>
      <c r="B193" s="130" t="str">
        <f>IF(A193&gt;"a",MID(VLOOKUP(A193,Teilnehmer!C$6:D$300,2,0),1,2),"")</f>
        <v/>
      </c>
      <c r="C193" s="71" t="str">
        <f>IF(AND(D193&lt;&gt;"",D193&gt;0),RANK(D193,D$6:D$300,0)*100+COUNTIF(D$5:D193,D193),"")</f>
        <v/>
      </c>
      <c r="D193" s="71" t="str">
        <f>IF(OR($A193="",R193="Nein",R193=""),"",SUMPRODUCT((Tabelle1!$J$6:$J$500)*(Ausstellungen!$C$6:$C$500=$A193)*(Ausstellungen!$F$6:$F$500=Tabelle2!$E$3)*(Ausstellungen!$E$6:$E$500="Hü"))+SUMPRODUCT((Tabelle1!$J$6:$J$500)*(Ausstellungen!$C$6:$C$500=$A193)*(Ausstellungen!$F$6:$F$500=Tabelle2!$E$4)*(Ausstellungen!$E$6:$E$500="Hü")))</f>
        <v/>
      </c>
      <c r="E193" s="71" t="str">
        <f>IF(AND(F193&lt;&gt;"",F193&gt;0),RANK(F193,F$6:F$300,0)*100+COUNTIF(F$5:F193,F193),"")</f>
        <v/>
      </c>
      <c r="F193" s="71" t="str">
        <f>IF(OR($A193="",R193="Nein",R193=""),"",SUMPRODUCT((Tabelle1!$J$6:$J$500)*(Ausstellungen!$C$6:$C$500=$A193)*(Ausstellungen!$F$6:$F$500=Tabelle2!$E$3)*(Ausstellungen!$E$6:$E$500="Rü"))+SUMPRODUCT((Tabelle1!$J$6:$J$500)*(Ausstellungen!$C$6:$C$500=$A193)*(Ausstellungen!$F$6:$F$500=Tabelle2!$E$4)*(Ausstellungen!$E$6:$E$500="Rü")))</f>
        <v/>
      </c>
      <c r="G193" s="71" t="str">
        <f>IF(AND(H193&lt;&gt;"",H193&gt;0),RANK(H193,H$6:H$300,0)*100+COUNTIF(H$5:H193,H193),"")</f>
        <v/>
      </c>
      <c r="H193" s="71" t="str">
        <f>IF(OR($A193="",R193="Nein",R193=""),"",SUMPRODUCT((Tabelle1!$J$6:$J$500)*(Ausstellungen!$C$6:$C$500=$A193)*(Ausstellungen!$F$6:$F$500&lt;&gt;Tabelle2!$E$3)*(Ausstellungen!$F$6:$F$500&lt;&gt;Tabelle2!$E$4)*(Ausstellungen!$F$6:$F$500&lt;&gt;Tabelle2!$E$8)*(Ausstellungen!$E$6:$E$500="Hü")))</f>
        <v/>
      </c>
      <c r="I193" s="71" t="str">
        <f>IF(AND(J193&lt;&gt;"",J193&gt;0),RANK(J193,J$6:J$300,0)*100+COUNTIF(J$5:J193,J193),"")</f>
        <v/>
      </c>
      <c r="J193" s="71" t="str">
        <f>IF(OR($A193="",R193="Nein",R193=""),"",SUMPRODUCT((Tabelle1!$J$6:$J$500)*(Ausstellungen!$C$6:$C$500=$A193)*(Ausstellungen!$F$6:$F$500&lt;&gt;Tabelle2!$E$3)*(Ausstellungen!$F$6:$F$500&lt;&gt;Tabelle2!$E$4)*(Ausstellungen!$F$6:$F$500&lt;&gt;Tabelle2!$E$8)*(Ausstellungen!$E$6:$E$500="Rü")))</f>
        <v/>
      </c>
      <c r="K193" s="71" t="str">
        <f>IF(AND(L193&lt;&gt;"",L193&gt;0),RANK(L193,L$6:L$300,0)*100+COUNTIF(L$5:L193,L193),"")</f>
        <v/>
      </c>
      <c r="L193" s="71" t="str">
        <f>IF(OR($A193="",R193="Nein",R193=""),"",SUMPRODUCT((Tabelle1!$J$6:$J$500)*(Ausstellungen!$C$6:$C$500=$A193)*(Ausstellungen!$F$6:$F$500=Tabelle2!$E$8)))</f>
        <v/>
      </c>
      <c r="M193" s="130" t="str">
        <f t="shared" si="2"/>
        <v/>
      </c>
      <c r="N193" s="130" t="str">
        <f>IF(A193&gt;"a",PROPER(VLOOKUP(A193,Teilnehmer!C$6:E$300,3,0)),"")</f>
        <v/>
      </c>
      <c r="O193" s="130" t="str">
        <f>IF(Teilnehmer!C193&lt;&gt;"","Tabelle2!$A$4:$A$6","leer")</f>
        <v>leer</v>
      </c>
      <c r="P193" s="130" t="str">
        <f>IF(AND(Teilnehmer!C193&lt;&gt;"",Teilnehmer!D193&lt;&gt;"",Teilnehmer!E193&lt;&gt;""),"Tabelle2!$A$1:$A$3","leer")</f>
        <v>leer</v>
      </c>
      <c r="Q193" s="71">
        <f>COUNTIF(Teilnehmer!$C$6:$C$300,"&lt;="&amp;Teilnehmer!$C$6:$C$300)</f>
        <v>0</v>
      </c>
      <c r="R193" s="71" t="str">
        <f>IF(A193&gt;"a",VLOOKUP(A193,Teilnehmer!C$6:F$300,4,0),"")</f>
        <v/>
      </c>
    </row>
    <row r="194" spans="1:18" ht="18.600000000000001" customHeight="1" x14ac:dyDescent="0.2">
      <c r="A194" s="130" t="str">
        <f>IF(ISERROR(INDEX(Teilnehmer!$C$6:$C$300,MATCH(ROWS(Teilnehmer!C$6:$C194),$Q$6:$Q$300,0))),"",UPPER(INDEX(Teilnehmer!$C$6:$C$300,MATCH(ROWS(Teilnehmer!A$6:$C194),$Q$6:$Q$300,0))))</f>
        <v/>
      </c>
      <c r="B194" s="130" t="str">
        <f>IF(A194&gt;"a",MID(VLOOKUP(A194,Teilnehmer!C$6:D$300,2,0),1,2),"")</f>
        <v/>
      </c>
      <c r="C194" s="71" t="str">
        <f>IF(AND(D194&lt;&gt;"",D194&gt;0),RANK(D194,D$6:D$300,0)*100+COUNTIF(D$5:D194,D194),"")</f>
        <v/>
      </c>
      <c r="D194" s="71" t="str">
        <f>IF(OR($A194="",R194="Nein",R194=""),"",SUMPRODUCT((Tabelle1!$J$6:$J$500)*(Ausstellungen!$C$6:$C$500=$A194)*(Ausstellungen!$F$6:$F$500=Tabelle2!$E$3)*(Ausstellungen!$E$6:$E$500="Hü"))+SUMPRODUCT((Tabelle1!$J$6:$J$500)*(Ausstellungen!$C$6:$C$500=$A194)*(Ausstellungen!$F$6:$F$500=Tabelle2!$E$4)*(Ausstellungen!$E$6:$E$500="Hü")))</f>
        <v/>
      </c>
      <c r="E194" s="71" t="str">
        <f>IF(AND(F194&lt;&gt;"",F194&gt;0),RANK(F194,F$6:F$300,0)*100+COUNTIF(F$5:F194,F194),"")</f>
        <v/>
      </c>
      <c r="F194" s="71" t="str">
        <f>IF(OR($A194="",R194="Nein",R194=""),"",SUMPRODUCT((Tabelle1!$J$6:$J$500)*(Ausstellungen!$C$6:$C$500=$A194)*(Ausstellungen!$F$6:$F$500=Tabelle2!$E$3)*(Ausstellungen!$E$6:$E$500="Rü"))+SUMPRODUCT((Tabelle1!$J$6:$J$500)*(Ausstellungen!$C$6:$C$500=$A194)*(Ausstellungen!$F$6:$F$500=Tabelle2!$E$4)*(Ausstellungen!$E$6:$E$500="Rü")))</f>
        <v/>
      </c>
      <c r="G194" s="71" t="str">
        <f>IF(AND(H194&lt;&gt;"",H194&gt;0),RANK(H194,H$6:H$300,0)*100+COUNTIF(H$5:H194,H194),"")</f>
        <v/>
      </c>
      <c r="H194" s="71" t="str">
        <f>IF(OR($A194="",R194="Nein",R194=""),"",SUMPRODUCT((Tabelle1!$J$6:$J$500)*(Ausstellungen!$C$6:$C$500=$A194)*(Ausstellungen!$F$6:$F$500&lt;&gt;Tabelle2!$E$3)*(Ausstellungen!$F$6:$F$500&lt;&gt;Tabelle2!$E$4)*(Ausstellungen!$F$6:$F$500&lt;&gt;Tabelle2!$E$8)*(Ausstellungen!$E$6:$E$500="Hü")))</f>
        <v/>
      </c>
      <c r="I194" s="71" t="str">
        <f>IF(AND(J194&lt;&gt;"",J194&gt;0),RANK(J194,J$6:J$300,0)*100+COUNTIF(J$5:J194,J194),"")</f>
        <v/>
      </c>
      <c r="J194" s="71" t="str">
        <f>IF(OR($A194="",R194="Nein",R194=""),"",SUMPRODUCT((Tabelle1!$J$6:$J$500)*(Ausstellungen!$C$6:$C$500=$A194)*(Ausstellungen!$F$6:$F$500&lt;&gt;Tabelle2!$E$3)*(Ausstellungen!$F$6:$F$500&lt;&gt;Tabelle2!$E$4)*(Ausstellungen!$F$6:$F$500&lt;&gt;Tabelle2!$E$8)*(Ausstellungen!$E$6:$E$500="Rü")))</f>
        <v/>
      </c>
      <c r="K194" s="71" t="str">
        <f>IF(AND(L194&lt;&gt;"",L194&gt;0),RANK(L194,L$6:L$300,0)*100+COUNTIF(L$5:L194,L194),"")</f>
        <v/>
      </c>
      <c r="L194" s="71" t="str">
        <f>IF(OR($A194="",R194="Nein",R194=""),"",SUMPRODUCT((Tabelle1!$J$6:$J$500)*(Ausstellungen!$C$6:$C$500=$A194)*(Ausstellungen!$F$6:$F$500=Tabelle2!$E$8)))</f>
        <v/>
      </c>
      <c r="M194" s="130" t="str">
        <f t="shared" si="2"/>
        <v/>
      </c>
      <c r="N194" s="130" t="str">
        <f>IF(A194&gt;"a",PROPER(VLOOKUP(A194,Teilnehmer!C$6:E$300,3,0)),"")</f>
        <v/>
      </c>
      <c r="O194" s="130" t="str">
        <f>IF(Teilnehmer!C194&lt;&gt;"","Tabelle2!$A$4:$A$6","leer")</f>
        <v>leer</v>
      </c>
      <c r="P194" s="130" t="str">
        <f>IF(AND(Teilnehmer!C194&lt;&gt;"",Teilnehmer!D194&lt;&gt;"",Teilnehmer!E194&lt;&gt;""),"Tabelle2!$A$1:$A$3","leer")</f>
        <v>leer</v>
      </c>
      <c r="Q194" s="71">
        <f>COUNTIF(Teilnehmer!$C$6:$C$300,"&lt;="&amp;Teilnehmer!$C$6:$C$300)</f>
        <v>0</v>
      </c>
      <c r="R194" s="71" t="str">
        <f>IF(A194&gt;"a",VLOOKUP(A194,Teilnehmer!C$6:F$300,4,0),"")</f>
        <v/>
      </c>
    </row>
    <row r="195" spans="1:18" ht="18.600000000000001" customHeight="1" x14ac:dyDescent="0.2">
      <c r="A195" s="130" t="str">
        <f>IF(ISERROR(INDEX(Teilnehmer!$C$6:$C$300,MATCH(ROWS(Teilnehmer!C$6:$C195),$Q$6:$Q$300,0))),"",UPPER(INDEX(Teilnehmer!$C$6:$C$300,MATCH(ROWS(Teilnehmer!A$6:$C195),$Q$6:$Q$300,0))))</f>
        <v/>
      </c>
      <c r="B195" s="130" t="str">
        <f>IF(A195&gt;"a",MID(VLOOKUP(A195,Teilnehmer!C$6:D$300,2,0),1,2),"")</f>
        <v/>
      </c>
      <c r="C195" s="71" t="str">
        <f>IF(AND(D195&lt;&gt;"",D195&gt;0),RANK(D195,D$6:D$300,0)*100+COUNTIF(D$5:D195,D195),"")</f>
        <v/>
      </c>
      <c r="D195" s="71" t="str">
        <f>IF(OR($A195="",R195="Nein",R195=""),"",SUMPRODUCT((Tabelle1!$J$6:$J$500)*(Ausstellungen!$C$6:$C$500=$A195)*(Ausstellungen!$F$6:$F$500=Tabelle2!$E$3)*(Ausstellungen!$E$6:$E$500="Hü"))+SUMPRODUCT((Tabelle1!$J$6:$J$500)*(Ausstellungen!$C$6:$C$500=$A195)*(Ausstellungen!$F$6:$F$500=Tabelle2!$E$4)*(Ausstellungen!$E$6:$E$500="Hü")))</f>
        <v/>
      </c>
      <c r="E195" s="71" t="str">
        <f>IF(AND(F195&lt;&gt;"",F195&gt;0),RANK(F195,F$6:F$300,0)*100+COUNTIF(F$5:F195,F195),"")</f>
        <v/>
      </c>
      <c r="F195" s="71" t="str">
        <f>IF(OR($A195="",R195="Nein",R195=""),"",SUMPRODUCT((Tabelle1!$J$6:$J$500)*(Ausstellungen!$C$6:$C$500=$A195)*(Ausstellungen!$F$6:$F$500=Tabelle2!$E$3)*(Ausstellungen!$E$6:$E$500="Rü"))+SUMPRODUCT((Tabelle1!$J$6:$J$500)*(Ausstellungen!$C$6:$C$500=$A195)*(Ausstellungen!$F$6:$F$500=Tabelle2!$E$4)*(Ausstellungen!$E$6:$E$500="Rü")))</f>
        <v/>
      </c>
      <c r="G195" s="71" t="str">
        <f>IF(AND(H195&lt;&gt;"",H195&gt;0),RANK(H195,H$6:H$300,0)*100+COUNTIF(H$5:H195,H195),"")</f>
        <v/>
      </c>
      <c r="H195" s="71" t="str">
        <f>IF(OR($A195="",R195="Nein",R195=""),"",SUMPRODUCT((Tabelle1!$J$6:$J$500)*(Ausstellungen!$C$6:$C$500=$A195)*(Ausstellungen!$F$6:$F$500&lt;&gt;Tabelle2!$E$3)*(Ausstellungen!$F$6:$F$500&lt;&gt;Tabelle2!$E$4)*(Ausstellungen!$F$6:$F$500&lt;&gt;Tabelle2!$E$8)*(Ausstellungen!$E$6:$E$500="Hü")))</f>
        <v/>
      </c>
      <c r="I195" s="71" t="str">
        <f>IF(AND(J195&lt;&gt;"",J195&gt;0),RANK(J195,J$6:J$300,0)*100+COUNTIF(J$5:J195,J195),"")</f>
        <v/>
      </c>
      <c r="J195" s="71" t="str">
        <f>IF(OR($A195="",R195="Nein",R195=""),"",SUMPRODUCT((Tabelle1!$J$6:$J$500)*(Ausstellungen!$C$6:$C$500=$A195)*(Ausstellungen!$F$6:$F$500&lt;&gt;Tabelle2!$E$3)*(Ausstellungen!$F$6:$F$500&lt;&gt;Tabelle2!$E$4)*(Ausstellungen!$F$6:$F$500&lt;&gt;Tabelle2!$E$8)*(Ausstellungen!$E$6:$E$500="Rü")))</f>
        <v/>
      </c>
      <c r="K195" s="71" t="str">
        <f>IF(AND(L195&lt;&gt;"",L195&gt;0),RANK(L195,L$6:L$300,0)*100+COUNTIF(L$5:L195,L195),"")</f>
        <v/>
      </c>
      <c r="L195" s="71" t="str">
        <f>IF(OR($A195="",R195="Nein",R195=""),"",SUMPRODUCT((Tabelle1!$J$6:$J$500)*(Ausstellungen!$C$6:$C$500=$A195)*(Ausstellungen!$F$6:$F$500=Tabelle2!$E$8)))</f>
        <v/>
      </c>
      <c r="M195" s="130" t="str">
        <f t="shared" si="2"/>
        <v/>
      </c>
      <c r="N195" s="130" t="str">
        <f>IF(A195&gt;"a",PROPER(VLOOKUP(A195,Teilnehmer!C$6:E$300,3,0)),"")</f>
        <v/>
      </c>
      <c r="O195" s="130" t="str">
        <f>IF(Teilnehmer!C195&lt;&gt;"","Tabelle2!$A$4:$A$6","leer")</f>
        <v>leer</v>
      </c>
      <c r="P195" s="130" t="str">
        <f>IF(AND(Teilnehmer!C195&lt;&gt;"",Teilnehmer!D195&lt;&gt;"",Teilnehmer!E195&lt;&gt;""),"Tabelle2!$A$1:$A$3","leer")</f>
        <v>leer</v>
      </c>
      <c r="Q195" s="71">
        <f>COUNTIF(Teilnehmer!$C$6:$C$300,"&lt;="&amp;Teilnehmer!$C$6:$C$300)</f>
        <v>0</v>
      </c>
      <c r="R195" s="71" t="str">
        <f>IF(A195&gt;"a",VLOOKUP(A195,Teilnehmer!C$6:F$300,4,0),"")</f>
        <v/>
      </c>
    </row>
    <row r="196" spans="1:18" ht="18.600000000000001" customHeight="1" x14ac:dyDescent="0.2">
      <c r="A196" s="130" t="str">
        <f>IF(ISERROR(INDEX(Teilnehmer!$C$6:$C$300,MATCH(ROWS(Teilnehmer!C$6:$C196),$Q$6:$Q$300,0))),"",UPPER(INDEX(Teilnehmer!$C$6:$C$300,MATCH(ROWS(Teilnehmer!A$6:$C196),$Q$6:$Q$300,0))))</f>
        <v/>
      </c>
      <c r="B196" s="130" t="str">
        <f>IF(A196&gt;"a",MID(VLOOKUP(A196,Teilnehmer!C$6:D$300,2,0),1,2),"")</f>
        <v/>
      </c>
      <c r="C196" s="71" t="str">
        <f>IF(AND(D196&lt;&gt;"",D196&gt;0),RANK(D196,D$6:D$300,0)*100+COUNTIF(D$5:D196,D196),"")</f>
        <v/>
      </c>
      <c r="D196" s="71" t="str">
        <f>IF(OR($A196="",R196="Nein",R196=""),"",SUMPRODUCT((Tabelle1!$J$6:$J$500)*(Ausstellungen!$C$6:$C$500=$A196)*(Ausstellungen!$F$6:$F$500=Tabelle2!$E$3)*(Ausstellungen!$E$6:$E$500="Hü"))+SUMPRODUCT((Tabelle1!$J$6:$J$500)*(Ausstellungen!$C$6:$C$500=$A196)*(Ausstellungen!$F$6:$F$500=Tabelle2!$E$4)*(Ausstellungen!$E$6:$E$500="Hü")))</f>
        <v/>
      </c>
      <c r="E196" s="71" t="str">
        <f>IF(AND(F196&lt;&gt;"",F196&gt;0),RANK(F196,F$6:F$300,0)*100+COUNTIF(F$5:F196,F196),"")</f>
        <v/>
      </c>
      <c r="F196" s="71" t="str">
        <f>IF(OR($A196="",R196="Nein",R196=""),"",SUMPRODUCT((Tabelle1!$J$6:$J$500)*(Ausstellungen!$C$6:$C$500=$A196)*(Ausstellungen!$F$6:$F$500=Tabelle2!$E$3)*(Ausstellungen!$E$6:$E$500="Rü"))+SUMPRODUCT((Tabelle1!$J$6:$J$500)*(Ausstellungen!$C$6:$C$500=$A196)*(Ausstellungen!$F$6:$F$500=Tabelle2!$E$4)*(Ausstellungen!$E$6:$E$500="Rü")))</f>
        <v/>
      </c>
      <c r="G196" s="71" t="str">
        <f>IF(AND(H196&lt;&gt;"",H196&gt;0),RANK(H196,H$6:H$300,0)*100+COUNTIF(H$5:H196,H196),"")</f>
        <v/>
      </c>
      <c r="H196" s="71" t="str">
        <f>IF(OR($A196="",R196="Nein",R196=""),"",SUMPRODUCT((Tabelle1!$J$6:$J$500)*(Ausstellungen!$C$6:$C$500=$A196)*(Ausstellungen!$F$6:$F$500&lt;&gt;Tabelle2!$E$3)*(Ausstellungen!$F$6:$F$500&lt;&gt;Tabelle2!$E$4)*(Ausstellungen!$F$6:$F$500&lt;&gt;Tabelle2!$E$8)*(Ausstellungen!$E$6:$E$500="Hü")))</f>
        <v/>
      </c>
      <c r="I196" s="71" t="str">
        <f>IF(AND(J196&lt;&gt;"",J196&gt;0),RANK(J196,J$6:J$300,0)*100+COUNTIF(J$5:J196,J196),"")</f>
        <v/>
      </c>
      <c r="J196" s="71" t="str">
        <f>IF(OR($A196="",R196="Nein",R196=""),"",SUMPRODUCT((Tabelle1!$J$6:$J$500)*(Ausstellungen!$C$6:$C$500=$A196)*(Ausstellungen!$F$6:$F$500&lt;&gt;Tabelle2!$E$3)*(Ausstellungen!$F$6:$F$500&lt;&gt;Tabelle2!$E$4)*(Ausstellungen!$F$6:$F$500&lt;&gt;Tabelle2!$E$8)*(Ausstellungen!$E$6:$E$500="Rü")))</f>
        <v/>
      </c>
      <c r="K196" s="71" t="str">
        <f>IF(AND(L196&lt;&gt;"",L196&gt;0),RANK(L196,L$6:L$300,0)*100+COUNTIF(L$5:L196,L196),"")</f>
        <v/>
      </c>
      <c r="L196" s="71" t="str">
        <f>IF(OR($A196="",R196="Nein",R196=""),"",SUMPRODUCT((Tabelle1!$J$6:$J$500)*(Ausstellungen!$C$6:$C$500=$A196)*(Ausstellungen!$F$6:$F$500=Tabelle2!$E$8)))</f>
        <v/>
      </c>
      <c r="M196" s="130" t="str">
        <f t="shared" si="2"/>
        <v/>
      </c>
      <c r="N196" s="130" t="str">
        <f>IF(A196&gt;"a",PROPER(VLOOKUP(A196,Teilnehmer!C$6:E$300,3,0)),"")</f>
        <v/>
      </c>
      <c r="O196" s="130" t="str">
        <f>IF(Teilnehmer!C196&lt;&gt;"","Tabelle2!$A$4:$A$6","leer")</f>
        <v>leer</v>
      </c>
      <c r="P196" s="130" t="str">
        <f>IF(AND(Teilnehmer!C196&lt;&gt;"",Teilnehmer!D196&lt;&gt;"",Teilnehmer!E196&lt;&gt;""),"Tabelle2!$A$1:$A$3","leer")</f>
        <v>leer</v>
      </c>
      <c r="Q196" s="71">
        <f>COUNTIF(Teilnehmer!$C$6:$C$300,"&lt;="&amp;Teilnehmer!$C$6:$C$300)</f>
        <v>0</v>
      </c>
      <c r="R196" s="71" t="str">
        <f>IF(A196&gt;"a",VLOOKUP(A196,Teilnehmer!C$6:F$300,4,0),"")</f>
        <v/>
      </c>
    </row>
    <row r="197" spans="1:18" ht="18.600000000000001" customHeight="1" x14ac:dyDescent="0.2">
      <c r="A197" s="130" t="str">
        <f>IF(ISERROR(INDEX(Teilnehmer!$C$6:$C$300,MATCH(ROWS(Teilnehmer!C$6:$C197),$Q$6:$Q$300,0))),"",UPPER(INDEX(Teilnehmer!$C$6:$C$300,MATCH(ROWS(Teilnehmer!A$6:$C197),$Q$6:$Q$300,0))))</f>
        <v/>
      </c>
      <c r="B197" s="130" t="str">
        <f>IF(A197&gt;"a",MID(VLOOKUP(A197,Teilnehmer!C$6:D$300,2,0),1,2),"")</f>
        <v/>
      </c>
      <c r="C197" s="71" t="str">
        <f>IF(AND(D197&lt;&gt;"",D197&gt;0),RANK(D197,D$6:D$300,0)*100+COUNTIF(D$5:D197,D197),"")</f>
        <v/>
      </c>
      <c r="D197" s="71" t="str">
        <f>IF(OR($A197="",R197="Nein",R197=""),"",SUMPRODUCT((Tabelle1!$J$6:$J$500)*(Ausstellungen!$C$6:$C$500=$A197)*(Ausstellungen!$F$6:$F$500=Tabelle2!$E$3)*(Ausstellungen!$E$6:$E$500="Hü"))+SUMPRODUCT((Tabelle1!$J$6:$J$500)*(Ausstellungen!$C$6:$C$500=$A197)*(Ausstellungen!$F$6:$F$500=Tabelle2!$E$4)*(Ausstellungen!$E$6:$E$500="Hü")))</f>
        <v/>
      </c>
      <c r="E197" s="71" t="str">
        <f>IF(AND(F197&lt;&gt;"",F197&gt;0),RANK(F197,F$6:F$300,0)*100+COUNTIF(F$5:F197,F197),"")</f>
        <v/>
      </c>
      <c r="F197" s="71" t="str">
        <f>IF(OR($A197="",R197="Nein",R197=""),"",SUMPRODUCT((Tabelle1!$J$6:$J$500)*(Ausstellungen!$C$6:$C$500=$A197)*(Ausstellungen!$F$6:$F$500=Tabelle2!$E$3)*(Ausstellungen!$E$6:$E$500="Rü"))+SUMPRODUCT((Tabelle1!$J$6:$J$500)*(Ausstellungen!$C$6:$C$500=$A197)*(Ausstellungen!$F$6:$F$500=Tabelle2!$E$4)*(Ausstellungen!$E$6:$E$500="Rü")))</f>
        <v/>
      </c>
      <c r="G197" s="71" t="str">
        <f>IF(AND(H197&lt;&gt;"",H197&gt;0),RANK(H197,H$6:H$300,0)*100+COUNTIF(H$5:H197,H197),"")</f>
        <v/>
      </c>
      <c r="H197" s="71" t="str">
        <f>IF(OR($A197="",R197="Nein",R197=""),"",SUMPRODUCT((Tabelle1!$J$6:$J$500)*(Ausstellungen!$C$6:$C$500=$A197)*(Ausstellungen!$F$6:$F$500&lt;&gt;Tabelle2!$E$3)*(Ausstellungen!$F$6:$F$500&lt;&gt;Tabelle2!$E$4)*(Ausstellungen!$F$6:$F$500&lt;&gt;Tabelle2!$E$8)*(Ausstellungen!$E$6:$E$500="Hü")))</f>
        <v/>
      </c>
      <c r="I197" s="71" t="str">
        <f>IF(AND(J197&lt;&gt;"",J197&gt;0),RANK(J197,J$6:J$300,0)*100+COUNTIF(J$5:J197,J197),"")</f>
        <v/>
      </c>
      <c r="J197" s="71" t="str">
        <f>IF(OR($A197="",R197="Nein",R197=""),"",SUMPRODUCT((Tabelle1!$J$6:$J$500)*(Ausstellungen!$C$6:$C$500=$A197)*(Ausstellungen!$F$6:$F$500&lt;&gt;Tabelle2!$E$3)*(Ausstellungen!$F$6:$F$500&lt;&gt;Tabelle2!$E$4)*(Ausstellungen!$F$6:$F$500&lt;&gt;Tabelle2!$E$8)*(Ausstellungen!$E$6:$E$500="Rü")))</f>
        <v/>
      </c>
      <c r="K197" s="71" t="str">
        <f>IF(AND(L197&lt;&gt;"",L197&gt;0),RANK(L197,L$6:L$300,0)*100+COUNTIF(L$5:L197,L197),"")</f>
        <v/>
      </c>
      <c r="L197" s="71" t="str">
        <f>IF(OR($A197="",R197="Nein",R197=""),"",SUMPRODUCT((Tabelle1!$J$6:$J$500)*(Ausstellungen!$C$6:$C$500=$A197)*(Ausstellungen!$F$6:$F$500=Tabelle2!$E$8)))</f>
        <v/>
      </c>
      <c r="M197" s="130" t="str">
        <f t="shared" si="2"/>
        <v/>
      </c>
      <c r="N197" s="130" t="str">
        <f>IF(A197&gt;"a",PROPER(VLOOKUP(A197,Teilnehmer!C$6:E$300,3,0)),"")</f>
        <v/>
      </c>
      <c r="O197" s="130" t="str">
        <f>IF(Teilnehmer!C197&lt;&gt;"","Tabelle2!$A$4:$A$6","leer")</f>
        <v>leer</v>
      </c>
      <c r="P197" s="130" t="str">
        <f>IF(AND(Teilnehmer!C197&lt;&gt;"",Teilnehmer!D197&lt;&gt;"",Teilnehmer!E197&lt;&gt;""),"Tabelle2!$A$1:$A$3","leer")</f>
        <v>leer</v>
      </c>
      <c r="Q197" s="71">
        <f>COUNTIF(Teilnehmer!$C$6:$C$300,"&lt;="&amp;Teilnehmer!$C$6:$C$300)</f>
        <v>0</v>
      </c>
      <c r="R197" s="71" t="str">
        <f>IF(A197&gt;"a",VLOOKUP(A197,Teilnehmer!C$6:F$300,4,0),"")</f>
        <v/>
      </c>
    </row>
    <row r="198" spans="1:18" ht="18.600000000000001" customHeight="1" x14ac:dyDescent="0.2">
      <c r="A198" s="130" t="str">
        <f>IF(ISERROR(INDEX(Teilnehmer!$C$6:$C$300,MATCH(ROWS(Teilnehmer!C$6:$C198),$Q$6:$Q$300,0))),"",UPPER(INDEX(Teilnehmer!$C$6:$C$300,MATCH(ROWS(Teilnehmer!A$6:$C198),$Q$6:$Q$300,0))))</f>
        <v/>
      </c>
      <c r="B198" s="130" t="str">
        <f>IF(A198&gt;"a",MID(VLOOKUP(A198,Teilnehmer!C$6:D$300,2,0),1,2),"")</f>
        <v/>
      </c>
      <c r="C198" s="71" t="str">
        <f>IF(AND(D198&lt;&gt;"",D198&gt;0),RANK(D198,D$6:D$300,0)*100+COUNTIF(D$5:D198,D198),"")</f>
        <v/>
      </c>
      <c r="D198" s="71" t="str">
        <f>IF(OR($A198="",R198="Nein",R198=""),"",SUMPRODUCT((Tabelle1!$J$6:$J$500)*(Ausstellungen!$C$6:$C$500=$A198)*(Ausstellungen!$F$6:$F$500=Tabelle2!$E$3)*(Ausstellungen!$E$6:$E$500="Hü"))+SUMPRODUCT((Tabelle1!$J$6:$J$500)*(Ausstellungen!$C$6:$C$500=$A198)*(Ausstellungen!$F$6:$F$500=Tabelle2!$E$4)*(Ausstellungen!$E$6:$E$500="Hü")))</f>
        <v/>
      </c>
      <c r="E198" s="71" t="str">
        <f>IF(AND(F198&lt;&gt;"",F198&gt;0),RANK(F198,F$6:F$300,0)*100+COUNTIF(F$5:F198,F198),"")</f>
        <v/>
      </c>
      <c r="F198" s="71" t="str">
        <f>IF(OR($A198="",R198="Nein",R198=""),"",SUMPRODUCT((Tabelle1!$J$6:$J$500)*(Ausstellungen!$C$6:$C$500=$A198)*(Ausstellungen!$F$6:$F$500=Tabelle2!$E$3)*(Ausstellungen!$E$6:$E$500="Rü"))+SUMPRODUCT((Tabelle1!$J$6:$J$500)*(Ausstellungen!$C$6:$C$500=$A198)*(Ausstellungen!$F$6:$F$500=Tabelle2!$E$4)*(Ausstellungen!$E$6:$E$500="Rü")))</f>
        <v/>
      </c>
      <c r="G198" s="71" t="str">
        <f>IF(AND(H198&lt;&gt;"",H198&gt;0),RANK(H198,H$6:H$300,0)*100+COUNTIF(H$5:H198,H198),"")</f>
        <v/>
      </c>
      <c r="H198" s="71" t="str">
        <f>IF(OR($A198="",R198="Nein",R198=""),"",SUMPRODUCT((Tabelle1!$J$6:$J$500)*(Ausstellungen!$C$6:$C$500=$A198)*(Ausstellungen!$F$6:$F$500&lt;&gt;Tabelle2!$E$3)*(Ausstellungen!$F$6:$F$500&lt;&gt;Tabelle2!$E$4)*(Ausstellungen!$F$6:$F$500&lt;&gt;Tabelle2!$E$8)*(Ausstellungen!$E$6:$E$500="Hü")))</f>
        <v/>
      </c>
      <c r="I198" s="71" t="str">
        <f>IF(AND(J198&lt;&gt;"",J198&gt;0),RANK(J198,J$6:J$300,0)*100+COUNTIF(J$5:J198,J198),"")</f>
        <v/>
      </c>
      <c r="J198" s="71" t="str">
        <f>IF(OR($A198="",R198="Nein",R198=""),"",SUMPRODUCT((Tabelle1!$J$6:$J$500)*(Ausstellungen!$C$6:$C$500=$A198)*(Ausstellungen!$F$6:$F$500&lt;&gt;Tabelle2!$E$3)*(Ausstellungen!$F$6:$F$500&lt;&gt;Tabelle2!$E$4)*(Ausstellungen!$F$6:$F$500&lt;&gt;Tabelle2!$E$8)*(Ausstellungen!$E$6:$E$500="Rü")))</f>
        <v/>
      </c>
      <c r="K198" s="71" t="str">
        <f>IF(AND(L198&lt;&gt;"",L198&gt;0),RANK(L198,L$6:L$300,0)*100+COUNTIF(L$5:L198,L198),"")</f>
        <v/>
      </c>
      <c r="L198" s="71" t="str">
        <f>IF(OR($A198="",R198="Nein",R198=""),"",SUMPRODUCT((Tabelle1!$J$6:$J$500)*(Ausstellungen!$C$6:$C$500=$A198)*(Ausstellungen!$F$6:$F$500=Tabelle2!$E$8)))</f>
        <v/>
      </c>
      <c r="M198" s="130" t="str">
        <f t="shared" ref="M198:M261" si="3">A198</f>
        <v/>
      </c>
      <c r="N198" s="130" t="str">
        <f>IF(A198&gt;"a",PROPER(VLOOKUP(A198,Teilnehmer!C$6:E$300,3,0)),"")</f>
        <v/>
      </c>
      <c r="O198" s="130" t="str">
        <f>IF(Teilnehmer!C198&lt;&gt;"","Tabelle2!$A$4:$A$6","leer")</f>
        <v>leer</v>
      </c>
      <c r="P198" s="130" t="str">
        <f>IF(AND(Teilnehmer!C198&lt;&gt;"",Teilnehmer!D198&lt;&gt;"",Teilnehmer!E198&lt;&gt;""),"Tabelle2!$A$1:$A$3","leer")</f>
        <v>leer</v>
      </c>
      <c r="Q198" s="71">
        <f>COUNTIF(Teilnehmer!$C$6:$C$300,"&lt;="&amp;Teilnehmer!$C$6:$C$300)</f>
        <v>0</v>
      </c>
      <c r="R198" s="71" t="str">
        <f>IF(A198&gt;"a",VLOOKUP(A198,Teilnehmer!C$6:F$300,4,0),"")</f>
        <v/>
      </c>
    </row>
    <row r="199" spans="1:18" ht="18.600000000000001" customHeight="1" x14ac:dyDescent="0.2">
      <c r="A199" s="130" t="str">
        <f>IF(ISERROR(INDEX(Teilnehmer!$C$6:$C$300,MATCH(ROWS(Teilnehmer!C$6:$C199),$Q$6:$Q$300,0))),"",UPPER(INDEX(Teilnehmer!$C$6:$C$300,MATCH(ROWS(Teilnehmer!A$6:$C199),$Q$6:$Q$300,0))))</f>
        <v/>
      </c>
      <c r="B199" s="130" t="str">
        <f>IF(A199&gt;"a",MID(VLOOKUP(A199,Teilnehmer!C$6:D$300,2,0),1,2),"")</f>
        <v/>
      </c>
      <c r="C199" s="71" t="str">
        <f>IF(AND(D199&lt;&gt;"",D199&gt;0),RANK(D199,D$6:D$300,0)*100+COUNTIF(D$5:D199,D199),"")</f>
        <v/>
      </c>
      <c r="D199" s="71" t="str">
        <f>IF(OR($A199="",R199="Nein",R199=""),"",SUMPRODUCT((Tabelle1!$J$6:$J$500)*(Ausstellungen!$C$6:$C$500=$A199)*(Ausstellungen!$F$6:$F$500=Tabelle2!$E$3)*(Ausstellungen!$E$6:$E$500="Hü"))+SUMPRODUCT((Tabelle1!$J$6:$J$500)*(Ausstellungen!$C$6:$C$500=$A199)*(Ausstellungen!$F$6:$F$500=Tabelle2!$E$4)*(Ausstellungen!$E$6:$E$500="Hü")))</f>
        <v/>
      </c>
      <c r="E199" s="71" t="str">
        <f>IF(AND(F199&lt;&gt;"",F199&gt;0),RANK(F199,F$6:F$300,0)*100+COUNTIF(F$5:F199,F199),"")</f>
        <v/>
      </c>
      <c r="F199" s="71" t="str">
        <f>IF(OR($A199="",R199="Nein",R199=""),"",SUMPRODUCT((Tabelle1!$J$6:$J$500)*(Ausstellungen!$C$6:$C$500=$A199)*(Ausstellungen!$F$6:$F$500=Tabelle2!$E$3)*(Ausstellungen!$E$6:$E$500="Rü"))+SUMPRODUCT((Tabelle1!$J$6:$J$500)*(Ausstellungen!$C$6:$C$500=$A199)*(Ausstellungen!$F$6:$F$500=Tabelle2!$E$4)*(Ausstellungen!$E$6:$E$500="Rü")))</f>
        <v/>
      </c>
      <c r="G199" s="71" t="str">
        <f>IF(AND(H199&lt;&gt;"",H199&gt;0),RANK(H199,H$6:H$300,0)*100+COUNTIF(H$5:H199,H199),"")</f>
        <v/>
      </c>
      <c r="H199" s="71" t="str">
        <f>IF(OR($A199="",R199="Nein",R199=""),"",SUMPRODUCT((Tabelle1!$J$6:$J$500)*(Ausstellungen!$C$6:$C$500=$A199)*(Ausstellungen!$F$6:$F$500&lt;&gt;Tabelle2!$E$3)*(Ausstellungen!$F$6:$F$500&lt;&gt;Tabelle2!$E$4)*(Ausstellungen!$F$6:$F$500&lt;&gt;Tabelle2!$E$8)*(Ausstellungen!$E$6:$E$500="Hü")))</f>
        <v/>
      </c>
      <c r="I199" s="71" t="str">
        <f>IF(AND(J199&lt;&gt;"",J199&gt;0),RANK(J199,J$6:J$300,0)*100+COUNTIF(J$5:J199,J199),"")</f>
        <v/>
      </c>
      <c r="J199" s="71" t="str">
        <f>IF(OR($A199="",R199="Nein",R199=""),"",SUMPRODUCT((Tabelle1!$J$6:$J$500)*(Ausstellungen!$C$6:$C$500=$A199)*(Ausstellungen!$F$6:$F$500&lt;&gt;Tabelle2!$E$3)*(Ausstellungen!$F$6:$F$500&lt;&gt;Tabelle2!$E$4)*(Ausstellungen!$F$6:$F$500&lt;&gt;Tabelle2!$E$8)*(Ausstellungen!$E$6:$E$500="Rü")))</f>
        <v/>
      </c>
      <c r="K199" s="71" t="str">
        <f>IF(AND(L199&lt;&gt;"",L199&gt;0),RANK(L199,L$6:L$300,0)*100+COUNTIF(L$5:L199,L199),"")</f>
        <v/>
      </c>
      <c r="L199" s="71" t="str">
        <f>IF(OR($A199="",R199="Nein",R199=""),"",SUMPRODUCT((Tabelle1!$J$6:$J$500)*(Ausstellungen!$C$6:$C$500=$A199)*(Ausstellungen!$F$6:$F$500=Tabelle2!$E$8)))</f>
        <v/>
      </c>
      <c r="M199" s="130" t="str">
        <f t="shared" si="3"/>
        <v/>
      </c>
      <c r="N199" s="130" t="str">
        <f>IF(A199&gt;"a",PROPER(VLOOKUP(A199,Teilnehmer!C$6:E$300,3,0)),"")</f>
        <v/>
      </c>
      <c r="O199" s="130" t="str">
        <f>IF(Teilnehmer!C199&lt;&gt;"","Tabelle2!$A$4:$A$6","leer")</f>
        <v>leer</v>
      </c>
      <c r="P199" s="130" t="str">
        <f>IF(AND(Teilnehmer!C199&lt;&gt;"",Teilnehmer!D199&lt;&gt;"",Teilnehmer!E199&lt;&gt;""),"Tabelle2!$A$1:$A$3","leer")</f>
        <v>leer</v>
      </c>
      <c r="Q199" s="71">
        <f>COUNTIF(Teilnehmer!$C$6:$C$300,"&lt;="&amp;Teilnehmer!$C$6:$C$300)</f>
        <v>0</v>
      </c>
      <c r="R199" s="71" t="str">
        <f>IF(A199&gt;"a",VLOOKUP(A199,Teilnehmer!C$6:F$300,4,0),"")</f>
        <v/>
      </c>
    </row>
    <row r="200" spans="1:18" ht="18.600000000000001" customHeight="1" x14ac:dyDescent="0.2">
      <c r="A200" s="130" t="str">
        <f>IF(ISERROR(INDEX(Teilnehmer!$C$6:$C$300,MATCH(ROWS(Teilnehmer!C$6:$C200),$Q$6:$Q$300,0))),"",UPPER(INDEX(Teilnehmer!$C$6:$C$300,MATCH(ROWS(Teilnehmer!A$6:$C200),$Q$6:$Q$300,0))))</f>
        <v/>
      </c>
      <c r="B200" s="130" t="str">
        <f>IF(A200&gt;"a",MID(VLOOKUP(A200,Teilnehmer!C$6:D$300,2,0),1,2),"")</f>
        <v/>
      </c>
      <c r="C200" s="71" t="str">
        <f>IF(AND(D200&lt;&gt;"",D200&gt;0),RANK(D200,D$6:D$300,0)*100+COUNTIF(D$5:D200,D200),"")</f>
        <v/>
      </c>
      <c r="D200" s="71" t="str">
        <f>IF(OR($A200="",R200="Nein",R200=""),"",SUMPRODUCT((Tabelle1!$J$6:$J$500)*(Ausstellungen!$C$6:$C$500=$A200)*(Ausstellungen!$F$6:$F$500=Tabelle2!$E$3)*(Ausstellungen!$E$6:$E$500="Hü"))+SUMPRODUCT((Tabelle1!$J$6:$J$500)*(Ausstellungen!$C$6:$C$500=$A200)*(Ausstellungen!$F$6:$F$500=Tabelle2!$E$4)*(Ausstellungen!$E$6:$E$500="Hü")))</f>
        <v/>
      </c>
      <c r="E200" s="71" t="str">
        <f>IF(AND(F200&lt;&gt;"",F200&gt;0),RANK(F200,F$6:F$300,0)*100+COUNTIF(F$5:F200,F200),"")</f>
        <v/>
      </c>
      <c r="F200" s="71" t="str">
        <f>IF(OR($A200="",R200="Nein",R200=""),"",SUMPRODUCT((Tabelle1!$J$6:$J$500)*(Ausstellungen!$C$6:$C$500=$A200)*(Ausstellungen!$F$6:$F$500=Tabelle2!$E$3)*(Ausstellungen!$E$6:$E$500="Rü"))+SUMPRODUCT((Tabelle1!$J$6:$J$500)*(Ausstellungen!$C$6:$C$500=$A200)*(Ausstellungen!$F$6:$F$500=Tabelle2!$E$4)*(Ausstellungen!$E$6:$E$500="Rü")))</f>
        <v/>
      </c>
      <c r="G200" s="71" t="str">
        <f>IF(AND(H200&lt;&gt;"",H200&gt;0),RANK(H200,H$6:H$300,0)*100+COUNTIF(H$5:H200,H200),"")</f>
        <v/>
      </c>
      <c r="H200" s="71" t="str">
        <f>IF(OR($A200="",R200="Nein",R200=""),"",SUMPRODUCT((Tabelle1!$J$6:$J$500)*(Ausstellungen!$C$6:$C$500=$A200)*(Ausstellungen!$F$6:$F$500&lt;&gt;Tabelle2!$E$3)*(Ausstellungen!$F$6:$F$500&lt;&gt;Tabelle2!$E$4)*(Ausstellungen!$F$6:$F$500&lt;&gt;Tabelle2!$E$8)*(Ausstellungen!$E$6:$E$500="Hü")))</f>
        <v/>
      </c>
      <c r="I200" s="71" t="str">
        <f>IF(AND(J200&lt;&gt;"",J200&gt;0),RANK(J200,J$6:J$300,0)*100+COUNTIF(J$5:J200,J200),"")</f>
        <v/>
      </c>
      <c r="J200" s="71" t="str">
        <f>IF(OR($A200="",R200="Nein",R200=""),"",SUMPRODUCT((Tabelle1!$J$6:$J$500)*(Ausstellungen!$C$6:$C$500=$A200)*(Ausstellungen!$F$6:$F$500&lt;&gt;Tabelle2!$E$3)*(Ausstellungen!$F$6:$F$500&lt;&gt;Tabelle2!$E$4)*(Ausstellungen!$F$6:$F$500&lt;&gt;Tabelle2!$E$8)*(Ausstellungen!$E$6:$E$500="Rü")))</f>
        <v/>
      </c>
      <c r="K200" s="71" t="str">
        <f>IF(AND(L200&lt;&gt;"",L200&gt;0),RANK(L200,L$6:L$300,0)*100+COUNTIF(L$5:L200,L200),"")</f>
        <v/>
      </c>
      <c r="L200" s="71" t="str">
        <f>IF(OR($A200="",R200="Nein",R200=""),"",SUMPRODUCT((Tabelle1!$J$6:$J$500)*(Ausstellungen!$C$6:$C$500=$A200)*(Ausstellungen!$F$6:$F$500=Tabelle2!$E$8)))</f>
        <v/>
      </c>
      <c r="M200" s="130" t="str">
        <f t="shared" si="3"/>
        <v/>
      </c>
      <c r="N200" s="130" t="str">
        <f>IF(A200&gt;"a",PROPER(VLOOKUP(A200,Teilnehmer!C$6:E$300,3,0)),"")</f>
        <v/>
      </c>
      <c r="O200" s="130" t="str">
        <f>IF(Teilnehmer!C200&lt;&gt;"","Tabelle2!$A$4:$A$6","leer")</f>
        <v>leer</v>
      </c>
      <c r="P200" s="130" t="str">
        <f>IF(AND(Teilnehmer!C200&lt;&gt;"",Teilnehmer!D200&lt;&gt;"",Teilnehmer!E200&lt;&gt;""),"Tabelle2!$A$1:$A$3","leer")</f>
        <v>leer</v>
      </c>
      <c r="Q200" s="71">
        <f>COUNTIF(Teilnehmer!$C$6:$C$300,"&lt;="&amp;Teilnehmer!$C$6:$C$300)</f>
        <v>0</v>
      </c>
      <c r="R200" s="71" t="str">
        <f>IF(A200&gt;"a",VLOOKUP(A200,Teilnehmer!C$6:F$300,4,0),"")</f>
        <v/>
      </c>
    </row>
    <row r="201" spans="1:18" ht="18.600000000000001" customHeight="1" x14ac:dyDescent="0.2">
      <c r="A201" s="130" t="str">
        <f>IF(ISERROR(INDEX(Teilnehmer!$C$6:$C$300,MATCH(ROWS(Teilnehmer!C$6:$C201),$Q$6:$Q$300,0))),"",UPPER(INDEX(Teilnehmer!$C$6:$C$300,MATCH(ROWS(Teilnehmer!A$6:$C201),$Q$6:$Q$300,0))))</f>
        <v/>
      </c>
      <c r="B201" s="130" t="str">
        <f>IF(A201&gt;"a",MID(VLOOKUP(A201,Teilnehmer!C$6:D$300,2,0),1,2),"")</f>
        <v/>
      </c>
      <c r="C201" s="71" t="str">
        <f>IF(AND(D201&lt;&gt;"",D201&gt;0),RANK(D201,D$6:D$300,0)*100+COUNTIF(D$5:D201,D201),"")</f>
        <v/>
      </c>
      <c r="D201" s="71" t="str">
        <f>IF(OR($A201="",R201="Nein",R201=""),"",SUMPRODUCT((Tabelle1!$J$6:$J$500)*(Ausstellungen!$C$6:$C$500=$A201)*(Ausstellungen!$F$6:$F$500=Tabelle2!$E$3)*(Ausstellungen!$E$6:$E$500="Hü"))+SUMPRODUCT((Tabelle1!$J$6:$J$500)*(Ausstellungen!$C$6:$C$500=$A201)*(Ausstellungen!$F$6:$F$500=Tabelle2!$E$4)*(Ausstellungen!$E$6:$E$500="Hü")))</f>
        <v/>
      </c>
      <c r="E201" s="71" t="str">
        <f>IF(AND(F201&lt;&gt;"",F201&gt;0),RANK(F201,F$6:F$300,0)*100+COUNTIF(F$5:F201,F201),"")</f>
        <v/>
      </c>
      <c r="F201" s="71" t="str">
        <f>IF(OR($A201="",R201="Nein",R201=""),"",SUMPRODUCT((Tabelle1!$J$6:$J$500)*(Ausstellungen!$C$6:$C$500=$A201)*(Ausstellungen!$F$6:$F$500=Tabelle2!$E$3)*(Ausstellungen!$E$6:$E$500="Rü"))+SUMPRODUCT((Tabelle1!$J$6:$J$500)*(Ausstellungen!$C$6:$C$500=$A201)*(Ausstellungen!$F$6:$F$500=Tabelle2!$E$4)*(Ausstellungen!$E$6:$E$500="Rü")))</f>
        <v/>
      </c>
      <c r="G201" s="71" t="str">
        <f>IF(AND(H201&lt;&gt;"",H201&gt;0),RANK(H201,H$6:H$300,0)*100+COUNTIF(H$5:H201,H201),"")</f>
        <v/>
      </c>
      <c r="H201" s="71" t="str">
        <f>IF(OR($A201="",R201="Nein",R201=""),"",SUMPRODUCT((Tabelle1!$J$6:$J$500)*(Ausstellungen!$C$6:$C$500=$A201)*(Ausstellungen!$F$6:$F$500&lt;&gt;Tabelle2!$E$3)*(Ausstellungen!$F$6:$F$500&lt;&gt;Tabelle2!$E$4)*(Ausstellungen!$F$6:$F$500&lt;&gt;Tabelle2!$E$8)*(Ausstellungen!$E$6:$E$500="Hü")))</f>
        <v/>
      </c>
      <c r="I201" s="71" t="str">
        <f>IF(AND(J201&lt;&gt;"",J201&gt;0),RANK(J201,J$6:J$300,0)*100+COUNTIF(J$5:J201,J201),"")</f>
        <v/>
      </c>
      <c r="J201" s="71" t="str">
        <f>IF(OR($A201="",R201="Nein",R201=""),"",SUMPRODUCT((Tabelle1!$J$6:$J$500)*(Ausstellungen!$C$6:$C$500=$A201)*(Ausstellungen!$F$6:$F$500&lt;&gt;Tabelle2!$E$3)*(Ausstellungen!$F$6:$F$500&lt;&gt;Tabelle2!$E$4)*(Ausstellungen!$F$6:$F$500&lt;&gt;Tabelle2!$E$8)*(Ausstellungen!$E$6:$E$500="Rü")))</f>
        <v/>
      </c>
      <c r="K201" s="71" t="str">
        <f>IF(AND(L201&lt;&gt;"",L201&gt;0),RANK(L201,L$6:L$300,0)*100+COUNTIF(L$5:L201,L201),"")</f>
        <v/>
      </c>
      <c r="L201" s="71" t="str">
        <f>IF(OR($A201="",R201="Nein",R201=""),"",SUMPRODUCT((Tabelle1!$J$6:$J$500)*(Ausstellungen!$C$6:$C$500=$A201)*(Ausstellungen!$F$6:$F$500=Tabelle2!$E$8)))</f>
        <v/>
      </c>
      <c r="M201" s="130" t="str">
        <f t="shared" si="3"/>
        <v/>
      </c>
      <c r="N201" s="130" t="str">
        <f>IF(A201&gt;"a",PROPER(VLOOKUP(A201,Teilnehmer!C$6:E$300,3,0)),"")</f>
        <v/>
      </c>
      <c r="O201" s="130" t="str">
        <f>IF(Teilnehmer!C201&lt;&gt;"","Tabelle2!$A$4:$A$6","leer")</f>
        <v>leer</v>
      </c>
      <c r="P201" s="130" t="str">
        <f>IF(AND(Teilnehmer!C201&lt;&gt;"",Teilnehmer!D201&lt;&gt;"",Teilnehmer!E201&lt;&gt;""),"Tabelle2!$A$1:$A$3","leer")</f>
        <v>leer</v>
      </c>
      <c r="Q201" s="71">
        <f>COUNTIF(Teilnehmer!$C$6:$C$300,"&lt;="&amp;Teilnehmer!$C$6:$C$300)</f>
        <v>0</v>
      </c>
      <c r="R201" s="71" t="str">
        <f>IF(A201&gt;"a",VLOOKUP(A201,Teilnehmer!C$6:F$300,4,0),"")</f>
        <v/>
      </c>
    </row>
    <row r="202" spans="1:18" ht="18.600000000000001" customHeight="1" x14ac:dyDescent="0.2">
      <c r="A202" s="130" t="str">
        <f>IF(ISERROR(INDEX(Teilnehmer!$C$6:$C$300,MATCH(ROWS(Teilnehmer!C$6:$C202),$Q$6:$Q$300,0))),"",UPPER(INDEX(Teilnehmer!$C$6:$C$300,MATCH(ROWS(Teilnehmer!A$6:$C202),$Q$6:$Q$300,0))))</f>
        <v/>
      </c>
      <c r="B202" s="130" t="str">
        <f>IF(A202&gt;"a",MID(VLOOKUP(A202,Teilnehmer!C$6:D$300,2,0),1,2),"")</f>
        <v/>
      </c>
      <c r="C202" s="71" t="str">
        <f>IF(AND(D202&lt;&gt;"",D202&gt;0),RANK(D202,D$6:D$300,0)*100+COUNTIF(D$5:D202,D202),"")</f>
        <v/>
      </c>
      <c r="D202" s="71" t="str">
        <f>IF(OR($A202="",R202="Nein",R202=""),"",SUMPRODUCT((Tabelle1!$J$6:$J$500)*(Ausstellungen!$C$6:$C$500=$A202)*(Ausstellungen!$F$6:$F$500=Tabelle2!$E$3)*(Ausstellungen!$E$6:$E$500="Hü"))+SUMPRODUCT((Tabelle1!$J$6:$J$500)*(Ausstellungen!$C$6:$C$500=$A202)*(Ausstellungen!$F$6:$F$500=Tabelle2!$E$4)*(Ausstellungen!$E$6:$E$500="Hü")))</f>
        <v/>
      </c>
      <c r="E202" s="71" t="str">
        <f>IF(AND(F202&lt;&gt;"",F202&gt;0),RANK(F202,F$6:F$300,0)*100+COUNTIF(F$5:F202,F202),"")</f>
        <v/>
      </c>
      <c r="F202" s="71" t="str">
        <f>IF(OR($A202="",R202="Nein",R202=""),"",SUMPRODUCT((Tabelle1!$J$6:$J$500)*(Ausstellungen!$C$6:$C$500=$A202)*(Ausstellungen!$F$6:$F$500=Tabelle2!$E$3)*(Ausstellungen!$E$6:$E$500="Rü"))+SUMPRODUCT((Tabelle1!$J$6:$J$500)*(Ausstellungen!$C$6:$C$500=$A202)*(Ausstellungen!$F$6:$F$500=Tabelle2!$E$4)*(Ausstellungen!$E$6:$E$500="Rü")))</f>
        <v/>
      </c>
      <c r="G202" s="71" t="str">
        <f>IF(AND(H202&lt;&gt;"",H202&gt;0),RANK(H202,H$6:H$300,0)*100+COUNTIF(H$5:H202,H202),"")</f>
        <v/>
      </c>
      <c r="H202" s="71" t="str">
        <f>IF(OR($A202="",R202="Nein",R202=""),"",SUMPRODUCT((Tabelle1!$J$6:$J$500)*(Ausstellungen!$C$6:$C$500=$A202)*(Ausstellungen!$F$6:$F$500&lt;&gt;Tabelle2!$E$3)*(Ausstellungen!$F$6:$F$500&lt;&gt;Tabelle2!$E$4)*(Ausstellungen!$F$6:$F$500&lt;&gt;Tabelle2!$E$8)*(Ausstellungen!$E$6:$E$500="Hü")))</f>
        <v/>
      </c>
      <c r="I202" s="71" t="str">
        <f>IF(AND(J202&lt;&gt;"",J202&gt;0),RANK(J202,J$6:J$300,0)*100+COUNTIF(J$5:J202,J202),"")</f>
        <v/>
      </c>
      <c r="J202" s="71" t="str">
        <f>IF(OR($A202="",R202="Nein",R202=""),"",SUMPRODUCT((Tabelle1!$J$6:$J$500)*(Ausstellungen!$C$6:$C$500=$A202)*(Ausstellungen!$F$6:$F$500&lt;&gt;Tabelle2!$E$3)*(Ausstellungen!$F$6:$F$500&lt;&gt;Tabelle2!$E$4)*(Ausstellungen!$F$6:$F$500&lt;&gt;Tabelle2!$E$8)*(Ausstellungen!$E$6:$E$500="Rü")))</f>
        <v/>
      </c>
      <c r="K202" s="71" t="str">
        <f>IF(AND(L202&lt;&gt;"",L202&gt;0),RANK(L202,L$6:L$300,0)*100+COUNTIF(L$5:L202,L202),"")</f>
        <v/>
      </c>
      <c r="L202" s="71" t="str">
        <f>IF(OR($A202="",R202="Nein",R202=""),"",SUMPRODUCT((Tabelle1!$J$6:$J$500)*(Ausstellungen!$C$6:$C$500=$A202)*(Ausstellungen!$F$6:$F$500=Tabelle2!$E$8)))</f>
        <v/>
      </c>
      <c r="M202" s="130" t="str">
        <f t="shared" si="3"/>
        <v/>
      </c>
      <c r="N202" s="130" t="str">
        <f>IF(A202&gt;"a",PROPER(VLOOKUP(A202,Teilnehmer!C$6:E$300,3,0)),"")</f>
        <v/>
      </c>
      <c r="O202" s="130" t="str">
        <f>IF(Teilnehmer!C202&lt;&gt;"","Tabelle2!$A$4:$A$6","leer")</f>
        <v>leer</v>
      </c>
      <c r="P202" s="130" t="str">
        <f>IF(AND(Teilnehmer!C202&lt;&gt;"",Teilnehmer!D202&lt;&gt;"",Teilnehmer!E202&lt;&gt;""),"Tabelle2!$A$1:$A$3","leer")</f>
        <v>leer</v>
      </c>
      <c r="Q202" s="71">
        <f>COUNTIF(Teilnehmer!$C$6:$C$300,"&lt;="&amp;Teilnehmer!$C$6:$C$300)</f>
        <v>0</v>
      </c>
      <c r="R202" s="71" t="str">
        <f>IF(A202&gt;"a",VLOOKUP(A202,Teilnehmer!C$6:F$300,4,0),"")</f>
        <v/>
      </c>
    </row>
    <row r="203" spans="1:18" ht="18.600000000000001" customHeight="1" x14ac:dyDescent="0.2">
      <c r="A203" s="130" t="str">
        <f>IF(ISERROR(INDEX(Teilnehmer!$C$6:$C$300,MATCH(ROWS(Teilnehmer!C$6:$C203),$Q$6:$Q$300,0))),"",UPPER(INDEX(Teilnehmer!$C$6:$C$300,MATCH(ROWS(Teilnehmer!A$6:$C203),$Q$6:$Q$300,0))))</f>
        <v/>
      </c>
      <c r="B203" s="130" t="str">
        <f>IF(A203&gt;"a",MID(VLOOKUP(A203,Teilnehmer!C$6:D$300,2,0),1,2),"")</f>
        <v/>
      </c>
      <c r="C203" s="71" t="str">
        <f>IF(AND(D203&lt;&gt;"",D203&gt;0),RANK(D203,D$6:D$300,0)*100+COUNTIF(D$5:D203,D203),"")</f>
        <v/>
      </c>
      <c r="D203" s="71" t="str">
        <f>IF(OR($A203="",R203="Nein",R203=""),"",SUMPRODUCT((Tabelle1!$J$6:$J$500)*(Ausstellungen!$C$6:$C$500=$A203)*(Ausstellungen!$F$6:$F$500=Tabelle2!$E$3)*(Ausstellungen!$E$6:$E$500="Hü"))+SUMPRODUCT((Tabelle1!$J$6:$J$500)*(Ausstellungen!$C$6:$C$500=$A203)*(Ausstellungen!$F$6:$F$500=Tabelle2!$E$4)*(Ausstellungen!$E$6:$E$500="Hü")))</f>
        <v/>
      </c>
      <c r="E203" s="71" t="str">
        <f>IF(AND(F203&lt;&gt;"",F203&gt;0),RANK(F203,F$6:F$300,0)*100+COUNTIF(F$5:F203,F203),"")</f>
        <v/>
      </c>
      <c r="F203" s="71" t="str">
        <f>IF(OR($A203="",R203="Nein",R203=""),"",SUMPRODUCT((Tabelle1!$J$6:$J$500)*(Ausstellungen!$C$6:$C$500=$A203)*(Ausstellungen!$F$6:$F$500=Tabelle2!$E$3)*(Ausstellungen!$E$6:$E$500="Rü"))+SUMPRODUCT((Tabelle1!$J$6:$J$500)*(Ausstellungen!$C$6:$C$500=$A203)*(Ausstellungen!$F$6:$F$500=Tabelle2!$E$4)*(Ausstellungen!$E$6:$E$500="Rü")))</f>
        <v/>
      </c>
      <c r="G203" s="71" t="str">
        <f>IF(AND(H203&lt;&gt;"",H203&gt;0),RANK(H203,H$6:H$300,0)*100+COUNTIF(H$5:H203,H203),"")</f>
        <v/>
      </c>
      <c r="H203" s="71" t="str">
        <f>IF(OR($A203="",R203="Nein",R203=""),"",SUMPRODUCT((Tabelle1!$J$6:$J$500)*(Ausstellungen!$C$6:$C$500=$A203)*(Ausstellungen!$F$6:$F$500&lt;&gt;Tabelle2!$E$3)*(Ausstellungen!$F$6:$F$500&lt;&gt;Tabelle2!$E$4)*(Ausstellungen!$F$6:$F$500&lt;&gt;Tabelle2!$E$8)*(Ausstellungen!$E$6:$E$500="Hü")))</f>
        <v/>
      </c>
      <c r="I203" s="71" t="str">
        <f>IF(AND(J203&lt;&gt;"",J203&gt;0),RANK(J203,J$6:J$300,0)*100+COUNTIF(J$5:J203,J203),"")</f>
        <v/>
      </c>
      <c r="J203" s="71" t="str">
        <f>IF(OR($A203="",R203="Nein",R203=""),"",SUMPRODUCT((Tabelle1!$J$6:$J$500)*(Ausstellungen!$C$6:$C$500=$A203)*(Ausstellungen!$F$6:$F$500&lt;&gt;Tabelle2!$E$3)*(Ausstellungen!$F$6:$F$500&lt;&gt;Tabelle2!$E$4)*(Ausstellungen!$F$6:$F$500&lt;&gt;Tabelle2!$E$8)*(Ausstellungen!$E$6:$E$500="Rü")))</f>
        <v/>
      </c>
      <c r="K203" s="71" t="str">
        <f>IF(AND(L203&lt;&gt;"",L203&gt;0),RANK(L203,L$6:L$300,0)*100+COUNTIF(L$5:L203,L203),"")</f>
        <v/>
      </c>
      <c r="L203" s="71" t="str">
        <f>IF(OR($A203="",R203="Nein",R203=""),"",SUMPRODUCT((Tabelle1!$J$6:$J$500)*(Ausstellungen!$C$6:$C$500=$A203)*(Ausstellungen!$F$6:$F$500=Tabelle2!$E$8)))</f>
        <v/>
      </c>
      <c r="M203" s="130" t="str">
        <f t="shared" si="3"/>
        <v/>
      </c>
      <c r="N203" s="130" t="str">
        <f>IF(A203&gt;"a",PROPER(VLOOKUP(A203,Teilnehmer!C$6:E$300,3,0)),"")</f>
        <v/>
      </c>
      <c r="O203" s="130" t="str">
        <f>IF(Teilnehmer!C203&lt;&gt;"","Tabelle2!$A$4:$A$6","leer")</f>
        <v>leer</v>
      </c>
      <c r="P203" s="130" t="str">
        <f>IF(AND(Teilnehmer!C203&lt;&gt;"",Teilnehmer!D203&lt;&gt;"",Teilnehmer!E203&lt;&gt;""),"Tabelle2!$A$1:$A$3","leer")</f>
        <v>leer</v>
      </c>
      <c r="Q203" s="71">
        <f>COUNTIF(Teilnehmer!$C$6:$C$300,"&lt;="&amp;Teilnehmer!$C$6:$C$300)</f>
        <v>0</v>
      </c>
      <c r="R203" s="71" t="str">
        <f>IF(A203&gt;"a",VLOOKUP(A203,Teilnehmer!C$6:F$300,4,0),"")</f>
        <v/>
      </c>
    </row>
    <row r="204" spans="1:18" ht="18.600000000000001" customHeight="1" x14ac:dyDescent="0.2">
      <c r="A204" s="130" t="str">
        <f>IF(ISERROR(INDEX(Teilnehmer!$C$6:$C$300,MATCH(ROWS(Teilnehmer!C$6:$C204),$Q$6:$Q$300,0))),"",UPPER(INDEX(Teilnehmer!$C$6:$C$300,MATCH(ROWS(Teilnehmer!A$6:$C204),$Q$6:$Q$300,0))))</f>
        <v/>
      </c>
      <c r="B204" s="130" t="str">
        <f>IF(A204&gt;"a",MID(VLOOKUP(A204,Teilnehmer!C$6:D$300,2,0),1,2),"")</f>
        <v/>
      </c>
      <c r="C204" s="71" t="str">
        <f>IF(AND(D204&lt;&gt;"",D204&gt;0),RANK(D204,D$6:D$300,0)*100+COUNTIF(D$5:D204,D204),"")</f>
        <v/>
      </c>
      <c r="D204" s="71" t="str">
        <f>IF(OR($A204="",R204="Nein",R204=""),"",SUMPRODUCT((Tabelle1!$J$6:$J$500)*(Ausstellungen!$C$6:$C$500=$A204)*(Ausstellungen!$F$6:$F$500=Tabelle2!$E$3)*(Ausstellungen!$E$6:$E$500="Hü"))+SUMPRODUCT((Tabelle1!$J$6:$J$500)*(Ausstellungen!$C$6:$C$500=$A204)*(Ausstellungen!$F$6:$F$500=Tabelle2!$E$4)*(Ausstellungen!$E$6:$E$500="Hü")))</f>
        <v/>
      </c>
      <c r="E204" s="71" t="str">
        <f>IF(AND(F204&lt;&gt;"",F204&gt;0),RANK(F204,F$6:F$300,0)*100+COUNTIF(F$5:F204,F204),"")</f>
        <v/>
      </c>
      <c r="F204" s="71" t="str">
        <f>IF(OR($A204="",R204="Nein",R204=""),"",SUMPRODUCT((Tabelle1!$J$6:$J$500)*(Ausstellungen!$C$6:$C$500=$A204)*(Ausstellungen!$F$6:$F$500=Tabelle2!$E$3)*(Ausstellungen!$E$6:$E$500="Rü"))+SUMPRODUCT((Tabelle1!$J$6:$J$500)*(Ausstellungen!$C$6:$C$500=$A204)*(Ausstellungen!$F$6:$F$500=Tabelle2!$E$4)*(Ausstellungen!$E$6:$E$500="Rü")))</f>
        <v/>
      </c>
      <c r="G204" s="71" t="str">
        <f>IF(AND(H204&lt;&gt;"",H204&gt;0),RANK(H204,H$6:H$300,0)*100+COUNTIF(H$5:H204,H204),"")</f>
        <v/>
      </c>
      <c r="H204" s="71" t="str">
        <f>IF(OR($A204="",R204="Nein",R204=""),"",SUMPRODUCT((Tabelle1!$J$6:$J$500)*(Ausstellungen!$C$6:$C$500=$A204)*(Ausstellungen!$F$6:$F$500&lt;&gt;Tabelle2!$E$3)*(Ausstellungen!$F$6:$F$500&lt;&gt;Tabelle2!$E$4)*(Ausstellungen!$F$6:$F$500&lt;&gt;Tabelle2!$E$8)*(Ausstellungen!$E$6:$E$500="Hü")))</f>
        <v/>
      </c>
      <c r="I204" s="71" t="str">
        <f>IF(AND(J204&lt;&gt;"",J204&gt;0),RANK(J204,J$6:J$300,0)*100+COUNTIF(J$5:J204,J204),"")</f>
        <v/>
      </c>
      <c r="J204" s="71" t="str">
        <f>IF(OR($A204="",R204="Nein",R204=""),"",SUMPRODUCT((Tabelle1!$J$6:$J$500)*(Ausstellungen!$C$6:$C$500=$A204)*(Ausstellungen!$F$6:$F$500&lt;&gt;Tabelle2!$E$3)*(Ausstellungen!$F$6:$F$500&lt;&gt;Tabelle2!$E$4)*(Ausstellungen!$F$6:$F$500&lt;&gt;Tabelle2!$E$8)*(Ausstellungen!$E$6:$E$500="Rü")))</f>
        <v/>
      </c>
      <c r="K204" s="71" t="str">
        <f>IF(AND(L204&lt;&gt;"",L204&gt;0),RANK(L204,L$6:L$300,0)*100+COUNTIF(L$5:L204,L204),"")</f>
        <v/>
      </c>
      <c r="L204" s="71" t="str">
        <f>IF(OR($A204="",R204="Nein",R204=""),"",SUMPRODUCT((Tabelle1!$J$6:$J$500)*(Ausstellungen!$C$6:$C$500=$A204)*(Ausstellungen!$F$6:$F$500=Tabelle2!$E$8)))</f>
        <v/>
      </c>
      <c r="M204" s="130" t="str">
        <f t="shared" si="3"/>
        <v/>
      </c>
      <c r="N204" s="130" t="str">
        <f>IF(A204&gt;"a",PROPER(VLOOKUP(A204,Teilnehmer!C$6:E$300,3,0)),"")</f>
        <v/>
      </c>
      <c r="O204" s="130" t="str">
        <f>IF(Teilnehmer!C204&lt;&gt;"","Tabelle2!$A$4:$A$6","leer")</f>
        <v>leer</v>
      </c>
      <c r="P204" s="130" t="str">
        <f>IF(AND(Teilnehmer!C204&lt;&gt;"",Teilnehmer!D204&lt;&gt;"",Teilnehmer!E204&lt;&gt;""),"Tabelle2!$A$1:$A$3","leer")</f>
        <v>leer</v>
      </c>
      <c r="Q204" s="71">
        <f>COUNTIF(Teilnehmer!$C$6:$C$300,"&lt;="&amp;Teilnehmer!$C$6:$C$300)</f>
        <v>0</v>
      </c>
      <c r="R204" s="71" t="str">
        <f>IF(A204&gt;"a",VLOOKUP(A204,Teilnehmer!C$6:F$300,4,0),"")</f>
        <v/>
      </c>
    </row>
    <row r="205" spans="1:18" ht="18.600000000000001" customHeight="1" x14ac:dyDescent="0.2">
      <c r="A205" s="130" t="str">
        <f>IF(ISERROR(INDEX(Teilnehmer!$C$6:$C$300,MATCH(ROWS(Teilnehmer!C$6:$C205),$Q$6:$Q$300,0))),"",UPPER(INDEX(Teilnehmer!$C$6:$C$300,MATCH(ROWS(Teilnehmer!A$6:$C205),$Q$6:$Q$300,0))))</f>
        <v/>
      </c>
      <c r="B205" s="130" t="str">
        <f>IF(A205&gt;"a",MID(VLOOKUP(A205,Teilnehmer!C$6:D$300,2,0),1,2),"")</f>
        <v/>
      </c>
      <c r="C205" s="71" t="str">
        <f>IF(AND(D205&lt;&gt;"",D205&gt;0),RANK(D205,D$6:D$300,0)*100+COUNTIF(D$5:D205,D205),"")</f>
        <v/>
      </c>
      <c r="D205" s="71" t="str">
        <f>IF(OR($A205="",R205="Nein",R205=""),"",SUMPRODUCT((Tabelle1!$J$6:$J$500)*(Ausstellungen!$C$6:$C$500=$A205)*(Ausstellungen!$F$6:$F$500=Tabelle2!$E$3)*(Ausstellungen!$E$6:$E$500="Hü"))+SUMPRODUCT((Tabelle1!$J$6:$J$500)*(Ausstellungen!$C$6:$C$500=$A205)*(Ausstellungen!$F$6:$F$500=Tabelle2!$E$4)*(Ausstellungen!$E$6:$E$500="Hü")))</f>
        <v/>
      </c>
      <c r="E205" s="71" t="str">
        <f>IF(AND(F205&lt;&gt;"",F205&gt;0),RANK(F205,F$6:F$300,0)*100+COUNTIF(F$5:F205,F205),"")</f>
        <v/>
      </c>
      <c r="F205" s="71" t="str">
        <f>IF(OR($A205="",R205="Nein",R205=""),"",SUMPRODUCT((Tabelle1!$J$6:$J$500)*(Ausstellungen!$C$6:$C$500=$A205)*(Ausstellungen!$F$6:$F$500=Tabelle2!$E$3)*(Ausstellungen!$E$6:$E$500="Rü"))+SUMPRODUCT((Tabelle1!$J$6:$J$500)*(Ausstellungen!$C$6:$C$500=$A205)*(Ausstellungen!$F$6:$F$500=Tabelle2!$E$4)*(Ausstellungen!$E$6:$E$500="Rü")))</f>
        <v/>
      </c>
      <c r="G205" s="71" t="str">
        <f>IF(AND(H205&lt;&gt;"",H205&gt;0),RANK(H205,H$6:H$300,0)*100+COUNTIF(H$5:H205,H205),"")</f>
        <v/>
      </c>
      <c r="H205" s="71" t="str">
        <f>IF(OR($A205="",R205="Nein",R205=""),"",SUMPRODUCT((Tabelle1!$J$6:$J$500)*(Ausstellungen!$C$6:$C$500=$A205)*(Ausstellungen!$F$6:$F$500&lt;&gt;Tabelle2!$E$3)*(Ausstellungen!$F$6:$F$500&lt;&gt;Tabelle2!$E$4)*(Ausstellungen!$F$6:$F$500&lt;&gt;Tabelle2!$E$8)*(Ausstellungen!$E$6:$E$500="Hü")))</f>
        <v/>
      </c>
      <c r="I205" s="71" t="str">
        <f>IF(AND(J205&lt;&gt;"",J205&gt;0),RANK(J205,J$6:J$300,0)*100+COUNTIF(J$5:J205,J205),"")</f>
        <v/>
      </c>
      <c r="J205" s="71" t="str">
        <f>IF(OR($A205="",R205="Nein",R205=""),"",SUMPRODUCT((Tabelle1!$J$6:$J$500)*(Ausstellungen!$C$6:$C$500=$A205)*(Ausstellungen!$F$6:$F$500&lt;&gt;Tabelle2!$E$3)*(Ausstellungen!$F$6:$F$500&lt;&gt;Tabelle2!$E$4)*(Ausstellungen!$F$6:$F$500&lt;&gt;Tabelle2!$E$8)*(Ausstellungen!$E$6:$E$500="Rü")))</f>
        <v/>
      </c>
      <c r="K205" s="71" t="str">
        <f>IF(AND(L205&lt;&gt;"",L205&gt;0),RANK(L205,L$6:L$300,0)*100+COUNTIF(L$5:L205,L205),"")</f>
        <v/>
      </c>
      <c r="L205" s="71" t="str">
        <f>IF(OR($A205="",R205="Nein",R205=""),"",SUMPRODUCT((Tabelle1!$J$6:$J$500)*(Ausstellungen!$C$6:$C$500=$A205)*(Ausstellungen!$F$6:$F$500=Tabelle2!$E$8)))</f>
        <v/>
      </c>
      <c r="M205" s="130" t="str">
        <f t="shared" si="3"/>
        <v/>
      </c>
      <c r="N205" s="130" t="str">
        <f>IF(A205&gt;"a",PROPER(VLOOKUP(A205,Teilnehmer!C$6:E$300,3,0)),"")</f>
        <v/>
      </c>
      <c r="O205" s="130" t="str">
        <f>IF(Teilnehmer!C205&lt;&gt;"","Tabelle2!$A$4:$A$6","leer")</f>
        <v>leer</v>
      </c>
      <c r="P205" s="130" t="str">
        <f>IF(AND(Teilnehmer!C205&lt;&gt;"",Teilnehmer!D205&lt;&gt;"",Teilnehmer!E205&lt;&gt;""),"Tabelle2!$A$1:$A$3","leer")</f>
        <v>leer</v>
      </c>
      <c r="Q205" s="71">
        <f>COUNTIF(Teilnehmer!$C$6:$C$300,"&lt;="&amp;Teilnehmer!$C$6:$C$300)</f>
        <v>0</v>
      </c>
      <c r="R205" s="71" t="str">
        <f>IF(A205&gt;"a",VLOOKUP(A205,Teilnehmer!C$6:F$300,4,0),"")</f>
        <v/>
      </c>
    </row>
    <row r="206" spans="1:18" ht="18.600000000000001" customHeight="1" x14ac:dyDescent="0.2">
      <c r="A206" s="130" t="str">
        <f>IF(ISERROR(INDEX(Teilnehmer!$C$6:$C$300,MATCH(ROWS(Teilnehmer!C$6:$C206),$Q$6:$Q$300,0))),"",UPPER(INDEX(Teilnehmer!$C$6:$C$300,MATCH(ROWS(Teilnehmer!A$6:$C206),$Q$6:$Q$300,0))))</f>
        <v/>
      </c>
      <c r="B206" s="130" t="str">
        <f>IF(A206&gt;"a",MID(VLOOKUP(A206,Teilnehmer!C$6:D$300,2,0),1,2),"")</f>
        <v/>
      </c>
      <c r="C206" s="71" t="str">
        <f>IF(AND(D206&lt;&gt;"",D206&gt;0),RANK(D206,D$6:D$300,0)*100+COUNTIF(D$5:D206,D206),"")</f>
        <v/>
      </c>
      <c r="D206" s="71" t="str">
        <f>IF(OR($A206="",R206="Nein",R206=""),"",SUMPRODUCT((Tabelle1!$J$6:$J$500)*(Ausstellungen!$C$6:$C$500=$A206)*(Ausstellungen!$F$6:$F$500=Tabelle2!$E$3)*(Ausstellungen!$E$6:$E$500="Hü"))+SUMPRODUCT((Tabelle1!$J$6:$J$500)*(Ausstellungen!$C$6:$C$500=$A206)*(Ausstellungen!$F$6:$F$500=Tabelle2!$E$4)*(Ausstellungen!$E$6:$E$500="Hü")))</f>
        <v/>
      </c>
      <c r="E206" s="71" t="str">
        <f>IF(AND(F206&lt;&gt;"",F206&gt;0),RANK(F206,F$6:F$300,0)*100+COUNTIF(F$5:F206,F206),"")</f>
        <v/>
      </c>
      <c r="F206" s="71" t="str">
        <f>IF(OR($A206="",R206="Nein",R206=""),"",SUMPRODUCT((Tabelle1!$J$6:$J$500)*(Ausstellungen!$C$6:$C$500=$A206)*(Ausstellungen!$F$6:$F$500=Tabelle2!$E$3)*(Ausstellungen!$E$6:$E$500="Rü"))+SUMPRODUCT((Tabelle1!$J$6:$J$500)*(Ausstellungen!$C$6:$C$500=$A206)*(Ausstellungen!$F$6:$F$500=Tabelle2!$E$4)*(Ausstellungen!$E$6:$E$500="Rü")))</f>
        <v/>
      </c>
      <c r="G206" s="71" t="str">
        <f>IF(AND(H206&lt;&gt;"",H206&gt;0),RANK(H206,H$6:H$300,0)*100+COUNTIF(H$5:H206,H206),"")</f>
        <v/>
      </c>
      <c r="H206" s="71" t="str">
        <f>IF(OR($A206="",R206="Nein",R206=""),"",SUMPRODUCT((Tabelle1!$J$6:$J$500)*(Ausstellungen!$C$6:$C$500=$A206)*(Ausstellungen!$F$6:$F$500&lt;&gt;Tabelle2!$E$3)*(Ausstellungen!$F$6:$F$500&lt;&gt;Tabelle2!$E$4)*(Ausstellungen!$F$6:$F$500&lt;&gt;Tabelle2!$E$8)*(Ausstellungen!$E$6:$E$500="Hü")))</f>
        <v/>
      </c>
      <c r="I206" s="71" t="str">
        <f>IF(AND(J206&lt;&gt;"",J206&gt;0),RANK(J206,J$6:J$300,0)*100+COUNTIF(J$5:J206,J206),"")</f>
        <v/>
      </c>
      <c r="J206" s="71" t="str">
        <f>IF(OR($A206="",R206="Nein",R206=""),"",SUMPRODUCT((Tabelle1!$J$6:$J$500)*(Ausstellungen!$C$6:$C$500=$A206)*(Ausstellungen!$F$6:$F$500&lt;&gt;Tabelle2!$E$3)*(Ausstellungen!$F$6:$F$500&lt;&gt;Tabelle2!$E$4)*(Ausstellungen!$F$6:$F$500&lt;&gt;Tabelle2!$E$8)*(Ausstellungen!$E$6:$E$500="Rü")))</f>
        <v/>
      </c>
      <c r="K206" s="71" t="str">
        <f>IF(AND(L206&lt;&gt;"",L206&gt;0),RANK(L206,L$6:L$300,0)*100+COUNTIF(L$5:L206,L206),"")</f>
        <v/>
      </c>
      <c r="L206" s="71" t="str">
        <f>IF(OR($A206="",R206="Nein",R206=""),"",SUMPRODUCT((Tabelle1!$J$6:$J$500)*(Ausstellungen!$C$6:$C$500=$A206)*(Ausstellungen!$F$6:$F$500=Tabelle2!$E$8)))</f>
        <v/>
      </c>
      <c r="M206" s="130" t="str">
        <f t="shared" si="3"/>
        <v/>
      </c>
      <c r="N206" s="130" t="str">
        <f>IF(A206&gt;"a",PROPER(VLOOKUP(A206,Teilnehmer!C$6:E$300,3,0)),"")</f>
        <v/>
      </c>
      <c r="O206" s="130" t="str">
        <f>IF(Teilnehmer!C206&lt;&gt;"","Tabelle2!$A$4:$A$6","leer")</f>
        <v>leer</v>
      </c>
      <c r="P206" s="130" t="str">
        <f>IF(AND(Teilnehmer!C206&lt;&gt;"",Teilnehmer!D206&lt;&gt;"",Teilnehmer!E206&lt;&gt;""),"Tabelle2!$A$1:$A$3","leer")</f>
        <v>leer</v>
      </c>
      <c r="Q206" s="71">
        <f>COUNTIF(Teilnehmer!$C$6:$C$300,"&lt;="&amp;Teilnehmer!$C$6:$C$300)</f>
        <v>0</v>
      </c>
      <c r="R206" s="71" t="str">
        <f>IF(A206&gt;"a",VLOOKUP(A206,Teilnehmer!C$6:F$300,4,0),"")</f>
        <v/>
      </c>
    </row>
    <row r="207" spans="1:18" ht="18.600000000000001" customHeight="1" x14ac:dyDescent="0.2">
      <c r="A207" s="130" t="str">
        <f>IF(ISERROR(INDEX(Teilnehmer!$C$6:$C$300,MATCH(ROWS(Teilnehmer!C$6:$C207),$Q$6:$Q$300,0))),"",UPPER(INDEX(Teilnehmer!$C$6:$C$300,MATCH(ROWS(Teilnehmer!A$6:$C207),$Q$6:$Q$300,0))))</f>
        <v/>
      </c>
      <c r="B207" s="130" t="str">
        <f>IF(A207&gt;"a",MID(VLOOKUP(A207,Teilnehmer!C$6:D$300,2,0),1,2),"")</f>
        <v/>
      </c>
      <c r="C207" s="71" t="str">
        <f>IF(AND(D207&lt;&gt;"",D207&gt;0),RANK(D207,D$6:D$300,0)*100+COUNTIF(D$5:D207,D207),"")</f>
        <v/>
      </c>
      <c r="D207" s="71" t="str">
        <f>IF(OR($A207="",R207="Nein",R207=""),"",SUMPRODUCT((Tabelle1!$J$6:$J$500)*(Ausstellungen!$C$6:$C$500=$A207)*(Ausstellungen!$F$6:$F$500=Tabelle2!$E$3)*(Ausstellungen!$E$6:$E$500="Hü"))+SUMPRODUCT((Tabelle1!$J$6:$J$500)*(Ausstellungen!$C$6:$C$500=$A207)*(Ausstellungen!$F$6:$F$500=Tabelle2!$E$4)*(Ausstellungen!$E$6:$E$500="Hü")))</f>
        <v/>
      </c>
      <c r="E207" s="71" t="str">
        <f>IF(AND(F207&lt;&gt;"",F207&gt;0),RANK(F207,F$6:F$300,0)*100+COUNTIF(F$5:F207,F207),"")</f>
        <v/>
      </c>
      <c r="F207" s="71" t="str">
        <f>IF(OR($A207="",R207="Nein",R207=""),"",SUMPRODUCT((Tabelle1!$J$6:$J$500)*(Ausstellungen!$C$6:$C$500=$A207)*(Ausstellungen!$F$6:$F$500=Tabelle2!$E$3)*(Ausstellungen!$E$6:$E$500="Rü"))+SUMPRODUCT((Tabelle1!$J$6:$J$500)*(Ausstellungen!$C$6:$C$500=$A207)*(Ausstellungen!$F$6:$F$500=Tabelle2!$E$4)*(Ausstellungen!$E$6:$E$500="Rü")))</f>
        <v/>
      </c>
      <c r="G207" s="71" t="str">
        <f>IF(AND(H207&lt;&gt;"",H207&gt;0),RANK(H207,H$6:H$300,0)*100+COUNTIF(H$5:H207,H207),"")</f>
        <v/>
      </c>
      <c r="H207" s="71" t="str">
        <f>IF(OR($A207="",R207="Nein",R207=""),"",SUMPRODUCT((Tabelle1!$J$6:$J$500)*(Ausstellungen!$C$6:$C$500=$A207)*(Ausstellungen!$F$6:$F$500&lt;&gt;Tabelle2!$E$3)*(Ausstellungen!$F$6:$F$500&lt;&gt;Tabelle2!$E$4)*(Ausstellungen!$F$6:$F$500&lt;&gt;Tabelle2!$E$8)*(Ausstellungen!$E$6:$E$500="Hü")))</f>
        <v/>
      </c>
      <c r="I207" s="71" t="str">
        <f>IF(AND(J207&lt;&gt;"",J207&gt;0),RANK(J207,J$6:J$300,0)*100+COUNTIF(J$5:J207,J207),"")</f>
        <v/>
      </c>
      <c r="J207" s="71" t="str">
        <f>IF(OR($A207="",R207="Nein",R207=""),"",SUMPRODUCT((Tabelle1!$J$6:$J$500)*(Ausstellungen!$C$6:$C$500=$A207)*(Ausstellungen!$F$6:$F$500&lt;&gt;Tabelle2!$E$3)*(Ausstellungen!$F$6:$F$500&lt;&gt;Tabelle2!$E$4)*(Ausstellungen!$F$6:$F$500&lt;&gt;Tabelle2!$E$8)*(Ausstellungen!$E$6:$E$500="Rü")))</f>
        <v/>
      </c>
      <c r="K207" s="71" t="str">
        <f>IF(AND(L207&lt;&gt;"",L207&gt;0),RANK(L207,L$6:L$300,0)*100+COUNTIF(L$5:L207,L207),"")</f>
        <v/>
      </c>
      <c r="L207" s="71" t="str">
        <f>IF(OR($A207="",R207="Nein",R207=""),"",SUMPRODUCT((Tabelle1!$J$6:$J$500)*(Ausstellungen!$C$6:$C$500=$A207)*(Ausstellungen!$F$6:$F$500=Tabelle2!$E$8)))</f>
        <v/>
      </c>
      <c r="M207" s="130" t="str">
        <f t="shared" si="3"/>
        <v/>
      </c>
      <c r="N207" s="130" t="str">
        <f>IF(A207&gt;"a",PROPER(VLOOKUP(A207,Teilnehmer!C$6:E$300,3,0)),"")</f>
        <v/>
      </c>
      <c r="O207" s="130" t="str">
        <f>IF(Teilnehmer!C207&lt;&gt;"","Tabelle2!$A$4:$A$6","leer")</f>
        <v>leer</v>
      </c>
      <c r="P207" s="130" t="str">
        <f>IF(AND(Teilnehmer!C207&lt;&gt;"",Teilnehmer!D207&lt;&gt;"",Teilnehmer!E207&lt;&gt;""),"Tabelle2!$A$1:$A$3","leer")</f>
        <v>leer</v>
      </c>
      <c r="Q207" s="71">
        <f>COUNTIF(Teilnehmer!$C$6:$C$300,"&lt;="&amp;Teilnehmer!$C$6:$C$300)</f>
        <v>0</v>
      </c>
      <c r="R207" s="71" t="str">
        <f>IF(A207&gt;"a",VLOOKUP(A207,Teilnehmer!C$6:F$300,4,0),"")</f>
        <v/>
      </c>
    </row>
    <row r="208" spans="1:18" ht="18.600000000000001" customHeight="1" x14ac:dyDescent="0.2">
      <c r="A208" s="130" t="str">
        <f>IF(ISERROR(INDEX(Teilnehmer!$C$6:$C$300,MATCH(ROWS(Teilnehmer!C$6:$C208),$Q$6:$Q$300,0))),"",UPPER(INDEX(Teilnehmer!$C$6:$C$300,MATCH(ROWS(Teilnehmer!A$6:$C208),$Q$6:$Q$300,0))))</f>
        <v/>
      </c>
      <c r="B208" s="130" t="str">
        <f>IF(A208&gt;"a",MID(VLOOKUP(A208,Teilnehmer!C$6:D$300,2,0),1,2),"")</f>
        <v/>
      </c>
      <c r="C208" s="71" t="str">
        <f>IF(AND(D208&lt;&gt;"",D208&gt;0),RANK(D208,D$6:D$300,0)*100+COUNTIF(D$5:D208,D208),"")</f>
        <v/>
      </c>
      <c r="D208" s="71" t="str">
        <f>IF(OR($A208="",R208="Nein",R208=""),"",SUMPRODUCT((Tabelle1!$J$6:$J$500)*(Ausstellungen!$C$6:$C$500=$A208)*(Ausstellungen!$F$6:$F$500=Tabelle2!$E$3)*(Ausstellungen!$E$6:$E$500="Hü"))+SUMPRODUCT((Tabelle1!$J$6:$J$500)*(Ausstellungen!$C$6:$C$500=$A208)*(Ausstellungen!$F$6:$F$500=Tabelle2!$E$4)*(Ausstellungen!$E$6:$E$500="Hü")))</f>
        <v/>
      </c>
      <c r="E208" s="71" t="str">
        <f>IF(AND(F208&lt;&gt;"",F208&gt;0),RANK(F208,F$6:F$300,0)*100+COUNTIF(F$5:F208,F208),"")</f>
        <v/>
      </c>
      <c r="F208" s="71" t="str">
        <f>IF(OR($A208="",R208="Nein",R208=""),"",SUMPRODUCT((Tabelle1!$J$6:$J$500)*(Ausstellungen!$C$6:$C$500=$A208)*(Ausstellungen!$F$6:$F$500=Tabelle2!$E$3)*(Ausstellungen!$E$6:$E$500="Rü"))+SUMPRODUCT((Tabelle1!$J$6:$J$500)*(Ausstellungen!$C$6:$C$500=$A208)*(Ausstellungen!$F$6:$F$500=Tabelle2!$E$4)*(Ausstellungen!$E$6:$E$500="Rü")))</f>
        <v/>
      </c>
      <c r="G208" s="71" t="str">
        <f>IF(AND(H208&lt;&gt;"",H208&gt;0),RANK(H208,H$6:H$300,0)*100+COUNTIF(H$5:H208,H208),"")</f>
        <v/>
      </c>
      <c r="H208" s="71" t="str">
        <f>IF(OR($A208="",R208="Nein",R208=""),"",SUMPRODUCT((Tabelle1!$J$6:$J$500)*(Ausstellungen!$C$6:$C$500=$A208)*(Ausstellungen!$F$6:$F$500&lt;&gt;Tabelle2!$E$3)*(Ausstellungen!$F$6:$F$500&lt;&gt;Tabelle2!$E$4)*(Ausstellungen!$F$6:$F$500&lt;&gt;Tabelle2!$E$8)*(Ausstellungen!$E$6:$E$500="Hü")))</f>
        <v/>
      </c>
      <c r="I208" s="71" t="str">
        <f>IF(AND(J208&lt;&gt;"",J208&gt;0),RANK(J208,J$6:J$300,0)*100+COUNTIF(J$5:J208,J208),"")</f>
        <v/>
      </c>
      <c r="J208" s="71" t="str">
        <f>IF(OR($A208="",R208="Nein",R208=""),"",SUMPRODUCT((Tabelle1!$J$6:$J$500)*(Ausstellungen!$C$6:$C$500=$A208)*(Ausstellungen!$F$6:$F$500&lt;&gt;Tabelle2!$E$3)*(Ausstellungen!$F$6:$F$500&lt;&gt;Tabelle2!$E$4)*(Ausstellungen!$F$6:$F$500&lt;&gt;Tabelle2!$E$8)*(Ausstellungen!$E$6:$E$500="Rü")))</f>
        <v/>
      </c>
      <c r="K208" s="71" t="str">
        <f>IF(AND(L208&lt;&gt;"",L208&gt;0),RANK(L208,L$6:L$300,0)*100+COUNTIF(L$5:L208,L208),"")</f>
        <v/>
      </c>
      <c r="L208" s="71" t="str">
        <f>IF(OR($A208="",R208="Nein",R208=""),"",SUMPRODUCT((Tabelle1!$J$6:$J$500)*(Ausstellungen!$C$6:$C$500=$A208)*(Ausstellungen!$F$6:$F$500=Tabelle2!$E$8)))</f>
        <v/>
      </c>
      <c r="M208" s="130" t="str">
        <f t="shared" si="3"/>
        <v/>
      </c>
      <c r="N208" s="130" t="str">
        <f>IF(A208&gt;"a",PROPER(VLOOKUP(A208,Teilnehmer!C$6:E$300,3,0)),"")</f>
        <v/>
      </c>
      <c r="O208" s="130" t="str">
        <f>IF(Teilnehmer!C208&lt;&gt;"","Tabelle2!$A$4:$A$6","leer")</f>
        <v>leer</v>
      </c>
      <c r="P208" s="130" t="str">
        <f>IF(AND(Teilnehmer!C208&lt;&gt;"",Teilnehmer!D208&lt;&gt;"",Teilnehmer!E208&lt;&gt;""),"Tabelle2!$A$1:$A$3","leer")</f>
        <v>leer</v>
      </c>
      <c r="Q208" s="71">
        <f>COUNTIF(Teilnehmer!$C$6:$C$300,"&lt;="&amp;Teilnehmer!$C$6:$C$300)</f>
        <v>0</v>
      </c>
      <c r="R208" s="71" t="str">
        <f>IF(A208&gt;"a",VLOOKUP(A208,Teilnehmer!C$6:F$300,4,0),"")</f>
        <v/>
      </c>
    </row>
    <row r="209" spans="1:18" ht="18.600000000000001" customHeight="1" x14ac:dyDescent="0.2">
      <c r="A209" s="130" t="str">
        <f>IF(ISERROR(INDEX(Teilnehmer!$C$6:$C$300,MATCH(ROWS(Teilnehmer!C$6:$C209),$Q$6:$Q$300,0))),"",UPPER(INDEX(Teilnehmer!$C$6:$C$300,MATCH(ROWS(Teilnehmer!A$6:$C209),$Q$6:$Q$300,0))))</f>
        <v/>
      </c>
      <c r="B209" s="130" t="str">
        <f>IF(A209&gt;"a",MID(VLOOKUP(A209,Teilnehmer!C$6:D$300,2,0),1,2),"")</f>
        <v/>
      </c>
      <c r="C209" s="71" t="str">
        <f>IF(AND(D209&lt;&gt;"",D209&gt;0),RANK(D209,D$6:D$300,0)*100+COUNTIF(D$5:D209,D209),"")</f>
        <v/>
      </c>
      <c r="D209" s="71" t="str">
        <f>IF(OR($A209="",R209="Nein",R209=""),"",SUMPRODUCT((Tabelle1!$J$6:$J$500)*(Ausstellungen!$C$6:$C$500=$A209)*(Ausstellungen!$F$6:$F$500=Tabelle2!$E$3)*(Ausstellungen!$E$6:$E$500="Hü"))+SUMPRODUCT((Tabelle1!$J$6:$J$500)*(Ausstellungen!$C$6:$C$500=$A209)*(Ausstellungen!$F$6:$F$500=Tabelle2!$E$4)*(Ausstellungen!$E$6:$E$500="Hü")))</f>
        <v/>
      </c>
      <c r="E209" s="71" t="str">
        <f>IF(AND(F209&lt;&gt;"",F209&gt;0),RANK(F209,F$6:F$300,0)*100+COUNTIF(F$5:F209,F209),"")</f>
        <v/>
      </c>
      <c r="F209" s="71" t="str">
        <f>IF(OR($A209="",R209="Nein",R209=""),"",SUMPRODUCT((Tabelle1!$J$6:$J$500)*(Ausstellungen!$C$6:$C$500=$A209)*(Ausstellungen!$F$6:$F$500=Tabelle2!$E$3)*(Ausstellungen!$E$6:$E$500="Rü"))+SUMPRODUCT((Tabelle1!$J$6:$J$500)*(Ausstellungen!$C$6:$C$500=$A209)*(Ausstellungen!$F$6:$F$500=Tabelle2!$E$4)*(Ausstellungen!$E$6:$E$500="Rü")))</f>
        <v/>
      </c>
      <c r="G209" s="71" t="str">
        <f>IF(AND(H209&lt;&gt;"",H209&gt;0),RANK(H209,H$6:H$300,0)*100+COUNTIF(H$5:H209,H209),"")</f>
        <v/>
      </c>
      <c r="H209" s="71" t="str">
        <f>IF(OR($A209="",R209="Nein",R209=""),"",SUMPRODUCT((Tabelle1!$J$6:$J$500)*(Ausstellungen!$C$6:$C$500=$A209)*(Ausstellungen!$F$6:$F$500&lt;&gt;Tabelle2!$E$3)*(Ausstellungen!$F$6:$F$500&lt;&gt;Tabelle2!$E$4)*(Ausstellungen!$F$6:$F$500&lt;&gt;Tabelle2!$E$8)*(Ausstellungen!$E$6:$E$500="Hü")))</f>
        <v/>
      </c>
      <c r="I209" s="71" t="str">
        <f>IF(AND(J209&lt;&gt;"",J209&gt;0),RANK(J209,J$6:J$300,0)*100+COUNTIF(J$5:J209,J209),"")</f>
        <v/>
      </c>
      <c r="J209" s="71" t="str">
        <f>IF(OR($A209="",R209="Nein",R209=""),"",SUMPRODUCT((Tabelle1!$J$6:$J$500)*(Ausstellungen!$C$6:$C$500=$A209)*(Ausstellungen!$F$6:$F$500&lt;&gt;Tabelle2!$E$3)*(Ausstellungen!$F$6:$F$500&lt;&gt;Tabelle2!$E$4)*(Ausstellungen!$F$6:$F$500&lt;&gt;Tabelle2!$E$8)*(Ausstellungen!$E$6:$E$500="Rü")))</f>
        <v/>
      </c>
      <c r="K209" s="71" t="str">
        <f>IF(AND(L209&lt;&gt;"",L209&gt;0),RANK(L209,L$6:L$300,0)*100+COUNTIF(L$5:L209,L209),"")</f>
        <v/>
      </c>
      <c r="L209" s="71" t="str">
        <f>IF(OR($A209="",R209="Nein",R209=""),"",SUMPRODUCT((Tabelle1!$J$6:$J$500)*(Ausstellungen!$C$6:$C$500=$A209)*(Ausstellungen!$F$6:$F$500=Tabelle2!$E$8)))</f>
        <v/>
      </c>
      <c r="M209" s="130" t="str">
        <f t="shared" si="3"/>
        <v/>
      </c>
      <c r="N209" s="130" t="str">
        <f>IF(A209&gt;"a",PROPER(VLOOKUP(A209,Teilnehmer!C$6:E$300,3,0)),"")</f>
        <v/>
      </c>
      <c r="O209" s="130" t="str">
        <f>IF(Teilnehmer!C209&lt;&gt;"","Tabelle2!$A$4:$A$6","leer")</f>
        <v>leer</v>
      </c>
      <c r="P209" s="130" t="str">
        <f>IF(AND(Teilnehmer!C209&lt;&gt;"",Teilnehmer!D209&lt;&gt;"",Teilnehmer!E209&lt;&gt;""),"Tabelle2!$A$1:$A$3","leer")</f>
        <v>leer</v>
      </c>
      <c r="Q209" s="71">
        <f>COUNTIF(Teilnehmer!$C$6:$C$300,"&lt;="&amp;Teilnehmer!$C$6:$C$300)</f>
        <v>0</v>
      </c>
      <c r="R209" s="71" t="str">
        <f>IF(A209&gt;"a",VLOOKUP(A209,Teilnehmer!C$6:F$300,4,0),"")</f>
        <v/>
      </c>
    </row>
    <row r="210" spans="1:18" ht="18.600000000000001" customHeight="1" x14ac:dyDescent="0.2">
      <c r="A210" s="130" t="str">
        <f>IF(ISERROR(INDEX(Teilnehmer!$C$6:$C$300,MATCH(ROWS(Teilnehmer!C$6:$C210),$Q$6:$Q$300,0))),"",UPPER(INDEX(Teilnehmer!$C$6:$C$300,MATCH(ROWS(Teilnehmer!A$6:$C210),$Q$6:$Q$300,0))))</f>
        <v/>
      </c>
      <c r="B210" s="130" t="str">
        <f>IF(A210&gt;"a",MID(VLOOKUP(A210,Teilnehmer!C$6:D$300,2,0),1,2),"")</f>
        <v/>
      </c>
      <c r="C210" s="71" t="str">
        <f>IF(AND(D210&lt;&gt;"",D210&gt;0),RANK(D210,D$6:D$300,0)*100+COUNTIF(D$5:D210,D210),"")</f>
        <v/>
      </c>
      <c r="D210" s="71" t="str">
        <f>IF(OR($A210="",R210="Nein",R210=""),"",SUMPRODUCT((Tabelle1!$J$6:$J$500)*(Ausstellungen!$C$6:$C$500=$A210)*(Ausstellungen!$F$6:$F$500=Tabelle2!$E$3)*(Ausstellungen!$E$6:$E$500="Hü"))+SUMPRODUCT((Tabelle1!$J$6:$J$500)*(Ausstellungen!$C$6:$C$500=$A210)*(Ausstellungen!$F$6:$F$500=Tabelle2!$E$4)*(Ausstellungen!$E$6:$E$500="Hü")))</f>
        <v/>
      </c>
      <c r="E210" s="71" t="str">
        <f>IF(AND(F210&lt;&gt;"",F210&gt;0),RANK(F210,F$6:F$300,0)*100+COUNTIF(F$5:F210,F210),"")</f>
        <v/>
      </c>
      <c r="F210" s="71" t="str">
        <f>IF(OR($A210="",R210="Nein",R210=""),"",SUMPRODUCT((Tabelle1!$J$6:$J$500)*(Ausstellungen!$C$6:$C$500=$A210)*(Ausstellungen!$F$6:$F$500=Tabelle2!$E$3)*(Ausstellungen!$E$6:$E$500="Rü"))+SUMPRODUCT((Tabelle1!$J$6:$J$500)*(Ausstellungen!$C$6:$C$500=$A210)*(Ausstellungen!$F$6:$F$500=Tabelle2!$E$4)*(Ausstellungen!$E$6:$E$500="Rü")))</f>
        <v/>
      </c>
      <c r="G210" s="71" t="str">
        <f>IF(AND(H210&lt;&gt;"",H210&gt;0),RANK(H210,H$6:H$300,0)*100+COUNTIF(H$5:H210,H210),"")</f>
        <v/>
      </c>
      <c r="H210" s="71" t="str">
        <f>IF(OR($A210="",R210="Nein",R210=""),"",SUMPRODUCT((Tabelle1!$J$6:$J$500)*(Ausstellungen!$C$6:$C$500=$A210)*(Ausstellungen!$F$6:$F$500&lt;&gt;Tabelle2!$E$3)*(Ausstellungen!$F$6:$F$500&lt;&gt;Tabelle2!$E$4)*(Ausstellungen!$F$6:$F$500&lt;&gt;Tabelle2!$E$8)*(Ausstellungen!$E$6:$E$500="Hü")))</f>
        <v/>
      </c>
      <c r="I210" s="71" t="str">
        <f>IF(AND(J210&lt;&gt;"",J210&gt;0),RANK(J210,J$6:J$300,0)*100+COUNTIF(J$5:J210,J210),"")</f>
        <v/>
      </c>
      <c r="J210" s="71" t="str">
        <f>IF(OR($A210="",R210="Nein",R210=""),"",SUMPRODUCT((Tabelle1!$J$6:$J$500)*(Ausstellungen!$C$6:$C$500=$A210)*(Ausstellungen!$F$6:$F$500&lt;&gt;Tabelle2!$E$3)*(Ausstellungen!$F$6:$F$500&lt;&gt;Tabelle2!$E$4)*(Ausstellungen!$F$6:$F$500&lt;&gt;Tabelle2!$E$8)*(Ausstellungen!$E$6:$E$500="Rü")))</f>
        <v/>
      </c>
      <c r="K210" s="71" t="str">
        <f>IF(AND(L210&lt;&gt;"",L210&gt;0),RANK(L210,L$6:L$300,0)*100+COUNTIF(L$5:L210,L210),"")</f>
        <v/>
      </c>
      <c r="L210" s="71" t="str">
        <f>IF(OR($A210="",R210="Nein",R210=""),"",SUMPRODUCT((Tabelle1!$J$6:$J$500)*(Ausstellungen!$C$6:$C$500=$A210)*(Ausstellungen!$F$6:$F$500=Tabelle2!$E$8)))</f>
        <v/>
      </c>
      <c r="M210" s="130" t="str">
        <f t="shared" si="3"/>
        <v/>
      </c>
      <c r="N210" s="130" t="str">
        <f>IF(A210&gt;"a",PROPER(VLOOKUP(A210,Teilnehmer!C$6:E$300,3,0)),"")</f>
        <v/>
      </c>
      <c r="O210" s="130" t="str">
        <f>IF(Teilnehmer!C210&lt;&gt;"","Tabelle2!$A$4:$A$6","leer")</f>
        <v>leer</v>
      </c>
      <c r="P210" s="130" t="str">
        <f>IF(AND(Teilnehmer!C210&lt;&gt;"",Teilnehmer!D210&lt;&gt;"",Teilnehmer!E210&lt;&gt;""),"Tabelle2!$A$1:$A$3","leer")</f>
        <v>leer</v>
      </c>
      <c r="Q210" s="71">
        <f>COUNTIF(Teilnehmer!$C$6:$C$300,"&lt;="&amp;Teilnehmer!$C$6:$C$300)</f>
        <v>0</v>
      </c>
      <c r="R210" s="71" t="str">
        <f>IF(A210&gt;"a",VLOOKUP(A210,Teilnehmer!C$6:F$300,4,0),"")</f>
        <v/>
      </c>
    </row>
    <row r="211" spans="1:18" ht="18.600000000000001" customHeight="1" x14ac:dyDescent="0.2">
      <c r="A211" s="130" t="str">
        <f>IF(ISERROR(INDEX(Teilnehmer!$C$6:$C$300,MATCH(ROWS(Teilnehmer!C$6:$C211),$Q$6:$Q$300,0))),"",UPPER(INDEX(Teilnehmer!$C$6:$C$300,MATCH(ROWS(Teilnehmer!A$6:$C211),$Q$6:$Q$300,0))))</f>
        <v/>
      </c>
      <c r="B211" s="130" t="str">
        <f>IF(A211&gt;"a",MID(VLOOKUP(A211,Teilnehmer!C$6:D$300,2,0),1,2),"")</f>
        <v/>
      </c>
      <c r="C211" s="71" t="str">
        <f>IF(AND(D211&lt;&gt;"",D211&gt;0),RANK(D211,D$6:D$300,0)*100+COUNTIF(D$5:D211,D211),"")</f>
        <v/>
      </c>
      <c r="D211" s="71" t="str">
        <f>IF(OR($A211="",R211="Nein",R211=""),"",SUMPRODUCT((Tabelle1!$J$6:$J$500)*(Ausstellungen!$C$6:$C$500=$A211)*(Ausstellungen!$F$6:$F$500=Tabelle2!$E$3)*(Ausstellungen!$E$6:$E$500="Hü"))+SUMPRODUCT((Tabelle1!$J$6:$J$500)*(Ausstellungen!$C$6:$C$500=$A211)*(Ausstellungen!$F$6:$F$500=Tabelle2!$E$4)*(Ausstellungen!$E$6:$E$500="Hü")))</f>
        <v/>
      </c>
      <c r="E211" s="71" t="str">
        <f>IF(AND(F211&lt;&gt;"",F211&gt;0),RANK(F211,F$6:F$300,0)*100+COUNTIF(F$5:F211,F211),"")</f>
        <v/>
      </c>
      <c r="F211" s="71" t="str">
        <f>IF(OR($A211="",R211="Nein",R211=""),"",SUMPRODUCT((Tabelle1!$J$6:$J$500)*(Ausstellungen!$C$6:$C$500=$A211)*(Ausstellungen!$F$6:$F$500=Tabelle2!$E$3)*(Ausstellungen!$E$6:$E$500="Rü"))+SUMPRODUCT((Tabelle1!$J$6:$J$500)*(Ausstellungen!$C$6:$C$500=$A211)*(Ausstellungen!$F$6:$F$500=Tabelle2!$E$4)*(Ausstellungen!$E$6:$E$500="Rü")))</f>
        <v/>
      </c>
      <c r="G211" s="71" t="str">
        <f>IF(AND(H211&lt;&gt;"",H211&gt;0),RANK(H211,H$6:H$300,0)*100+COUNTIF(H$5:H211,H211),"")</f>
        <v/>
      </c>
      <c r="H211" s="71" t="str">
        <f>IF(OR($A211="",R211="Nein",R211=""),"",SUMPRODUCT((Tabelle1!$J$6:$J$500)*(Ausstellungen!$C$6:$C$500=$A211)*(Ausstellungen!$F$6:$F$500&lt;&gt;Tabelle2!$E$3)*(Ausstellungen!$F$6:$F$500&lt;&gt;Tabelle2!$E$4)*(Ausstellungen!$F$6:$F$500&lt;&gt;Tabelle2!$E$8)*(Ausstellungen!$E$6:$E$500="Hü")))</f>
        <v/>
      </c>
      <c r="I211" s="71" t="str">
        <f>IF(AND(J211&lt;&gt;"",J211&gt;0),RANK(J211,J$6:J$300,0)*100+COUNTIF(J$5:J211,J211),"")</f>
        <v/>
      </c>
      <c r="J211" s="71" t="str">
        <f>IF(OR($A211="",R211="Nein",R211=""),"",SUMPRODUCT((Tabelle1!$J$6:$J$500)*(Ausstellungen!$C$6:$C$500=$A211)*(Ausstellungen!$F$6:$F$500&lt;&gt;Tabelle2!$E$3)*(Ausstellungen!$F$6:$F$500&lt;&gt;Tabelle2!$E$4)*(Ausstellungen!$F$6:$F$500&lt;&gt;Tabelle2!$E$8)*(Ausstellungen!$E$6:$E$500="Rü")))</f>
        <v/>
      </c>
      <c r="K211" s="71" t="str">
        <f>IF(AND(L211&lt;&gt;"",L211&gt;0),RANK(L211,L$6:L$300,0)*100+COUNTIF(L$5:L211,L211),"")</f>
        <v/>
      </c>
      <c r="L211" s="71" t="str">
        <f>IF(OR($A211="",R211="Nein",R211=""),"",SUMPRODUCT((Tabelle1!$J$6:$J$500)*(Ausstellungen!$C$6:$C$500=$A211)*(Ausstellungen!$F$6:$F$500=Tabelle2!$E$8)))</f>
        <v/>
      </c>
      <c r="M211" s="130" t="str">
        <f t="shared" si="3"/>
        <v/>
      </c>
      <c r="N211" s="130" t="str">
        <f>IF(A211&gt;"a",PROPER(VLOOKUP(A211,Teilnehmer!C$6:E$300,3,0)),"")</f>
        <v/>
      </c>
      <c r="O211" s="130" t="str">
        <f>IF(Teilnehmer!C211&lt;&gt;"","Tabelle2!$A$4:$A$6","leer")</f>
        <v>leer</v>
      </c>
      <c r="P211" s="130" t="str">
        <f>IF(AND(Teilnehmer!C211&lt;&gt;"",Teilnehmer!D211&lt;&gt;"",Teilnehmer!E211&lt;&gt;""),"Tabelle2!$A$1:$A$3","leer")</f>
        <v>leer</v>
      </c>
      <c r="Q211" s="71">
        <f>COUNTIF(Teilnehmer!$C$6:$C$300,"&lt;="&amp;Teilnehmer!$C$6:$C$300)</f>
        <v>0</v>
      </c>
      <c r="R211" s="71" t="str">
        <f>IF(A211&gt;"a",VLOOKUP(A211,Teilnehmer!C$6:F$300,4,0),"")</f>
        <v/>
      </c>
    </row>
    <row r="212" spans="1:18" ht="18.600000000000001" customHeight="1" x14ac:dyDescent="0.2">
      <c r="A212" s="130" t="str">
        <f>IF(ISERROR(INDEX(Teilnehmer!$C$6:$C$300,MATCH(ROWS(Teilnehmer!C$6:$C212),$Q$6:$Q$300,0))),"",UPPER(INDEX(Teilnehmer!$C$6:$C$300,MATCH(ROWS(Teilnehmer!A$6:$C212),$Q$6:$Q$300,0))))</f>
        <v/>
      </c>
      <c r="B212" s="130" t="str">
        <f>IF(A212&gt;"a",MID(VLOOKUP(A212,Teilnehmer!C$6:D$300,2,0),1,2),"")</f>
        <v/>
      </c>
      <c r="C212" s="71" t="str">
        <f>IF(AND(D212&lt;&gt;"",D212&gt;0),RANK(D212,D$6:D$300,0)*100+COUNTIF(D$5:D212,D212),"")</f>
        <v/>
      </c>
      <c r="D212" s="71" t="str">
        <f>IF(OR($A212="",R212="Nein",R212=""),"",SUMPRODUCT((Tabelle1!$J$6:$J$500)*(Ausstellungen!$C$6:$C$500=$A212)*(Ausstellungen!$F$6:$F$500=Tabelle2!$E$3)*(Ausstellungen!$E$6:$E$500="Hü"))+SUMPRODUCT((Tabelle1!$J$6:$J$500)*(Ausstellungen!$C$6:$C$500=$A212)*(Ausstellungen!$F$6:$F$500=Tabelle2!$E$4)*(Ausstellungen!$E$6:$E$500="Hü")))</f>
        <v/>
      </c>
      <c r="E212" s="71" t="str">
        <f>IF(AND(F212&lt;&gt;"",F212&gt;0),RANK(F212,F$6:F$300,0)*100+COUNTIF(F$5:F212,F212),"")</f>
        <v/>
      </c>
      <c r="F212" s="71" t="str">
        <f>IF(OR($A212="",R212="Nein",R212=""),"",SUMPRODUCT((Tabelle1!$J$6:$J$500)*(Ausstellungen!$C$6:$C$500=$A212)*(Ausstellungen!$F$6:$F$500=Tabelle2!$E$3)*(Ausstellungen!$E$6:$E$500="Rü"))+SUMPRODUCT((Tabelle1!$J$6:$J$500)*(Ausstellungen!$C$6:$C$500=$A212)*(Ausstellungen!$F$6:$F$500=Tabelle2!$E$4)*(Ausstellungen!$E$6:$E$500="Rü")))</f>
        <v/>
      </c>
      <c r="G212" s="71" t="str">
        <f>IF(AND(H212&lt;&gt;"",H212&gt;0),RANK(H212,H$6:H$300,0)*100+COUNTIF(H$5:H212,H212),"")</f>
        <v/>
      </c>
      <c r="H212" s="71" t="str">
        <f>IF(OR($A212="",R212="Nein",R212=""),"",SUMPRODUCT((Tabelle1!$J$6:$J$500)*(Ausstellungen!$C$6:$C$500=$A212)*(Ausstellungen!$F$6:$F$500&lt;&gt;Tabelle2!$E$3)*(Ausstellungen!$F$6:$F$500&lt;&gt;Tabelle2!$E$4)*(Ausstellungen!$F$6:$F$500&lt;&gt;Tabelle2!$E$8)*(Ausstellungen!$E$6:$E$500="Hü")))</f>
        <v/>
      </c>
      <c r="I212" s="71" t="str">
        <f>IF(AND(J212&lt;&gt;"",J212&gt;0),RANK(J212,J$6:J$300,0)*100+COUNTIF(J$5:J212,J212),"")</f>
        <v/>
      </c>
      <c r="J212" s="71" t="str">
        <f>IF(OR($A212="",R212="Nein",R212=""),"",SUMPRODUCT((Tabelle1!$J$6:$J$500)*(Ausstellungen!$C$6:$C$500=$A212)*(Ausstellungen!$F$6:$F$500&lt;&gt;Tabelle2!$E$3)*(Ausstellungen!$F$6:$F$500&lt;&gt;Tabelle2!$E$4)*(Ausstellungen!$F$6:$F$500&lt;&gt;Tabelle2!$E$8)*(Ausstellungen!$E$6:$E$500="Rü")))</f>
        <v/>
      </c>
      <c r="K212" s="71" t="str">
        <f>IF(AND(L212&lt;&gt;"",L212&gt;0),RANK(L212,L$6:L$300,0)*100+COUNTIF(L$5:L212,L212),"")</f>
        <v/>
      </c>
      <c r="L212" s="71" t="str">
        <f>IF(OR($A212="",R212="Nein",R212=""),"",SUMPRODUCT((Tabelle1!$J$6:$J$500)*(Ausstellungen!$C$6:$C$500=$A212)*(Ausstellungen!$F$6:$F$500=Tabelle2!$E$8)))</f>
        <v/>
      </c>
      <c r="M212" s="130" t="str">
        <f t="shared" si="3"/>
        <v/>
      </c>
      <c r="N212" s="130" t="str">
        <f>IF(A212&gt;"a",PROPER(VLOOKUP(A212,Teilnehmer!C$6:E$300,3,0)),"")</f>
        <v/>
      </c>
      <c r="O212" s="130" t="str">
        <f>IF(Teilnehmer!C212&lt;&gt;"","Tabelle2!$A$4:$A$6","leer")</f>
        <v>leer</v>
      </c>
      <c r="P212" s="130" t="str">
        <f>IF(AND(Teilnehmer!C212&lt;&gt;"",Teilnehmer!D212&lt;&gt;"",Teilnehmer!E212&lt;&gt;""),"Tabelle2!$A$1:$A$3","leer")</f>
        <v>leer</v>
      </c>
      <c r="Q212" s="71">
        <f>COUNTIF(Teilnehmer!$C$6:$C$300,"&lt;="&amp;Teilnehmer!$C$6:$C$300)</f>
        <v>0</v>
      </c>
      <c r="R212" s="71" t="str">
        <f>IF(A212&gt;"a",VLOOKUP(A212,Teilnehmer!C$6:F$300,4,0),"")</f>
        <v/>
      </c>
    </row>
    <row r="213" spans="1:18" ht="18.600000000000001" customHeight="1" x14ac:dyDescent="0.2">
      <c r="A213" s="130" t="str">
        <f>IF(ISERROR(INDEX(Teilnehmer!$C$6:$C$300,MATCH(ROWS(Teilnehmer!C$6:$C213),$Q$6:$Q$300,0))),"",UPPER(INDEX(Teilnehmer!$C$6:$C$300,MATCH(ROWS(Teilnehmer!A$6:$C213),$Q$6:$Q$300,0))))</f>
        <v/>
      </c>
      <c r="B213" s="130" t="str">
        <f>IF(A213&gt;"a",MID(VLOOKUP(A213,Teilnehmer!C$6:D$300,2,0),1,2),"")</f>
        <v/>
      </c>
      <c r="C213" s="71" t="str">
        <f>IF(AND(D213&lt;&gt;"",D213&gt;0),RANK(D213,D$6:D$300,0)*100+COUNTIF(D$5:D213,D213),"")</f>
        <v/>
      </c>
      <c r="D213" s="71" t="str">
        <f>IF(OR($A213="",R213="Nein",R213=""),"",SUMPRODUCT((Tabelle1!$J$6:$J$500)*(Ausstellungen!$C$6:$C$500=$A213)*(Ausstellungen!$F$6:$F$500=Tabelle2!$E$3)*(Ausstellungen!$E$6:$E$500="Hü"))+SUMPRODUCT((Tabelle1!$J$6:$J$500)*(Ausstellungen!$C$6:$C$500=$A213)*(Ausstellungen!$F$6:$F$500=Tabelle2!$E$4)*(Ausstellungen!$E$6:$E$500="Hü")))</f>
        <v/>
      </c>
      <c r="E213" s="71" t="str">
        <f>IF(AND(F213&lt;&gt;"",F213&gt;0),RANK(F213,F$6:F$300,0)*100+COUNTIF(F$5:F213,F213),"")</f>
        <v/>
      </c>
      <c r="F213" s="71" t="str">
        <f>IF(OR($A213="",R213="Nein",R213=""),"",SUMPRODUCT((Tabelle1!$J$6:$J$500)*(Ausstellungen!$C$6:$C$500=$A213)*(Ausstellungen!$F$6:$F$500=Tabelle2!$E$3)*(Ausstellungen!$E$6:$E$500="Rü"))+SUMPRODUCT((Tabelle1!$J$6:$J$500)*(Ausstellungen!$C$6:$C$500=$A213)*(Ausstellungen!$F$6:$F$500=Tabelle2!$E$4)*(Ausstellungen!$E$6:$E$500="Rü")))</f>
        <v/>
      </c>
      <c r="G213" s="71" t="str">
        <f>IF(AND(H213&lt;&gt;"",H213&gt;0),RANK(H213,H$6:H$300,0)*100+COUNTIF(H$5:H213,H213),"")</f>
        <v/>
      </c>
      <c r="H213" s="71" t="str">
        <f>IF(OR($A213="",R213="Nein",R213=""),"",SUMPRODUCT((Tabelle1!$J$6:$J$500)*(Ausstellungen!$C$6:$C$500=$A213)*(Ausstellungen!$F$6:$F$500&lt;&gt;Tabelle2!$E$3)*(Ausstellungen!$F$6:$F$500&lt;&gt;Tabelle2!$E$4)*(Ausstellungen!$F$6:$F$500&lt;&gt;Tabelle2!$E$8)*(Ausstellungen!$E$6:$E$500="Hü")))</f>
        <v/>
      </c>
      <c r="I213" s="71" t="str">
        <f>IF(AND(J213&lt;&gt;"",J213&gt;0),RANK(J213,J$6:J$300,0)*100+COUNTIF(J$5:J213,J213),"")</f>
        <v/>
      </c>
      <c r="J213" s="71" t="str">
        <f>IF(OR($A213="",R213="Nein",R213=""),"",SUMPRODUCT((Tabelle1!$J$6:$J$500)*(Ausstellungen!$C$6:$C$500=$A213)*(Ausstellungen!$F$6:$F$500&lt;&gt;Tabelle2!$E$3)*(Ausstellungen!$F$6:$F$500&lt;&gt;Tabelle2!$E$4)*(Ausstellungen!$F$6:$F$500&lt;&gt;Tabelle2!$E$8)*(Ausstellungen!$E$6:$E$500="Rü")))</f>
        <v/>
      </c>
      <c r="K213" s="71" t="str">
        <f>IF(AND(L213&lt;&gt;"",L213&gt;0),RANK(L213,L$6:L$300,0)*100+COUNTIF(L$5:L213,L213),"")</f>
        <v/>
      </c>
      <c r="L213" s="71" t="str">
        <f>IF(OR($A213="",R213="Nein",R213=""),"",SUMPRODUCT((Tabelle1!$J$6:$J$500)*(Ausstellungen!$C$6:$C$500=$A213)*(Ausstellungen!$F$6:$F$500=Tabelle2!$E$8)))</f>
        <v/>
      </c>
      <c r="M213" s="130" t="str">
        <f t="shared" si="3"/>
        <v/>
      </c>
      <c r="N213" s="130" t="str">
        <f>IF(A213&gt;"a",PROPER(VLOOKUP(A213,Teilnehmer!C$6:E$300,3,0)),"")</f>
        <v/>
      </c>
      <c r="O213" s="130" t="str">
        <f>IF(Teilnehmer!C213&lt;&gt;"","Tabelle2!$A$4:$A$6","leer")</f>
        <v>leer</v>
      </c>
      <c r="P213" s="130" t="str">
        <f>IF(AND(Teilnehmer!C213&lt;&gt;"",Teilnehmer!D213&lt;&gt;"",Teilnehmer!E213&lt;&gt;""),"Tabelle2!$A$1:$A$3","leer")</f>
        <v>leer</v>
      </c>
      <c r="Q213" s="71">
        <f>COUNTIF(Teilnehmer!$C$6:$C$300,"&lt;="&amp;Teilnehmer!$C$6:$C$300)</f>
        <v>0</v>
      </c>
      <c r="R213" s="71" t="str">
        <f>IF(A213&gt;"a",VLOOKUP(A213,Teilnehmer!C$6:F$300,4,0),"")</f>
        <v/>
      </c>
    </row>
    <row r="214" spans="1:18" ht="18.600000000000001" customHeight="1" x14ac:dyDescent="0.2">
      <c r="A214" s="130" t="str">
        <f>IF(ISERROR(INDEX(Teilnehmer!$C$6:$C$300,MATCH(ROWS(Teilnehmer!C$6:$C214),$Q$6:$Q$300,0))),"",UPPER(INDEX(Teilnehmer!$C$6:$C$300,MATCH(ROWS(Teilnehmer!A$6:$C214),$Q$6:$Q$300,0))))</f>
        <v/>
      </c>
      <c r="B214" s="130" t="str">
        <f>IF(A214&gt;"a",MID(VLOOKUP(A214,Teilnehmer!C$6:D$300,2,0),1,2),"")</f>
        <v/>
      </c>
      <c r="C214" s="71" t="str">
        <f>IF(AND(D214&lt;&gt;"",D214&gt;0),RANK(D214,D$6:D$300,0)*100+COUNTIF(D$5:D214,D214),"")</f>
        <v/>
      </c>
      <c r="D214" s="71" t="str">
        <f>IF(OR($A214="",R214="Nein",R214=""),"",SUMPRODUCT((Tabelle1!$J$6:$J$500)*(Ausstellungen!$C$6:$C$500=$A214)*(Ausstellungen!$F$6:$F$500=Tabelle2!$E$3)*(Ausstellungen!$E$6:$E$500="Hü"))+SUMPRODUCT((Tabelle1!$J$6:$J$500)*(Ausstellungen!$C$6:$C$500=$A214)*(Ausstellungen!$F$6:$F$500=Tabelle2!$E$4)*(Ausstellungen!$E$6:$E$500="Hü")))</f>
        <v/>
      </c>
      <c r="E214" s="71" t="str">
        <f>IF(AND(F214&lt;&gt;"",F214&gt;0),RANK(F214,F$6:F$300,0)*100+COUNTIF(F$5:F214,F214),"")</f>
        <v/>
      </c>
      <c r="F214" s="71" t="str">
        <f>IF(OR($A214="",R214="Nein",R214=""),"",SUMPRODUCT((Tabelle1!$J$6:$J$500)*(Ausstellungen!$C$6:$C$500=$A214)*(Ausstellungen!$F$6:$F$500=Tabelle2!$E$3)*(Ausstellungen!$E$6:$E$500="Rü"))+SUMPRODUCT((Tabelle1!$J$6:$J$500)*(Ausstellungen!$C$6:$C$500=$A214)*(Ausstellungen!$F$6:$F$500=Tabelle2!$E$4)*(Ausstellungen!$E$6:$E$500="Rü")))</f>
        <v/>
      </c>
      <c r="G214" s="71" t="str">
        <f>IF(AND(H214&lt;&gt;"",H214&gt;0),RANK(H214,H$6:H$300,0)*100+COUNTIF(H$5:H214,H214),"")</f>
        <v/>
      </c>
      <c r="H214" s="71" t="str">
        <f>IF(OR($A214="",R214="Nein",R214=""),"",SUMPRODUCT((Tabelle1!$J$6:$J$500)*(Ausstellungen!$C$6:$C$500=$A214)*(Ausstellungen!$F$6:$F$500&lt;&gt;Tabelle2!$E$3)*(Ausstellungen!$F$6:$F$500&lt;&gt;Tabelle2!$E$4)*(Ausstellungen!$F$6:$F$500&lt;&gt;Tabelle2!$E$8)*(Ausstellungen!$E$6:$E$500="Hü")))</f>
        <v/>
      </c>
      <c r="I214" s="71" t="str">
        <f>IF(AND(J214&lt;&gt;"",J214&gt;0),RANK(J214,J$6:J$300,0)*100+COUNTIF(J$5:J214,J214),"")</f>
        <v/>
      </c>
      <c r="J214" s="71" t="str">
        <f>IF(OR($A214="",R214="Nein",R214=""),"",SUMPRODUCT((Tabelle1!$J$6:$J$500)*(Ausstellungen!$C$6:$C$500=$A214)*(Ausstellungen!$F$6:$F$500&lt;&gt;Tabelle2!$E$3)*(Ausstellungen!$F$6:$F$500&lt;&gt;Tabelle2!$E$4)*(Ausstellungen!$F$6:$F$500&lt;&gt;Tabelle2!$E$8)*(Ausstellungen!$E$6:$E$500="Rü")))</f>
        <v/>
      </c>
      <c r="K214" s="71" t="str">
        <f>IF(AND(L214&lt;&gt;"",L214&gt;0),RANK(L214,L$6:L$300,0)*100+COUNTIF(L$5:L214,L214),"")</f>
        <v/>
      </c>
      <c r="L214" s="71" t="str">
        <f>IF(OR($A214="",R214="Nein",R214=""),"",SUMPRODUCT((Tabelle1!$J$6:$J$500)*(Ausstellungen!$C$6:$C$500=$A214)*(Ausstellungen!$F$6:$F$500=Tabelle2!$E$8)))</f>
        <v/>
      </c>
      <c r="M214" s="130" t="str">
        <f t="shared" si="3"/>
        <v/>
      </c>
      <c r="N214" s="130" t="str">
        <f>IF(A214&gt;"a",PROPER(VLOOKUP(A214,Teilnehmer!C$6:E$300,3,0)),"")</f>
        <v/>
      </c>
      <c r="O214" s="130" t="str">
        <f>IF(Teilnehmer!C214&lt;&gt;"","Tabelle2!$A$4:$A$6","leer")</f>
        <v>leer</v>
      </c>
      <c r="P214" s="130" t="str">
        <f>IF(AND(Teilnehmer!C214&lt;&gt;"",Teilnehmer!D214&lt;&gt;"",Teilnehmer!E214&lt;&gt;""),"Tabelle2!$A$1:$A$3","leer")</f>
        <v>leer</v>
      </c>
      <c r="Q214" s="71">
        <f>COUNTIF(Teilnehmer!$C$6:$C$300,"&lt;="&amp;Teilnehmer!$C$6:$C$300)</f>
        <v>0</v>
      </c>
      <c r="R214" s="71" t="str">
        <f>IF(A214&gt;"a",VLOOKUP(A214,Teilnehmer!C$6:F$300,4,0),"")</f>
        <v/>
      </c>
    </row>
    <row r="215" spans="1:18" ht="18.600000000000001" customHeight="1" x14ac:dyDescent="0.2">
      <c r="A215" s="130" t="str">
        <f>IF(ISERROR(INDEX(Teilnehmer!$C$6:$C$300,MATCH(ROWS(Teilnehmer!C$6:$C215),$Q$6:$Q$300,0))),"",UPPER(INDEX(Teilnehmer!$C$6:$C$300,MATCH(ROWS(Teilnehmer!A$6:$C215),$Q$6:$Q$300,0))))</f>
        <v/>
      </c>
      <c r="B215" s="130" t="str">
        <f>IF(A215&gt;"a",MID(VLOOKUP(A215,Teilnehmer!C$6:D$300,2,0),1,2),"")</f>
        <v/>
      </c>
      <c r="C215" s="71" t="str">
        <f>IF(AND(D215&lt;&gt;"",D215&gt;0),RANK(D215,D$6:D$300,0)*100+COUNTIF(D$5:D215,D215),"")</f>
        <v/>
      </c>
      <c r="D215" s="71" t="str">
        <f>IF(OR($A215="",R215="Nein",R215=""),"",SUMPRODUCT((Tabelle1!$J$6:$J$500)*(Ausstellungen!$C$6:$C$500=$A215)*(Ausstellungen!$F$6:$F$500=Tabelle2!$E$3)*(Ausstellungen!$E$6:$E$500="Hü"))+SUMPRODUCT((Tabelle1!$J$6:$J$500)*(Ausstellungen!$C$6:$C$500=$A215)*(Ausstellungen!$F$6:$F$500=Tabelle2!$E$4)*(Ausstellungen!$E$6:$E$500="Hü")))</f>
        <v/>
      </c>
      <c r="E215" s="71" t="str">
        <f>IF(AND(F215&lt;&gt;"",F215&gt;0),RANK(F215,F$6:F$300,0)*100+COUNTIF(F$5:F215,F215),"")</f>
        <v/>
      </c>
      <c r="F215" s="71" t="str">
        <f>IF(OR($A215="",R215="Nein",R215=""),"",SUMPRODUCT((Tabelle1!$J$6:$J$500)*(Ausstellungen!$C$6:$C$500=$A215)*(Ausstellungen!$F$6:$F$500=Tabelle2!$E$3)*(Ausstellungen!$E$6:$E$500="Rü"))+SUMPRODUCT((Tabelle1!$J$6:$J$500)*(Ausstellungen!$C$6:$C$500=$A215)*(Ausstellungen!$F$6:$F$500=Tabelle2!$E$4)*(Ausstellungen!$E$6:$E$500="Rü")))</f>
        <v/>
      </c>
      <c r="G215" s="71" t="str">
        <f>IF(AND(H215&lt;&gt;"",H215&gt;0),RANK(H215,H$6:H$300,0)*100+COUNTIF(H$5:H215,H215),"")</f>
        <v/>
      </c>
      <c r="H215" s="71" t="str">
        <f>IF(OR($A215="",R215="Nein",R215=""),"",SUMPRODUCT((Tabelle1!$J$6:$J$500)*(Ausstellungen!$C$6:$C$500=$A215)*(Ausstellungen!$F$6:$F$500&lt;&gt;Tabelle2!$E$3)*(Ausstellungen!$F$6:$F$500&lt;&gt;Tabelle2!$E$4)*(Ausstellungen!$F$6:$F$500&lt;&gt;Tabelle2!$E$8)*(Ausstellungen!$E$6:$E$500="Hü")))</f>
        <v/>
      </c>
      <c r="I215" s="71" t="str">
        <f>IF(AND(J215&lt;&gt;"",J215&gt;0),RANK(J215,J$6:J$300,0)*100+COUNTIF(J$5:J215,J215),"")</f>
        <v/>
      </c>
      <c r="J215" s="71" t="str">
        <f>IF(OR($A215="",R215="Nein",R215=""),"",SUMPRODUCT((Tabelle1!$J$6:$J$500)*(Ausstellungen!$C$6:$C$500=$A215)*(Ausstellungen!$F$6:$F$500&lt;&gt;Tabelle2!$E$3)*(Ausstellungen!$F$6:$F$500&lt;&gt;Tabelle2!$E$4)*(Ausstellungen!$F$6:$F$500&lt;&gt;Tabelle2!$E$8)*(Ausstellungen!$E$6:$E$500="Rü")))</f>
        <v/>
      </c>
      <c r="K215" s="71" t="str">
        <f>IF(AND(L215&lt;&gt;"",L215&gt;0),RANK(L215,L$6:L$300,0)*100+COUNTIF(L$5:L215,L215),"")</f>
        <v/>
      </c>
      <c r="L215" s="71" t="str">
        <f>IF(OR($A215="",R215="Nein",R215=""),"",SUMPRODUCT((Tabelle1!$J$6:$J$500)*(Ausstellungen!$C$6:$C$500=$A215)*(Ausstellungen!$F$6:$F$500=Tabelle2!$E$8)))</f>
        <v/>
      </c>
      <c r="M215" s="130" t="str">
        <f t="shared" si="3"/>
        <v/>
      </c>
      <c r="N215" s="130" t="str">
        <f>IF(A215&gt;"a",PROPER(VLOOKUP(A215,Teilnehmer!C$6:E$300,3,0)),"")</f>
        <v/>
      </c>
      <c r="O215" s="130" t="str">
        <f>IF(Teilnehmer!C215&lt;&gt;"","Tabelle2!$A$4:$A$6","leer")</f>
        <v>leer</v>
      </c>
      <c r="P215" s="130" t="str">
        <f>IF(AND(Teilnehmer!C215&lt;&gt;"",Teilnehmer!D215&lt;&gt;"",Teilnehmer!E215&lt;&gt;""),"Tabelle2!$A$1:$A$3","leer")</f>
        <v>leer</v>
      </c>
      <c r="Q215" s="71">
        <f>COUNTIF(Teilnehmer!$C$6:$C$300,"&lt;="&amp;Teilnehmer!$C$6:$C$300)</f>
        <v>0</v>
      </c>
      <c r="R215" s="71" t="str">
        <f>IF(A215&gt;"a",VLOOKUP(A215,Teilnehmer!C$6:F$300,4,0),"")</f>
        <v/>
      </c>
    </row>
    <row r="216" spans="1:18" ht="18.600000000000001" customHeight="1" x14ac:dyDescent="0.2">
      <c r="A216" s="130" t="str">
        <f>IF(ISERROR(INDEX(Teilnehmer!$C$6:$C$300,MATCH(ROWS(Teilnehmer!C$6:$C216),$Q$6:$Q$300,0))),"",UPPER(INDEX(Teilnehmer!$C$6:$C$300,MATCH(ROWS(Teilnehmer!A$6:$C216),$Q$6:$Q$300,0))))</f>
        <v/>
      </c>
      <c r="B216" s="130" t="str">
        <f>IF(A216&gt;"a",MID(VLOOKUP(A216,Teilnehmer!C$6:D$300,2,0),1,2),"")</f>
        <v/>
      </c>
      <c r="C216" s="71" t="str">
        <f>IF(AND(D216&lt;&gt;"",D216&gt;0),RANK(D216,D$6:D$300,0)*100+COUNTIF(D$5:D216,D216),"")</f>
        <v/>
      </c>
      <c r="D216" s="71" t="str">
        <f>IF(OR($A216="",R216="Nein",R216=""),"",SUMPRODUCT((Tabelle1!$J$6:$J$500)*(Ausstellungen!$C$6:$C$500=$A216)*(Ausstellungen!$F$6:$F$500=Tabelle2!$E$3)*(Ausstellungen!$E$6:$E$500="Hü"))+SUMPRODUCT((Tabelle1!$J$6:$J$500)*(Ausstellungen!$C$6:$C$500=$A216)*(Ausstellungen!$F$6:$F$500=Tabelle2!$E$4)*(Ausstellungen!$E$6:$E$500="Hü")))</f>
        <v/>
      </c>
      <c r="E216" s="71" t="str">
        <f>IF(AND(F216&lt;&gt;"",F216&gt;0),RANK(F216,F$6:F$300,0)*100+COUNTIF(F$5:F216,F216),"")</f>
        <v/>
      </c>
      <c r="F216" s="71" t="str">
        <f>IF(OR($A216="",R216="Nein",R216=""),"",SUMPRODUCT((Tabelle1!$J$6:$J$500)*(Ausstellungen!$C$6:$C$500=$A216)*(Ausstellungen!$F$6:$F$500=Tabelle2!$E$3)*(Ausstellungen!$E$6:$E$500="Rü"))+SUMPRODUCT((Tabelle1!$J$6:$J$500)*(Ausstellungen!$C$6:$C$500=$A216)*(Ausstellungen!$F$6:$F$500=Tabelle2!$E$4)*(Ausstellungen!$E$6:$E$500="Rü")))</f>
        <v/>
      </c>
      <c r="G216" s="71" t="str">
        <f>IF(AND(H216&lt;&gt;"",H216&gt;0),RANK(H216,H$6:H$300,0)*100+COUNTIF(H$5:H216,H216),"")</f>
        <v/>
      </c>
      <c r="H216" s="71" t="str">
        <f>IF(OR($A216="",R216="Nein",R216=""),"",SUMPRODUCT((Tabelle1!$J$6:$J$500)*(Ausstellungen!$C$6:$C$500=$A216)*(Ausstellungen!$F$6:$F$500&lt;&gt;Tabelle2!$E$3)*(Ausstellungen!$F$6:$F$500&lt;&gt;Tabelle2!$E$4)*(Ausstellungen!$F$6:$F$500&lt;&gt;Tabelle2!$E$8)*(Ausstellungen!$E$6:$E$500="Hü")))</f>
        <v/>
      </c>
      <c r="I216" s="71" t="str">
        <f>IF(AND(J216&lt;&gt;"",J216&gt;0),RANK(J216,J$6:J$300,0)*100+COUNTIF(J$5:J216,J216),"")</f>
        <v/>
      </c>
      <c r="J216" s="71" t="str">
        <f>IF(OR($A216="",R216="Nein",R216=""),"",SUMPRODUCT((Tabelle1!$J$6:$J$500)*(Ausstellungen!$C$6:$C$500=$A216)*(Ausstellungen!$F$6:$F$500&lt;&gt;Tabelle2!$E$3)*(Ausstellungen!$F$6:$F$500&lt;&gt;Tabelle2!$E$4)*(Ausstellungen!$F$6:$F$500&lt;&gt;Tabelle2!$E$8)*(Ausstellungen!$E$6:$E$500="Rü")))</f>
        <v/>
      </c>
      <c r="K216" s="71" t="str">
        <f>IF(AND(L216&lt;&gt;"",L216&gt;0),RANK(L216,L$6:L$300,0)*100+COUNTIF(L$5:L216,L216),"")</f>
        <v/>
      </c>
      <c r="L216" s="71" t="str">
        <f>IF(OR($A216="",R216="Nein",R216=""),"",SUMPRODUCT((Tabelle1!$J$6:$J$500)*(Ausstellungen!$C$6:$C$500=$A216)*(Ausstellungen!$F$6:$F$500=Tabelle2!$E$8)))</f>
        <v/>
      </c>
      <c r="M216" s="130" t="str">
        <f t="shared" si="3"/>
        <v/>
      </c>
      <c r="N216" s="130" t="str">
        <f>IF(A216&gt;"a",PROPER(VLOOKUP(A216,Teilnehmer!C$6:E$300,3,0)),"")</f>
        <v/>
      </c>
      <c r="O216" s="130" t="str">
        <f>IF(Teilnehmer!C216&lt;&gt;"","Tabelle2!$A$4:$A$6","leer")</f>
        <v>leer</v>
      </c>
      <c r="P216" s="130" t="str">
        <f>IF(AND(Teilnehmer!C216&lt;&gt;"",Teilnehmer!D216&lt;&gt;"",Teilnehmer!E216&lt;&gt;""),"Tabelle2!$A$1:$A$3","leer")</f>
        <v>leer</v>
      </c>
      <c r="Q216" s="71">
        <f>COUNTIF(Teilnehmer!$C$6:$C$300,"&lt;="&amp;Teilnehmer!$C$6:$C$300)</f>
        <v>0</v>
      </c>
      <c r="R216" s="71" t="str">
        <f>IF(A216&gt;"a",VLOOKUP(A216,Teilnehmer!C$6:F$300,4,0),"")</f>
        <v/>
      </c>
    </row>
    <row r="217" spans="1:18" ht="18.600000000000001" customHeight="1" x14ac:dyDescent="0.2">
      <c r="A217" s="130" t="str">
        <f>IF(ISERROR(INDEX(Teilnehmer!$C$6:$C$300,MATCH(ROWS(Teilnehmer!C$6:$C217),$Q$6:$Q$300,0))),"",UPPER(INDEX(Teilnehmer!$C$6:$C$300,MATCH(ROWS(Teilnehmer!A$6:$C217),$Q$6:$Q$300,0))))</f>
        <v/>
      </c>
      <c r="B217" s="130" t="str">
        <f>IF(A217&gt;"a",MID(VLOOKUP(A217,Teilnehmer!C$6:D$300,2,0),1,2),"")</f>
        <v/>
      </c>
      <c r="C217" s="71" t="str">
        <f>IF(AND(D217&lt;&gt;"",D217&gt;0),RANK(D217,D$6:D$300,0)*100+COUNTIF(D$5:D217,D217),"")</f>
        <v/>
      </c>
      <c r="D217" s="71" t="str">
        <f>IF(OR($A217="",R217="Nein",R217=""),"",SUMPRODUCT((Tabelle1!$J$6:$J$500)*(Ausstellungen!$C$6:$C$500=$A217)*(Ausstellungen!$F$6:$F$500=Tabelle2!$E$3)*(Ausstellungen!$E$6:$E$500="Hü"))+SUMPRODUCT((Tabelle1!$J$6:$J$500)*(Ausstellungen!$C$6:$C$500=$A217)*(Ausstellungen!$F$6:$F$500=Tabelle2!$E$4)*(Ausstellungen!$E$6:$E$500="Hü")))</f>
        <v/>
      </c>
      <c r="E217" s="71" t="str">
        <f>IF(AND(F217&lt;&gt;"",F217&gt;0),RANK(F217,F$6:F$300,0)*100+COUNTIF(F$5:F217,F217),"")</f>
        <v/>
      </c>
      <c r="F217" s="71" t="str">
        <f>IF(OR($A217="",R217="Nein",R217=""),"",SUMPRODUCT((Tabelle1!$J$6:$J$500)*(Ausstellungen!$C$6:$C$500=$A217)*(Ausstellungen!$F$6:$F$500=Tabelle2!$E$3)*(Ausstellungen!$E$6:$E$500="Rü"))+SUMPRODUCT((Tabelle1!$J$6:$J$500)*(Ausstellungen!$C$6:$C$500=$A217)*(Ausstellungen!$F$6:$F$500=Tabelle2!$E$4)*(Ausstellungen!$E$6:$E$500="Rü")))</f>
        <v/>
      </c>
      <c r="G217" s="71" t="str">
        <f>IF(AND(H217&lt;&gt;"",H217&gt;0),RANK(H217,H$6:H$300,0)*100+COUNTIF(H$5:H217,H217),"")</f>
        <v/>
      </c>
      <c r="H217" s="71" t="str">
        <f>IF(OR($A217="",R217="Nein",R217=""),"",SUMPRODUCT((Tabelle1!$J$6:$J$500)*(Ausstellungen!$C$6:$C$500=$A217)*(Ausstellungen!$F$6:$F$500&lt;&gt;Tabelle2!$E$3)*(Ausstellungen!$F$6:$F$500&lt;&gt;Tabelle2!$E$4)*(Ausstellungen!$F$6:$F$500&lt;&gt;Tabelle2!$E$8)*(Ausstellungen!$E$6:$E$500="Hü")))</f>
        <v/>
      </c>
      <c r="I217" s="71" t="str">
        <f>IF(AND(J217&lt;&gt;"",J217&gt;0),RANK(J217,J$6:J$300,0)*100+COUNTIF(J$5:J217,J217),"")</f>
        <v/>
      </c>
      <c r="J217" s="71" t="str">
        <f>IF(OR($A217="",R217="Nein",R217=""),"",SUMPRODUCT((Tabelle1!$J$6:$J$500)*(Ausstellungen!$C$6:$C$500=$A217)*(Ausstellungen!$F$6:$F$500&lt;&gt;Tabelle2!$E$3)*(Ausstellungen!$F$6:$F$500&lt;&gt;Tabelle2!$E$4)*(Ausstellungen!$F$6:$F$500&lt;&gt;Tabelle2!$E$8)*(Ausstellungen!$E$6:$E$500="Rü")))</f>
        <v/>
      </c>
      <c r="K217" s="71" t="str">
        <f>IF(AND(L217&lt;&gt;"",L217&gt;0),RANK(L217,L$6:L$300,0)*100+COUNTIF(L$5:L217,L217),"")</f>
        <v/>
      </c>
      <c r="L217" s="71" t="str">
        <f>IF(OR($A217="",R217="Nein",R217=""),"",SUMPRODUCT((Tabelle1!$J$6:$J$500)*(Ausstellungen!$C$6:$C$500=$A217)*(Ausstellungen!$F$6:$F$500=Tabelle2!$E$8)))</f>
        <v/>
      </c>
      <c r="M217" s="130" t="str">
        <f t="shared" si="3"/>
        <v/>
      </c>
      <c r="N217" s="130" t="str">
        <f>IF(A217&gt;"a",PROPER(VLOOKUP(A217,Teilnehmer!C$6:E$300,3,0)),"")</f>
        <v/>
      </c>
      <c r="O217" s="130" t="str">
        <f>IF(Teilnehmer!C217&lt;&gt;"","Tabelle2!$A$4:$A$6","leer")</f>
        <v>leer</v>
      </c>
      <c r="P217" s="130" t="str">
        <f>IF(AND(Teilnehmer!C217&lt;&gt;"",Teilnehmer!D217&lt;&gt;"",Teilnehmer!E217&lt;&gt;""),"Tabelle2!$A$1:$A$3","leer")</f>
        <v>leer</v>
      </c>
      <c r="Q217" s="71">
        <f>COUNTIF(Teilnehmer!$C$6:$C$300,"&lt;="&amp;Teilnehmer!$C$6:$C$300)</f>
        <v>0</v>
      </c>
      <c r="R217" s="71" t="str">
        <f>IF(A217&gt;"a",VLOOKUP(A217,Teilnehmer!C$6:F$300,4,0),"")</f>
        <v/>
      </c>
    </row>
    <row r="218" spans="1:18" ht="18.600000000000001" customHeight="1" x14ac:dyDescent="0.2">
      <c r="A218" s="130" t="str">
        <f>IF(ISERROR(INDEX(Teilnehmer!$C$6:$C$300,MATCH(ROWS(Teilnehmer!C$6:$C218),$Q$6:$Q$300,0))),"",UPPER(INDEX(Teilnehmer!$C$6:$C$300,MATCH(ROWS(Teilnehmer!A$6:$C218),$Q$6:$Q$300,0))))</f>
        <v/>
      </c>
      <c r="B218" s="130" t="str">
        <f>IF(A218&gt;"a",MID(VLOOKUP(A218,Teilnehmer!C$6:D$300,2,0),1,2),"")</f>
        <v/>
      </c>
      <c r="C218" s="71" t="str">
        <f>IF(AND(D218&lt;&gt;"",D218&gt;0),RANK(D218,D$6:D$300,0)*100+COUNTIF(D$5:D218,D218),"")</f>
        <v/>
      </c>
      <c r="D218" s="71" t="str">
        <f>IF(OR($A218="",R218="Nein",R218=""),"",SUMPRODUCT((Tabelle1!$J$6:$J$500)*(Ausstellungen!$C$6:$C$500=$A218)*(Ausstellungen!$F$6:$F$500=Tabelle2!$E$3)*(Ausstellungen!$E$6:$E$500="Hü"))+SUMPRODUCT((Tabelle1!$J$6:$J$500)*(Ausstellungen!$C$6:$C$500=$A218)*(Ausstellungen!$F$6:$F$500=Tabelle2!$E$4)*(Ausstellungen!$E$6:$E$500="Hü")))</f>
        <v/>
      </c>
      <c r="E218" s="71" t="str">
        <f>IF(AND(F218&lt;&gt;"",F218&gt;0),RANK(F218,F$6:F$300,0)*100+COUNTIF(F$5:F218,F218),"")</f>
        <v/>
      </c>
      <c r="F218" s="71" t="str">
        <f>IF(OR($A218="",R218="Nein",R218=""),"",SUMPRODUCT((Tabelle1!$J$6:$J$500)*(Ausstellungen!$C$6:$C$500=$A218)*(Ausstellungen!$F$6:$F$500=Tabelle2!$E$3)*(Ausstellungen!$E$6:$E$500="Rü"))+SUMPRODUCT((Tabelle1!$J$6:$J$500)*(Ausstellungen!$C$6:$C$500=$A218)*(Ausstellungen!$F$6:$F$500=Tabelle2!$E$4)*(Ausstellungen!$E$6:$E$500="Rü")))</f>
        <v/>
      </c>
      <c r="G218" s="71" t="str">
        <f>IF(AND(H218&lt;&gt;"",H218&gt;0),RANK(H218,H$6:H$300,0)*100+COUNTIF(H$5:H218,H218),"")</f>
        <v/>
      </c>
      <c r="H218" s="71" t="str">
        <f>IF(OR($A218="",R218="Nein",R218=""),"",SUMPRODUCT((Tabelle1!$J$6:$J$500)*(Ausstellungen!$C$6:$C$500=$A218)*(Ausstellungen!$F$6:$F$500&lt;&gt;Tabelle2!$E$3)*(Ausstellungen!$F$6:$F$500&lt;&gt;Tabelle2!$E$4)*(Ausstellungen!$F$6:$F$500&lt;&gt;Tabelle2!$E$8)*(Ausstellungen!$E$6:$E$500="Hü")))</f>
        <v/>
      </c>
      <c r="I218" s="71" t="str">
        <f>IF(AND(J218&lt;&gt;"",J218&gt;0),RANK(J218,J$6:J$300,0)*100+COUNTIF(J$5:J218,J218),"")</f>
        <v/>
      </c>
      <c r="J218" s="71" t="str">
        <f>IF(OR($A218="",R218="Nein",R218=""),"",SUMPRODUCT((Tabelle1!$J$6:$J$500)*(Ausstellungen!$C$6:$C$500=$A218)*(Ausstellungen!$F$6:$F$500&lt;&gt;Tabelle2!$E$3)*(Ausstellungen!$F$6:$F$500&lt;&gt;Tabelle2!$E$4)*(Ausstellungen!$F$6:$F$500&lt;&gt;Tabelle2!$E$8)*(Ausstellungen!$E$6:$E$500="Rü")))</f>
        <v/>
      </c>
      <c r="K218" s="71" t="str">
        <f>IF(AND(L218&lt;&gt;"",L218&gt;0),RANK(L218,L$6:L$300,0)*100+COUNTIF(L$5:L218,L218),"")</f>
        <v/>
      </c>
      <c r="L218" s="71" t="str">
        <f>IF(OR($A218="",R218="Nein",R218=""),"",SUMPRODUCT((Tabelle1!$J$6:$J$500)*(Ausstellungen!$C$6:$C$500=$A218)*(Ausstellungen!$F$6:$F$500=Tabelle2!$E$8)))</f>
        <v/>
      </c>
      <c r="M218" s="130" t="str">
        <f t="shared" si="3"/>
        <v/>
      </c>
      <c r="N218" s="130" t="str">
        <f>IF(A218&gt;"a",PROPER(VLOOKUP(A218,Teilnehmer!C$6:E$300,3,0)),"")</f>
        <v/>
      </c>
      <c r="O218" s="130" t="str">
        <f>IF(Teilnehmer!C218&lt;&gt;"","Tabelle2!$A$4:$A$6","leer")</f>
        <v>leer</v>
      </c>
      <c r="P218" s="130" t="str">
        <f>IF(AND(Teilnehmer!C218&lt;&gt;"",Teilnehmer!D218&lt;&gt;"",Teilnehmer!E218&lt;&gt;""),"Tabelle2!$A$1:$A$3","leer")</f>
        <v>leer</v>
      </c>
      <c r="Q218" s="71">
        <f>COUNTIF(Teilnehmer!$C$6:$C$300,"&lt;="&amp;Teilnehmer!$C$6:$C$300)</f>
        <v>0</v>
      </c>
      <c r="R218" s="71" t="str">
        <f>IF(A218&gt;"a",VLOOKUP(A218,Teilnehmer!C$6:F$300,4,0),"")</f>
        <v/>
      </c>
    </row>
    <row r="219" spans="1:18" ht="18.600000000000001" customHeight="1" x14ac:dyDescent="0.2">
      <c r="A219" s="130" t="str">
        <f>IF(ISERROR(INDEX(Teilnehmer!$C$6:$C$300,MATCH(ROWS(Teilnehmer!C$6:$C219),$Q$6:$Q$300,0))),"",UPPER(INDEX(Teilnehmer!$C$6:$C$300,MATCH(ROWS(Teilnehmer!A$6:$C219),$Q$6:$Q$300,0))))</f>
        <v/>
      </c>
      <c r="B219" s="130" t="str">
        <f>IF(A219&gt;"a",MID(VLOOKUP(A219,Teilnehmer!C$6:D$300,2,0),1,2),"")</f>
        <v/>
      </c>
      <c r="C219" s="71" t="str">
        <f>IF(AND(D219&lt;&gt;"",D219&gt;0),RANK(D219,D$6:D$300,0)*100+COUNTIF(D$5:D219,D219),"")</f>
        <v/>
      </c>
      <c r="D219" s="71" t="str">
        <f>IF(OR($A219="",R219="Nein",R219=""),"",SUMPRODUCT((Tabelle1!$J$6:$J$500)*(Ausstellungen!$C$6:$C$500=$A219)*(Ausstellungen!$F$6:$F$500=Tabelle2!$E$3)*(Ausstellungen!$E$6:$E$500="Hü"))+SUMPRODUCT((Tabelle1!$J$6:$J$500)*(Ausstellungen!$C$6:$C$500=$A219)*(Ausstellungen!$F$6:$F$500=Tabelle2!$E$4)*(Ausstellungen!$E$6:$E$500="Hü")))</f>
        <v/>
      </c>
      <c r="E219" s="71" t="str">
        <f>IF(AND(F219&lt;&gt;"",F219&gt;0),RANK(F219,F$6:F$300,0)*100+COUNTIF(F$5:F219,F219),"")</f>
        <v/>
      </c>
      <c r="F219" s="71" t="str">
        <f>IF(OR($A219="",R219="Nein",R219=""),"",SUMPRODUCT((Tabelle1!$J$6:$J$500)*(Ausstellungen!$C$6:$C$500=$A219)*(Ausstellungen!$F$6:$F$500=Tabelle2!$E$3)*(Ausstellungen!$E$6:$E$500="Rü"))+SUMPRODUCT((Tabelle1!$J$6:$J$500)*(Ausstellungen!$C$6:$C$500=$A219)*(Ausstellungen!$F$6:$F$500=Tabelle2!$E$4)*(Ausstellungen!$E$6:$E$500="Rü")))</f>
        <v/>
      </c>
      <c r="G219" s="71" t="str">
        <f>IF(AND(H219&lt;&gt;"",H219&gt;0),RANK(H219,H$6:H$300,0)*100+COUNTIF(H$5:H219,H219),"")</f>
        <v/>
      </c>
      <c r="H219" s="71" t="str">
        <f>IF(OR($A219="",R219="Nein",R219=""),"",SUMPRODUCT((Tabelle1!$J$6:$J$500)*(Ausstellungen!$C$6:$C$500=$A219)*(Ausstellungen!$F$6:$F$500&lt;&gt;Tabelle2!$E$3)*(Ausstellungen!$F$6:$F$500&lt;&gt;Tabelle2!$E$4)*(Ausstellungen!$F$6:$F$500&lt;&gt;Tabelle2!$E$8)*(Ausstellungen!$E$6:$E$500="Hü")))</f>
        <v/>
      </c>
      <c r="I219" s="71" t="str">
        <f>IF(AND(J219&lt;&gt;"",J219&gt;0),RANK(J219,J$6:J$300,0)*100+COUNTIF(J$5:J219,J219),"")</f>
        <v/>
      </c>
      <c r="J219" s="71" t="str">
        <f>IF(OR($A219="",R219="Nein",R219=""),"",SUMPRODUCT((Tabelle1!$J$6:$J$500)*(Ausstellungen!$C$6:$C$500=$A219)*(Ausstellungen!$F$6:$F$500&lt;&gt;Tabelle2!$E$3)*(Ausstellungen!$F$6:$F$500&lt;&gt;Tabelle2!$E$4)*(Ausstellungen!$F$6:$F$500&lt;&gt;Tabelle2!$E$8)*(Ausstellungen!$E$6:$E$500="Rü")))</f>
        <v/>
      </c>
      <c r="K219" s="71" t="str">
        <f>IF(AND(L219&lt;&gt;"",L219&gt;0),RANK(L219,L$6:L$300,0)*100+COUNTIF(L$5:L219,L219),"")</f>
        <v/>
      </c>
      <c r="L219" s="71" t="str">
        <f>IF(OR($A219="",R219="Nein",R219=""),"",SUMPRODUCT((Tabelle1!$J$6:$J$500)*(Ausstellungen!$C$6:$C$500=$A219)*(Ausstellungen!$F$6:$F$500=Tabelle2!$E$8)))</f>
        <v/>
      </c>
      <c r="M219" s="130" t="str">
        <f t="shared" si="3"/>
        <v/>
      </c>
      <c r="N219" s="130" t="str">
        <f>IF(A219&gt;"a",PROPER(VLOOKUP(A219,Teilnehmer!C$6:E$300,3,0)),"")</f>
        <v/>
      </c>
      <c r="O219" s="130" t="str">
        <f>IF(Teilnehmer!C219&lt;&gt;"","Tabelle2!$A$4:$A$6","leer")</f>
        <v>leer</v>
      </c>
      <c r="P219" s="130" t="str">
        <f>IF(AND(Teilnehmer!C219&lt;&gt;"",Teilnehmer!D219&lt;&gt;"",Teilnehmer!E219&lt;&gt;""),"Tabelle2!$A$1:$A$3","leer")</f>
        <v>leer</v>
      </c>
      <c r="Q219" s="71">
        <f>COUNTIF(Teilnehmer!$C$6:$C$300,"&lt;="&amp;Teilnehmer!$C$6:$C$300)</f>
        <v>0</v>
      </c>
      <c r="R219" s="71" t="str">
        <f>IF(A219&gt;"a",VLOOKUP(A219,Teilnehmer!C$6:F$300,4,0),"")</f>
        <v/>
      </c>
    </row>
    <row r="220" spans="1:18" ht="18.600000000000001" customHeight="1" x14ac:dyDescent="0.2">
      <c r="A220" s="130" t="str">
        <f>IF(ISERROR(INDEX(Teilnehmer!$C$6:$C$300,MATCH(ROWS(Teilnehmer!C$6:$C220),$Q$6:$Q$300,0))),"",UPPER(INDEX(Teilnehmer!$C$6:$C$300,MATCH(ROWS(Teilnehmer!A$6:$C220),$Q$6:$Q$300,0))))</f>
        <v/>
      </c>
      <c r="B220" s="130" t="str">
        <f>IF(A220&gt;"a",MID(VLOOKUP(A220,Teilnehmer!C$6:D$300,2,0),1,2),"")</f>
        <v/>
      </c>
      <c r="C220" s="71" t="str">
        <f>IF(AND(D220&lt;&gt;"",D220&gt;0),RANK(D220,D$6:D$300,0)*100+COUNTIF(D$5:D220,D220),"")</f>
        <v/>
      </c>
      <c r="D220" s="71" t="str">
        <f>IF(OR($A220="",R220="Nein",R220=""),"",SUMPRODUCT((Tabelle1!$J$6:$J$500)*(Ausstellungen!$C$6:$C$500=$A220)*(Ausstellungen!$F$6:$F$500=Tabelle2!$E$3)*(Ausstellungen!$E$6:$E$500="Hü"))+SUMPRODUCT((Tabelle1!$J$6:$J$500)*(Ausstellungen!$C$6:$C$500=$A220)*(Ausstellungen!$F$6:$F$500=Tabelle2!$E$4)*(Ausstellungen!$E$6:$E$500="Hü")))</f>
        <v/>
      </c>
      <c r="E220" s="71" t="str">
        <f>IF(AND(F220&lt;&gt;"",F220&gt;0),RANK(F220,F$6:F$300,0)*100+COUNTIF(F$5:F220,F220),"")</f>
        <v/>
      </c>
      <c r="F220" s="71" t="str">
        <f>IF(OR($A220="",R220="Nein",R220=""),"",SUMPRODUCT((Tabelle1!$J$6:$J$500)*(Ausstellungen!$C$6:$C$500=$A220)*(Ausstellungen!$F$6:$F$500=Tabelle2!$E$3)*(Ausstellungen!$E$6:$E$500="Rü"))+SUMPRODUCT((Tabelle1!$J$6:$J$500)*(Ausstellungen!$C$6:$C$500=$A220)*(Ausstellungen!$F$6:$F$500=Tabelle2!$E$4)*(Ausstellungen!$E$6:$E$500="Rü")))</f>
        <v/>
      </c>
      <c r="G220" s="71" t="str">
        <f>IF(AND(H220&lt;&gt;"",H220&gt;0),RANK(H220,H$6:H$300,0)*100+COUNTIF(H$5:H220,H220),"")</f>
        <v/>
      </c>
      <c r="H220" s="71" t="str">
        <f>IF(OR($A220="",R220="Nein",R220=""),"",SUMPRODUCT((Tabelle1!$J$6:$J$500)*(Ausstellungen!$C$6:$C$500=$A220)*(Ausstellungen!$F$6:$F$500&lt;&gt;Tabelle2!$E$3)*(Ausstellungen!$F$6:$F$500&lt;&gt;Tabelle2!$E$4)*(Ausstellungen!$F$6:$F$500&lt;&gt;Tabelle2!$E$8)*(Ausstellungen!$E$6:$E$500="Hü")))</f>
        <v/>
      </c>
      <c r="I220" s="71" t="str">
        <f>IF(AND(J220&lt;&gt;"",J220&gt;0),RANK(J220,J$6:J$300,0)*100+COUNTIF(J$5:J220,J220),"")</f>
        <v/>
      </c>
      <c r="J220" s="71" t="str">
        <f>IF(OR($A220="",R220="Nein",R220=""),"",SUMPRODUCT((Tabelle1!$J$6:$J$500)*(Ausstellungen!$C$6:$C$500=$A220)*(Ausstellungen!$F$6:$F$500&lt;&gt;Tabelle2!$E$3)*(Ausstellungen!$F$6:$F$500&lt;&gt;Tabelle2!$E$4)*(Ausstellungen!$F$6:$F$500&lt;&gt;Tabelle2!$E$8)*(Ausstellungen!$E$6:$E$500="Rü")))</f>
        <v/>
      </c>
      <c r="K220" s="71" t="str">
        <f>IF(AND(L220&lt;&gt;"",L220&gt;0),RANK(L220,L$6:L$300,0)*100+COUNTIF(L$5:L220,L220),"")</f>
        <v/>
      </c>
      <c r="L220" s="71" t="str">
        <f>IF(OR($A220="",R220="Nein",R220=""),"",SUMPRODUCT((Tabelle1!$J$6:$J$500)*(Ausstellungen!$C$6:$C$500=$A220)*(Ausstellungen!$F$6:$F$500=Tabelle2!$E$8)))</f>
        <v/>
      </c>
      <c r="M220" s="130" t="str">
        <f t="shared" si="3"/>
        <v/>
      </c>
      <c r="N220" s="130" t="str">
        <f>IF(A220&gt;"a",PROPER(VLOOKUP(A220,Teilnehmer!C$6:E$300,3,0)),"")</f>
        <v/>
      </c>
      <c r="O220" s="130" t="str">
        <f>IF(Teilnehmer!C220&lt;&gt;"","Tabelle2!$A$4:$A$6","leer")</f>
        <v>leer</v>
      </c>
      <c r="P220" s="130" t="str">
        <f>IF(AND(Teilnehmer!C220&lt;&gt;"",Teilnehmer!D220&lt;&gt;"",Teilnehmer!E220&lt;&gt;""),"Tabelle2!$A$1:$A$3","leer")</f>
        <v>leer</v>
      </c>
      <c r="Q220" s="71">
        <f>COUNTIF(Teilnehmer!$C$6:$C$300,"&lt;="&amp;Teilnehmer!$C$6:$C$300)</f>
        <v>0</v>
      </c>
      <c r="R220" s="71" t="str">
        <f>IF(A220&gt;"a",VLOOKUP(A220,Teilnehmer!C$6:F$300,4,0),"")</f>
        <v/>
      </c>
    </row>
    <row r="221" spans="1:18" ht="18.600000000000001" customHeight="1" x14ac:dyDescent="0.2">
      <c r="A221" s="130" t="str">
        <f>IF(ISERROR(INDEX(Teilnehmer!$C$6:$C$300,MATCH(ROWS(Teilnehmer!C$6:$C221),$Q$6:$Q$300,0))),"",UPPER(INDEX(Teilnehmer!$C$6:$C$300,MATCH(ROWS(Teilnehmer!A$6:$C221),$Q$6:$Q$300,0))))</f>
        <v/>
      </c>
      <c r="B221" s="130" t="str">
        <f>IF(A221&gt;"a",MID(VLOOKUP(A221,Teilnehmer!C$6:D$300,2,0),1,2),"")</f>
        <v/>
      </c>
      <c r="C221" s="71" t="str">
        <f>IF(AND(D221&lt;&gt;"",D221&gt;0),RANK(D221,D$6:D$300,0)*100+COUNTIF(D$5:D221,D221),"")</f>
        <v/>
      </c>
      <c r="D221" s="71" t="str">
        <f>IF(OR($A221="",R221="Nein",R221=""),"",SUMPRODUCT((Tabelle1!$J$6:$J$500)*(Ausstellungen!$C$6:$C$500=$A221)*(Ausstellungen!$F$6:$F$500=Tabelle2!$E$3)*(Ausstellungen!$E$6:$E$500="Hü"))+SUMPRODUCT((Tabelle1!$J$6:$J$500)*(Ausstellungen!$C$6:$C$500=$A221)*(Ausstellungen!$F$6:$F$500=Tabelle2!$E$4)*(Ausstellungen!$E$6:$E$500="Hü")))</f>
        <v/>
      </c>
      <c r="E221" s="71" t="str">
        <f>IF(AND(F221&lt;&gt;"",F221&gt;0),RANK(F221,F$6:F$300,0)*100+COUNTIF(F$5:F221,F221),"")</f>
        <v/>
      </c>
      <c r="F221" s="71" t="str">
        <f>IF(OR($A221="",R221="Nein",R221=""),"",SUMPRODUCT((Tabelle1!$J$6:$J$500)*(Ausstellungen!$C$6:$C$500=$A221)*(Ausstellungen!$F$6:$F$500=Tabelle2!$E$3)*(Ausstellungen!$E$6:$E$500="Rü"))+SUMPRODUCT((Tabelle1!$J$6:$J$500)*(Ausstellungen!$C$6:$C$500=$A221)*(Ausstellungen!$F$6:$F$500=Tabelle2!$E$4)*(Ausstellungen!$E$6:$E$500="Rü")))</f>
        <v/>
      </c>
      <c r="G221" s="71" t="str">
        <f>IF(AND(H221&lt;&gt;"",H221&gt;0),RANK(H221,H$6:H$300,0)*100+COUNTIF(H$5:H221,H221),"")</f>
        <v/>
      </c>
      <c r="H221" s="71" t="str">
        <f>IF(OR($A221="",R221="Nein",R221=""),"",SUMPRODUCT((Tabelle1!$J$6:$J$500)*(Ausstellungen!$C$6:$C$500=$A221)*(Ausstellungen!$F$6:$F$500&lt;&gt;Tabelle2!$E$3)*(Ausstellungen!$F$6:$F$500&lt;&gt;Tabelle2!$E$4)*(Ausstellungen!$F$6:$F$500&lt;&gt;Tabelle2!$E$8)*(Ausstellungen!$E$6:$E$500="Hü")))</f>
        <v/>
      </c>
      <c r="I221" s="71" t="str">
        <f>IF(AND(J221&lt;&gt;"",J221&gt;0),RANK(J221,J$6:J$300,0)*100+COUNTIF(J$5:J221,J221),"")</f>
        <v/>
      </c>
      <c r="J221" s="71" t="str">
        <f>IF(OR($A221="",R221="Nein",R221=""),"",SUMPRODUCT((Tabelle1!$J$6:$J$500)*(Ausstellungen!$C$6:$C$500=$A221)*(Ausstellungen!$F$6:$F$500&lt;&gt;Tabelle2!$E$3)*(Ausstellungen!$F$6:$F$500&lt;&gt;Tabelle2!$E$4)*(Ausstellungen!$F$6:$F$500&lt;&gt;Tabelle2!$E$8)*(Ausstellungen!$E$6:$E$500="Rü")))</f>
        <v/>
      </c>
      <c r="K221" s="71" t="str">
        <f>IF(AND(L221&lt;&gt;"",L221&gt;0),RANK(L221,L$6:L$300,0)*100+COUNTIF(L$5:L221,L221),"")</f>
        <v/>
      </c>
      <c r="L221" s="71" t="str">
        <f>IF(OR($A221="",R221="Nein",R221=""),"",SUMPRODUCT((Tabelle1!$J$6:$J$500)*(Ausstellungen!$C$6:$C$500=$A221)*(Ausstellungen!$F$6:$F$500=Tabelle2!$E$8)))</f>
        <v/>
      </c>
      <c r="M221" s="130" t="str">
        <f t="shared" si="3"/>
        <v/>
      </c>
      <c r="N221" s="130" t="str">
        <f>IF(A221&gt;"a",PROPER(VLOOKUP(A221,Teilnehmer!C$6:E$300,3,0)),"")</f>
        <v/>
      </c>
      <c r="O221" s="130" t="str">
        <f>IF(Teilnehmer!C221&lt;&gt;"","Tabelle2!$A$4:$A$6","leer")</f>
        <v>leer</v>
      </c>
      <c r="P221" s="130" t="str">
        <f>IF(AND(Teilnehmer!C221&lt;&gt;"",Teilnehmer!D221&lt;&gt;"",Teilnehmer!E221&lt;&gt;""),"Tabelle2!$A$1:$A$3","leer")</f>
        <v>leer</v>
      </c>
      <c r="Q221" s="71">
        <f>COUNTIF(Teilnehmer!$C$6:$C$300,"&lt;="&amp;Teilnehmer!$C$6:$C$300)</f>
        <v>0</v>
      </c>
      <c r="R221" s="71" t="str">
        <f>IF(A221&gt;"a",VLOOKUP(A221,Teilnehmer!C$6:F$300,4,0),"")</f>
        <v/>
      </c>
    </row>
    <row r="222" spans="1:18" ht="18.600000000000001" customHeight="1" x14ac:dyDescent="0.2">
      <c r="A222" s="130" t="str">
        <f>IF(ISERROR(INDEX(Teilnehmer!$C$6:$C$300,MATCH(ROWS(Teilnehmer!C$6:$C222),$Q$6:$Q$300,0))),"",UPPER(INDEX(Teilnehmer!$C$6:$C$300,MATCH(ROWS(Teilnehmer!A$6:$C222),$Q$6:$Q$300,0))))</f>
        <v/>
      </c>
      <c r="B222" s="130" t="str">
        <f>IF(A222&gt;"a",MID(VLOOKUP(A222,Teilnehmer!C$6:D$300,2,0),1,2),"")</f>
        <v/>
      </c>
      <c r="C222" s="71" t="str">
        <f>IF(AND(D222&lt;&gt;"",D222&gt;0),RANK(D222,D$6:D$300,0)*100+COUNTIF(D$5:D222,D222),"")</f>
        <v/>
      </c>
      <c r="D222" s="71" t="str">
        <f>IF(OR($A222="",R222="Nein",R222=""),"",SUMPRODUCT((Tabelle1!$J$6:$J$500)*(Ausstellungen!$C$6:$C$500=$A222)*(Ausstellungen!$F$6:$F$500=Tabelle2!$E$3)*(Ausstellungen!$E$6:$E$500="Hü"))+SUMPRODUCT((Tabelle1!$J$6:$J$500)*(Ausstellungen!$C$6:$C$500=$A222)*(Ausstellungen!$F$6:$F$500=Tabelle2!$E$4)*(Ausstellungen!$E$6:$E$500="Hü")))</f>
        <v/>
      </c>
      <c r="E222" s="71" t="str">
        <f>IF(AND(F222&lt;&gt;"",F222&gt;0),RANK(F222,F$6:F$300,0)*100+COUNTIF(F$5:F222,F222),"")</f>
        <v/>
      </c>
      <c r="F222" s="71" t="str">
        <f>IF(OR($A222="",R222="Nein",R222=""),"",SUMPRODUCT((Tabelle1!$J$6:$J$500)*(Ausstellungen!$C$6:$C$500=$A222)*(Ausstellungen!$F$6:$F$500=Tabelle2!$E$3)*(Ausstellungen!$E$6:$E$500="Rü"))+SUMPRODUCT((Tabelle1!$J$6:$J$500)*(Ausstellungen!$C$6:$C$500=$A222)*(Ausstellungen!$F$6:$F$500=Tabelle2!$E$4)*(Ausstellungen!$E$6:$E$500="Rü")))</f>
        <v/>
      </c>
      <c r="G222" s="71" t="str">
        <f>IF(AND(H222&lt;&gt;"",H222&gt;0),RANK(H222,H$6:H$300,0)*100+COUNTIF(H$5:H222,H222),"")</f>
        <v/>
      </c>
      <c r="H222" s="71" t="str">
        <f>IF(OR($A222="",R222="Nein",R222=""),"",SUMPRODUCT((Tabelle1!$J$6:$J$500)*(Ausstellungen!$C$6:$C$500=$A222)*(Ausstellungen!$F$6:$F$500&lt;&gt;Tabelle2!$E$3)*(Ausstellungen!$F$6:$F$500&lt;&gt;Tabelle2!$E$4)*(Ausstellungen!$F$6:$F$500&lt;&gt;Tabelle2!$E$8)*(Ausstellungen!$E$6:$E$500="Hü")))</f>
        <v/>
      </c>
      <c r="I222" s="71" t="str">
        <f>IF(AND(J222&lt;&gt;"",J222&gt;0),RANK(J222,J$6:J$300,0)*100+COUNTIF(J$5:J222,J222),"")</f>
        <v/>
      </c>
      <c r="J222" s="71" t="str">
        <f>IF(OR($A222="",R222="Nein",R222=""),"",SUMPRODUCT((Tabelle1!$J$6:$J$500)*(Ausstellungen!$C$6:$C$500=$A222)*(Ausstellungen!$F$6:$F$500&lt;&gt;Tabelle2!$E$3)*(Ausstellungen!$F$6:$F$500&lt;&gt;Tabelle2!$E$4)*(Ausstellungen!$F$6:$F$500&lt;&gt;Tabelle2!$E$8)*(Ausstellungen!$E$6:$E$500="Rü")))</f>
        <v/>
      </c>
      <c r="K222" s="71" t="str">
        <f>IF(AND(L222&lt;&gt;"",L222&gt;0),RANK(L222,L$6:L$300,0)*100+COUNTIF(L$5:L222,L222),"")</f>
        <v/>
      </c>
      <c r="L222" s="71" t="str">
        <f>IF(OR($A222="",R222="Nein",R222=""),"",SUMPRODUCT((Tabelle1!$J$6:$J$500)*(Ausstellungen!$C$6:$C$500=$A222)*(Ausstellungen!$F$6:$F$500=Tabelle2!$E$8)))</f>
        <v/>
      </c>
      <c r="M222" s="130" t="str">
        <f t="shared" si="3"/>
        <v/>
      </c>
      <c r="N222" s="130" t="str">
        <f>IF(A222&gt;"a",PROPER(VLOOKUP(A222,Teilnehmer!C$6:E$300,3,0)),"")</f>
        <v/>
      </c>
      <c r="O222" s="130" t="str">
        <f>IF(Teilnehmer!C222&lt;&gt;"","Tabelle2!$A$4:$A$6","leer")</f>
        <v>leer</v>
      </c>
      <c r="P222" s="130" t="str">
        <f>IF(AND(Teilnehmer!C222&lt;&gt;"",Teilnehmer!D222&lt;&gt;"",Teilnehmer!E222&lt;&gt;""),"Tabelle2!$A$1:$A$3","leer")</f>
        <v>leer</v>
      </c>
      <c r="Q222" s="71">
        <f>COUNTIF(Teilnehmer!$C$6:$C$300,"&lt;="&amp;Teilnehmer!$C$6:$C$300)</f>
        <v>0</v>
      </c>
      <c r="R222" s="71" t="str">
        <f>IF(A222&gt;"a",VLOOKUP(A222,Teilnehmer!C$6:F$300,4,0),"")</f>
        <v/>
      </c>
    </row>
    <row r="223" spans="1:18" ht="18.600000000000001" customHeight="1" x14ac:dyDescent="0.2">
      <c r="A223" s="130" t="str">
        <f>IF(ISERROR(INDEX(Teilnehmer!$C$6:$C$300,MATCH(ROWS(Teilnehmer!C$6:$C223),$Q$6:$Q$300,0))),"",UPPER(INDEX(Teilnehmer!$C$6:$C$300,MATCH(ROWS(Teilnehmer!A$6:$C223),$Q$6:$Q$300,0))))</f>
        <v/>
      </c>
      <c r="B223" s="130" t="str">
        <f>IF(A223&gt;"a",MID(VLOOKUP(A223,Teilnehmer!C$6:D$300,2,0),1,2),"")</f>
        <v/>
      </c>
      <c r="C223" s="71" t="str">
        <f>IF(AND(D223&lt;&gt;"",D223&gt;0),RANK(D223,D$6:D$300,0)*100+COUNTIF(D$5:D223,D223),"")</f>
        <v/>
      </c>
      <c r="D223" s="71" t="str">
        <f>IF(OR($A223="",R223="Nein",R223=""),"",SUMPRODUCT((Tabelle1!$J$6:$J$500)*(Ausstellungen!$C$6:$C$500=$A223)*(Ausstellungen!$F$6:$F$500=Tabelle2!$E$3)*(Ausstellungen!$E$6:$E$500="Hü"))+SUMPRODUCT((Tabelle1!$J$6:$J$500)*(Ausstellungen!$C$6:$C$500=$A223)*(Ausstellungen!$F$6:$F$500=Tabelle2!$E$4)*(Ausstellungen!$E$6:$E$500="Hü")))</f>
        <v/>
      </c>
      <c r="E223" s="71" t="str">
        <f>IF(AND(F223&lt;&gt;"",F223&gt;0),RANK(F223,F$6:F$300,0)*100+COUNTIF(F$5:F223,F223),"")</f>
        <v/>
      </c>
      <c r="F223" s="71" t="str">
        <f>IF(OR($A223="",R223="Nein",R223=""),"",SUMPRODUCT((Tabelle1!$J$6:$J$500)*(Ausstellungen!$C$6:$C$500=$A223)*(Ausstellungen!$F$6:$F$500=Tabelle2!$E$3)*(Ausstellungen!$E$6:$E$500="Rü"))+SUMPRODUCT((Tabelle1!$J$6:$J$500)*(Ausstellungen!$C$6:$C$500=$A223)*(Ausstellungen!$F$6:$F$500=Tabelle2!$E$4)*(Ausstellungen!$E$6:$E$500="Rü")))</f>
        <v/>
      </c>
      <c r="G223" s="71" t="str">
        <f>IF(AND(H223&lt;&gt;"",H223&gt;0),RANK(H223,H$6:H$300,0)*100+COUNTIF(H$5:H223,H223),"")</f>
        <v/>
      </c>
      <c r="H223" s="71" t="str">
        <f>IF(OR($A223="",R223="Nein",R223=""),"",SUMPRODUCT((Tabelle1!$J$6:$J$500)*(Ausstellungen!$C$6:$C$500=$A223)*(Ausstellungen!$F$6:$F$500&lt;&gt;Tabelle2!$E$3)*(Ausstellungen!$F$6:$F$500&lt;&gt;Tabelle2!$E$4)*(Ausstellungen!$F$6:$F$500&lt;&gt;Tabelle2!$E$8)*(Ausstellungen!$E$6:$E$500="Hü")))</f>
        <v/>
      </c>
      <c r="I223" s="71" t="str">
        <f>IF(AND(J223&lt;&gt;"",J223&gt;0),RANK(J223,J$6:J$300,0)*100+COUNTIF(J$5:J223,J223),"")</f>
        <v/>
      </c>
      <c r="J223" s="71" t="str">
        <f>IF(OR($A223="",R223="Nein",R223=""),"",SUMPRODUCT((Tabelle1!$J$6:$J$500)*(Ausstellungen!$C$6:$C$500=$A223)*(Ausstellungen!$F$6:$F$500&lt;&gt;Tabelle2!$E$3)*(Ausstellungen!$F$6:$F$500&lt;&gt;Tabelle2!$E$4)*(Ausstellungen!$F$6:$F$500&lt;&gt;Tabelle2!$E$8)*(Ausstellungen!$E$6:$E$500="Rü")))</f>
        <v/>
      </c>
      <c r="K223" s="71" t="str">
        <f>IF(AND(L223&lt;&gt;"",L223&gt;0),RANK(L223,L$6:L$300,0)*100+COUNTIF(L$5:L223,L223),"")</f>
        <v/>
      </c>
      <c r="L223" s="71" t="str">
        <f>IF(OR($A223="",R223="Nein",R223=""),"",SUMPRODUCT((Tabelle1!$J$6:$J$500)*(Ausstellungen!$C$6:$C$500=$A223)*(Ausstellungen!$F$6:$F$500=Tabelle2!$E$8)))</f>
        <v/>
      </c>
      <c r="M223" s="130" t="str">
        <f t="shared" si="3"/>
        <v/>
      </c>
      <c r="N223" s="130" t="str">
        <f>IF(A223&gt;"a",PROPER(VLOOKUP(A223,Teilnehmer!C$6:E$300,3,0)),"")</f>
        <v/>
      </c>
      <c r="O223" s="130" t="str">
        <f>IF(Teilnehmer!C223&lt;&gt;"","Tabelle2!$A$4:$A$6","leer")</f>
        <v>leer</v>
      </c>
      <c r="P223" s="130" t="str">
        <f>IF(AND(Teilnehmer!C223&lt;&gt;"",Teilnehmer!D223&lt;&gt;"",Teilnehmer!E223&lt;&gt;""),"Tabelle2!$A$1:$A$3","leer")</f>
        <v>leer</v>
      </c>
      <c r="Q223" s="71">
        <f>COUNTIF(Teilnehmer!$C$6:$C$300,"&lt;="&amp;Teilnehmer!$C$6:$C$300)</f>
        <v>0</v>
      </c>
      <c r="R223" s="71" t="str">
        <f>IF(A223&gt;"a",VLOOKUP(A223,Teilnehmer!C$6:F$300,4,0),"")</f>
        <v/>
      </c>
    </row>
    <row r="224" spans="1:18" ht="18.600000000000001" customHeight="1" x14ac:dyDescent="0.2">
      <c r="A224" s="130" t="str">
        <f>IF(ISERROR(INDEX(Teilnehmer!$C$6:$C$300,MATCH(ROWS(Teilnehmer!C$6:$C224),$Q$6:$Q$300,0))),"",UPPER(INDEX(Teilnehmer!$C$6:$C$300,MATCH(ROWS(Teilnehmer!A$6:$C224),$Q$6:$Q$300,0))))</f>
        <v/>
      </c>
      <c r="B224" s="130" t="str">
        <f>IF(A224&gt;"a",MID(VLOOKUP(A224,Teilnehmer!C$6:D$300,2,0),1,2),"")</f>
        <v/>
      </c>
      <c r="C224" s="71" t="str">
        <f>IF(AND(D224&lt;&gt;"",D224&gt;0),RANK(D224,D$6:D$300,0)*100+COUNTIF(D$5:D224,D224),"")</f>
        <v/>
      </c>
      <c r="D224" s="71" t="str">
        <f>IF(OR($A224="",R224="Nein",R224=""),"",SUMPRODUCT((Tabelle1!$J$6:$J$500)*(Ausstellungen!$C$6:$C$500=$A224)*(Ausstellungen!$F$6:$F$500=Tabelle2!$E$3)*(Ausstellungen!$E$6:$E$500="Hü"))+SUMPRODUCT((Tabelle1!$J$6:$J$500)*(Ausstellungen!$C$6:$C$500=$A224)*(Ausstellungen!$F$6:$F$500=Tabelle2!$E$4)*(Ausstellungen!$E$6:$E$500="Hü")))</f>
        <v/>
      </c>
      <c r="E224" s="71" t="str">
        <f>IF(AND(F224&lt;&gt;"",F224&gt;0),RANK(F224,F$6:F$300,0)*100+COUNTIF(F$5:F224,F224),"")</f>
        <v/>
      </c>
      <c r="F224" s="71" t="str">
        <f>IF(OR($A224="",R224="Nein",R224=""),"",SUMPRODUCT((Tabelle1!$J$6:$J$500)*(Ausstellungen!$C$6:$C$500=$A224)*(Ausstellungen!$F$6:$F$500=Tabelle2!$E$3)*(Ausstellungen!$E$6:$E$500="Rü"))+SUMPRODUCT((Tabelle1!$J$6:$J$500)*(Ausstellungen!$C$6:$C$500=$A224)*(Ausstellungen!$F$6:$F$500=Tabelle2!$E$4)*(Ausstellungen!$E$6:$E$500="Rü")))</f>
        <v/>
      </c>
      <c r="G224" s="71" t="str">
        <f>IF(AND(H224&lt;&gt;"",H224&gt;0),RANK(H224,H$6:H$300,0)*100+COUNTIF(H$5:H224,H224),"")</f>
        <v/>
      </c>
      <c r="H224" s="71" t="str">
        <f>IF(OR($A224="",R224="Nein",R224=""),"",SUMPRODUCT((Tabelle1!$J$6:$J$500)*(Ausstellungen!$C$6:$C$500=$A224)*(Ausstellungen!$F$6:$F$500&lt;&gt;Tabelle2!$E$3)*(Ausstellungen!$F$6:$F$500&lt;&gt;Tabelle2!$E$4)*(Ausstellungen!$F$6:$F$500&lt;&gt;Tabelle2!$E$8)*(Ausstellungen!$E$6:$E$500="Hü")))</f>
        <v/>
      </c>
      <c r="I224" s="71" t="str">
        <f>IF(AND(J224&lt;&gt;"",J224&gt;0),RANK(J224,J$6:J$300,0)*100+COUNTIF(J$5:J224,J224),"")</f>
        <v/>
      </c>
      <c r="J224" s="71" t="str">
        <f>IF(OR($A224="",R224="Nein",R224=""),"",SUMPRODUCT((Tabelle1!$J$6:$J$500)*(Ausstellungen!$C$6:$C$500=$A224)*(Ausstellungen!$F$6:$F$500&lt;&gt;Tabelle2!$E$3)*(Ausstellungen!$F$6:$F$500&lt;&gt;Tabelle2!$E$4)*(Ausstellungen!$F$6:$F$500&lt;&gt;Tabelle2!$E$8)*(Ausstellungen!$E$6:$E$500="Rü")))</f>
        <v/>
      </c>
      <c r="K224" s="71" t="str">
        <f>IF(AND(L224&lt;&gt;"",L224&gt;0),RANK(L224,L$6:L$300,0)*100+COUNTIF(L$5:L224,L224),"")</f>
        <v/>
      </c>
      <c r="L224" s="71" t="str">
        <f>IF(OR($A224="",R224="Nein",R224=""),"",SUMPRODUCT((Tabelle1!$J$6:$J$500)*(Ausstellungen!$C$6:$C$500=$A224)*(Ausstellungen!$F$6:$F$500=Tabelle2!$E$8)))</f>
        <v/>
      </c>
      <c r="M224" s="130" t="str">
        <f t="shared" si="3"/>
        <v/>
      </c>
      <c r="N224" s="130" t="str">
        <f>IF(A224&gt;"a",PROPER(VLOOKUP(A224,Teilnehmer!C$6:E$300,3,0)),"")</f>
        <v/>
      </c>
      <c r="O224" s="130" t="str">
        <f>IF(Teilnehmer!C224&lt;&gt;"","Tabelle2!$A$4:$A$6","leer")</f>
        <v>leer</v>
      </c>
      <c r="P224" s="130" t="str">
        <f>IF(AND(Teilnehmer!C224&lt;&gt;"",Teilnehmer!D224&lt;&gt;"",Teilnehmer!E224&lt;&gt;""),"Tabelle2!$A$1:$A$3","leer")</f>
        <v>leer</v>
      </c>
      <c r="Q224" s="71">
        <f>COUNTIF(Teilnehmer!$C$6:$C$300,"&lt;="&amp;Teilnehmer!$C$6:$C$300)</f>
        <v>0</v>
      </c>
      <c r="R224" s="71" t="str">
        <f>IF(A224&gt;"a",VLOOKUP(A224,Teilnehmer!C$6:F$300,4,0),"")</f>
        <v/>
      </c>
    </row>
    <row r="225" spans="1:18" ht="18.600000000000001" customHeight="1" x14ac:dyDescent="0.2">
      <c r="A225" s="130" t="str">
        <f>IF(ISERROR(INDEX(Teilnehmer!$C$6:$C$300,MATCH(ROWS(Teilnehmer!C$6:$C225),$Q$6:$Q$300,0))),"",UPPER(INDEX(Teilnehmer!$C$6:$C$300,MATCH(ROWS(Teilnehmer!A$6:$C225),$Q$6:$Q$300,0))))</f>
        <v/>
      </c>
      <c r="B225" s="130" t="str">
        <f>IF(A225&gt;"a",MID(VLOOKUP(A225,Teilnehmer!C$6:D$300,2,0),1,2),"")</f>
        <v/>
      </c>
      <c r="C225" s="71" t="str">
        <f>IF(AND(D225&lt;&gt;"",D225&gt;0),RANK(D225,D$6:D$300,0)*100+COUNTIF(D$5:D225,D225),"")</f>
        <v/>
      </c>
      <c r="D225" s="71" t="str">
        <f>IF(OR($A225="",R225="Nein",R225=""),"",SUMPRODUCT((Tabelle1!$J$6:$J$500)*(Ausstellungen!$C$6:$C$500=$A225)*(Ausstellungen!$F$6:$F$500=Tabelle2!$E$3)*(Ausstellungen!$E$6:$E$500="Hü"))+SUMPRODUCT((Tabelle1!$J$6:$J$500)*(Ausstellungen!$C$6:$C$500=$A225)*(Ausstellungen!$F$6:$F$500=Tabelle2!$E$4)*(Ausstellungen!$E$6:$E$500="Hü")))</f>
        <v/>
      </c>
      <c r="E225" s="71" t="str">
        <f>IF(AND(F225&lt;&gt;"",F225&gt;0),RANK(F225,F$6:F$300,0)*100+COUNTIF(F$5:F225,F225),"")</f>
        <v/>
      </c>
      <c r="F225" s="71" t="str">
        <f>IF(OR($A225="",R225="Nein",R225=""),"",SUMPRODUCT((Tabelle1!$J$6:$J$500)*(Ausstellungen!$C$6:$C$500=$A225)*(Ausstellungen!$F$6:$F$500=Tabelle2!$E$3)*(Ausstellungen!$E$6:$E$500="Rü"))+SUMPRODUCT((Tabelle1!$J$6:$J$500)*(Ausstellungen!$C$6:$C$500=$A225)*(Ausstellungen!$F$6:$F$500=Tabelle2!$E$4)*(Ausstellungen!$E$6:$E$500="Rü")))</f>
        <v/>
      </c>
      <c r="G225" s="71" t="str">
        <f>IF(AND(H225&lt;&gt;"",H225&gt;0),RANK(H225,H$6:H$300,0)*100+COUNTIF(H$5:H225,H225),"")</f>
        <v/>
      </c>
      <c r="H225" s="71" t="str">
        <f>IF(OR($A225="",R225="Nein",R225=""),"",SUMPRODUCT((Tabelle1!$J$6:$J$500)*(Ausstellungen!$C$6:$C$500=$A225)*(Ausstellungen!$F$6:$F$500&lt;&gt;Tabelle2!$E$3)*(Ausstellungen!$F$6:$F$500&lt;&gt;Tabelle2!$E$4)*(Ausstellungen!$F$6:$F$500&lt;&gt;Tabelle2!$E$8)*(Ausstellungen!$E$6:$E$500="Hü")))</f>
        <v/>
      </c>
      <c r="I225" s="71" t="str">
        <f>IF(AND(J225&lt;&gt;"",J225&gt;0),RANK(J225,J$6:J$300,0)*100+COUNTIF(J$5:J225,J225),"")</f>
        <v/>
      </c>
      <c r="J225" s="71" t="str">
        <f>IF(OR($A225="",R225="Nein",R225=""),"",SUMPRODUCT((Tabelle1!$J$6:$J$500)*(Ausstellungen!$C$6:$C$500=$A225)*(Ausstellungen!$F$6:$F$500&lt;&gt;Tabelle2!$E$3)*(Ausstellungen!$F$6:$F$500&lt;&gt;Tabelle2!$E$4)*(Ausstellungen!$F$6:$F$500&lt;&gt;Tabelle2!$E$8)*(Ausstellungen!$E$6:$E$500="Rü")))</f>
        <v/>
      </c>
      <c r="K225" s="71" t="str">
        <f>IF(AND(L225&lt;&gt;"",L225&gt;0),RANK(L225,L$6:L$300,0)*100+COUNTIF(L$5:L225,L225),"")</f>
        <v/>
      </c>
      <c r="L225" s="71" t="str">
        <f>IF(OR($A225="",R225="Nein",R225=""),"",SUMPRODUCT((Tabelle1!$J$6:$J$500)*(Ausstellungen!$C$6:$C$500=$A225)*(Ausstellungen!$F$6:$F$500=Tabelle2!$E$8)))</f>
        <v/>
      </c>
      <c r="M225" s="130" t="str">
        <f t="shared" si="3"/>
        <v/>
      </c>
      <c r="N225" s="130" t="str">
        <f>IF(A225&gt;"a",PROPER(VLOOKUP(A225,Teilnehmer!C$6:E$300,3,0)),"")</f>
        <v/>
      </c>
      <c r="O225" s="130" t="str">
        <f>IF(Teilnehmer!C225&lt;&gt;"","Tabelle2!$A$4:$A$6","leer")</f>
        <v>leer</v>
      </c>
      <c r="P225" s="130" t="str">
        <f>IF(AND(Teilnehmer!C225&lt;&gt;"",Teilnehmer!D225&lt;&gt;"",Teilnehmer!E225&lt;&gt;""),"Tabelle2!$A$1:$A$3","leer")</f>
        <v>leer</v>
      </c>
      <c r="Q225" s="71">
        <f>COUNTIF(Teilnehmer!$C$6:$C$300,"&lt;="&amp;Teilnehmer!$C$6:$C$300)</f>
        <v>0</v>
      </c>
      <c r="R225" s="71" t="str">
        <f>IF(A225&gt;"a",VLOOKUP(A225,Teilnehmer!C$6:F$300,4,0),"")</f>
        <v/>
      </c>
    </row>
    <row r="226" spans="1:18" ht="18.600000000000001" customHeight="1" x14ac:dyDescent="0.2">
      <c r="A226" s="130" t="str">
        <f>IF(ISERROR(INDEX(Teilnehmer!$C$6:$C$300,MATCH(ROWS(Teilnehmer!C$6:$C226),$Q$6:$Q$300,0))),"",UPPER(INDEX(Teilnehmer!$C$6:$C$300,MATCH(ROWS(Teilnehmer!A$6:$C226),$Q$6:$Q$300,0))))</f>
        <v/>
      </c>
      <c r="B226" s="130" t="str">
        <f>IF(A226&gt;"a",MID(VLOOKUP(A226,Teilnehmer!C$6:D$300,2,0),1,2),"")</f>
        <v/>
      </c>
      <c r="C226" s="71" t="str">
        <f>IF(AND(D226&lt;&gt;"",D226&gt;0),RANK(D226,D$6:D$300,0)*100+COUNTIF(D$5:D226,D226),"")</f>
        <v/>
      </c>
      <c r="D226" s="71" t="str">
        <f>IF(OR($A226="",R226="Nein",R226=""),"",SUMPRODUCT((Tabelle1!$J$6:$J$500)*(Ausstellungen!$C$6:$C$500=$A226)*(Ausstellungen!$F$6:$F$500=Tabelle2!$E$3)*(Ausstellungen!$E$6:$E$500="Hü"))+SUMPRODUCT((Tabelle1!$J$6:$J$500)*(Ausstellungen!$C$6:$C$500=$A226)*(Ausstellungen!$F$6:$F$500=Tabelle2!$E$4)*(Ausstellungen!$E$6:$E$500="Hü")))</f>
        <v/>
      </c>
      <c r="E226" s="71" t="str">
        <f>IF(AND(F226&lt;&gt;"",F226&gt;0),RANK(F226,F$6:F$300,0)*100+COUNTIF(F$5:F226,F226),"")</f>
        <v/>
      </c>
      <c r="F226" s="71" t="str">
        <f>IF(OR($A226="",R226="Nein",R226=""),"",SUMPRODUCT((Tabelle1!$J$6:$J$500)*(Ausstellungen!$C$6:$C$500=$A226)*(Ausstellungen!$F$6:$F$500=Tabelle2!$E$3)*(Ausstellungen!$E$6:$E$500="Rü"))+SUMPRODUCT((Tabelle1!$J$6:$J$500)*(Ausstellungen!$C$6:$C$500=$A226)*(Ausstellungen!$F$6:$F$500=Tabelle2!$E$4)*(Ausstellungen!$E$6:$E$500="Rü")))</f>
        <v/>
      </c>
      <c r="G226" s="71" t="str">
        <f>IF(AND(H226&lt;&gt;"",H226&gt;0),RANK(H226,H$6:H$300,0)*100+COUNTIF(H$5:H226,H226),"")</f>
        <v/>
      </c>
      <c r="H226" s="71" t="str">
        <f>IF(OR($A226="",R226="Nein",R226=""),"",SUMPRODUCT((Tabelle1!$J$6:$J$500)*(Ausstellungen!$C$6:$C$500=$A226)*(Ausstellungen!$F$6:$F$500&lt;&gt;Tabelle2!$E$3)*(Ausstellungen!$F$6:$F$500&lt;&gt;Tabelle2!$E$4)*(Ausstellungen!$F$6:$F$500&lt;&gt;Tabelle2!$E$8)*(Ausstellungen!$E$6:$E$500="Hü")))</f>
        <v/>
      </c>
      <c r="I226" s="71" t="str">
        <f>IF(AND(J226&lt;&gt;"",J226&gt;0),RANK(J226,J$6:J$300,0)*100+COUNTIF(J$5:J226,J226),"")</f>
        <v/>
      </c>
      <c r="J226" s="71" t="str">
        <f>IF(OR($A226="",R226="Nein",R226=""),"",SUMPRODUCT((Tabelle1!$J$6:$J$500)*(Ausstellungen!$C$6:$C$500=$A226)*(Ausstellungen!$F$6:$F$500&lt;&gt;Tabelle2!$E$3)*(Ausstellungen!$F$6:$F$500&lt;&gt;Tabelle2!$E$4)*(Ausstellungen!$F$6:$F$500&lt;&gt;Tabelle2!$E$8)*(Ausstellungen!$E$6:$E$500="Rü")))</f>
        <v/>
      </c>
      <c r="K226" s="71" t="str">
        <f>IF(AND(L226&lt;&gt;"",L226&gt;0),RANK(L226,L$6:L$300,0)*100+COUNTIF(L$5:L226,L226),"")</f>
        <v/>
      </c>
      <c r="L226" s="71" t="str">
        <f>IF(OR($A226="",R226="Nein",R226=""),"",SUMPRODUCT((Tabelle1!$J$6:$J$500)*(Ausstellungen!$C$6:$C$500=$A226)*(Ausstellungen!$F$6:$F$500=Tabelle2!$E$8)))</f>
        <v/>
      </c>
      <c r="M226" s="130" t="str">
        <f t="shared" si="3"/>
        <v/>
      </c>
      <c r="N226" s="130" t="str">
        <f>IF(A226&gt;"a",PROPER(VLOOKUP(A226,Teilnehmer!C$6:E$300,3,0)),"")</f>
        <v/>
      </c>
      <c r="O226" s="130" t="str">
        <f>IF(Teilnehmer!C226&lt;&gt;"","Tabelle2!$A$4:$A$6","leer")</f>
        <v>leer</v>
      </c>
      <c r="P226" s="130" t="str">
        <f>IF(AND(Teilnehmer!C226&lt;&gt;"",Teilnehmer!D226&lt;&gt;"",Teilnehmer!E226&lt;&gt;""),"Tabelle2!$A$1:$A$3","leer")</f>
        <v>leer</v>
      </c>
      <c r="Q226" s="71">
        <f>COUNTIF(Teilnehmer!$C$6:$C$300,"&lt;="&amp;Teilnehmer!$C$6:$C$300)</f>
        <v>0</v>
      </c>
      <c r="R226" s="71" t="str">
        <f>IF(A226&gt;"a",VLOOKUP(A226,Teilnehmer!C$6:F$300,4,0),"")</f>
        <v/>
      </c>
    </row>
    <row r="227" spans="1:18" ht="18.600000000000001" customHeight="1" x14ac:dyDescent="0.2">
      <c r="A227" s="130" t="str">
        <f>IF(ISERROR(INDEX(Teilnehmer!$C$6:$C$300,MATCH(ROWS(Teilnehmer!C$6:$C227),$Q$6:$Q$300,0))),"",UPPER(INDEX(Teilnehmer!$C$6:$C$300,MATCH(ROWS(Teilnehmer!A$6:$C227),$Q$6:$Q$300,0))))</f>
        <v/>
      </c>
      <c r="B227" s="130" t="str">
        <f>IF(A227&gt;"a",MID(VLOOKUP(A227,Teilnehmer!C$6:D$300,2,0),1,2),"")</f>
        <v/>
      </c>
      <c r="C227" s="71" t="str">
        <f>IF(AND(D227&lt;&gt;"",D227&gt;0),RANK(D227,D$6:D$300,0)*100+COUNTIF(D$5:D227,D227),"")</f>
        <v/>
      </c>
      <c r="D227" s="71" t="str">
        <f>IF(OR($A227="",R227="Nein",R227=""),"",SUMPRODUCT((Tabelle1!$J$6:$J$500)*(Ausstellungen!$C$6:$C$500=$A227)*(Ausstellungen!$F$6:$F$500=Tabelle2!$E$3)*(Ausstellungen!$E$6:$E$500="Hü"))+SUMPRODUCT((Tabelle1!$J$6:$J$500)*(Ausstellungen!$C$6:$C$500=$A227)*(Ausstellungen!$F$6:$F$500=Tabelle2!$E$4)*(Ausstellungen!$E$6:$E$500="Hü")))</f>
        <v/>
      </c>
      <c r="E227" s="71" t="str">
        <f>IF(AND(F227&lt;&gt;"",F227&gt;0),RANK(F227,F$6:F$300,0)*100+COUNTIF(F$5:F227,F227),"")</f>
        <v/>
      </c>
      <c r="F227" s="71" t="str">
        <f>IF(OR($A227="",R227="Nein",R227=""),"",SUMPRODUCT((Tabelle1!$J$6:$J$500)*(Ausstellungen!$C$6:$C$500=$A227)*(Ausstellungen!$F$6:$F$500=Tabelle2!$E$3)*(Ausstellungen!$E$6:$E$500="Rü"))+SUMPRODUCT((Tabelle1!$J$6:$J$500)*(Ausstellungen!$C$6:$C$500=$A227)*(Ausstellungen!$F$6:$F$500=Tabelle2!$E$4)*(Ausstellungen!$E$6:$E$500="Rü")))</f>
        <v/>
      </c>
      <c r="G227" s="71" t="str">
        <f>IF(AND(H227&lt;&gt;"",H227&gt;0),RANK(H227,H$6:H$300,0)*100+COUNTIF(H$5:H227,H227),"")</f>
        <v/>
      </c>
      <c r="H227" s="71" t="str">
        <f>IF(OR($A227="",R227="Nein",R227=""),"",SUMPRODUCT((Tabelle1!$J$6:$J$500)*(Ausstellungen!$C$6:$C$500=$A227)*(Ausstellungen!$F$6:$F$500&lt;&gt;Tabelle2!$E$3)*(Ausstellungen!$F$6:$F$500&lt;&gt;Tabelle2!$E$4)*(Ausstellungen!$F$6:$F$500&lt;&gt;Tabelle2!$E$8)*(Ausstellungen!$E$6:$E$500="Hü")))</f>
        <v/>
      </c>
      <c r="I227" s="71" t="str">
        <f>IF(AND(J227&lt;&gt;"",J227&gt;0),RANK(J227,J$6:J$300,0)*100+COUNTIF(J$5:J227,J227),"")</f>
        <v/>
      </c>
      <c r="J227" s="71" t="str">
        <f>IF(OR($A227="",R227="Nein",R227=""),"",SUMPRODUCT((Tabelle1!$J$6:$J$500)*(Ausstellungen!$C$6:$C$500=$A227)*(Ausstellungen!$F$6:$F$500&lt;&gt;Tabelle2!$E$3)*(Ausstellungen!$F$6:$F$500&lt;&gt;Tabelle2!$E$4)*(Ausstellungen!$F$6:$F$500&lt;&gt;Tabelle2!$E$8)*(Ausstellungen!$E$6:$E$500="Rü")))</f>
        <v/>
      </c>
      <c r="K227" s="71" t="str">
        <f>IF(AND(L227&lt;&gt;"",L227&gt;0),RANK(L227,L$6:L$300,0)*100+COUNTIF(L$5:L227,L227),"")</f>
        <v/>
      </c>
      <c r="L227" s="71" t="str">
        <f>IF(OR($A227="",R227="Nein",R227=""),"",SUMPRODUCT((Tabelle1!$J$6:$J$500)*(Ausstellungen!$C$6:$C$500=$A227)*(Ausstellungen!$F$6:$F$500=Tabelle2!$E$8)))</f>
        <v/>
      </c>
      <c r="M227" s="130" t="str">
        <f t="shared" si="3"/>
        <v/>
      </c>
      <c r="N227" s="130" t="str">
        <f>IF(A227&gt;"a",PROPER(VLOOKUP(A227,Teilnehmer!C$6:E$300,3,0)),"")</f>
        <v/>
      </c>
      <c r="O227" s="130" t="str">
        <f>IF(Teilnehmer!C227&lt;&gt;"","Tabelle2!$A$4:$A$6","leer")</f>
        <v>leer</v>
      </c>
      <c r="P227" s="130" t="str">
        <f>IF(AND(Teilnehmer!C227&lt;&gt;"",Teilnehmer!D227&lt;&gt;"",Teilnehmer!E227&lt;&gt;""),"Tabelle2!$A$1:$A$3","leer")</f>
        <v>leer</v>
      </c>
      <c r="Q227" s="71">
        <f>COUNTIF(Teilnehmer!$C$6:$C$300,"&lt;="&amp;Teilnehmer!$C$6:$C$300)</f>
        <v>0</v>
      </c>
      <c r="R227" s="71" t="str">
        <f>IF(A227&gt;"a",VLOOKUP(A227,Teilnehmer!C$6:F$300,4,0),"")</f>
        <v/>
      </c>
    </row>
    <row r="228" spans="1:18" ht="18.600000000000001" customHeight="1" x14ac:dyDescent="0.2">
      <c r="A228" s="130" t="str">
        <f>IF(ISERROR(INDEX(Teilnehmer!$C$6:$C$300,MATCH(ROWS(Teilnehmer!C$6:$C228),$Q$6:$Q$300,0))),"",UPPER(INDEX(Teilnehmer!$C$6:$C$300,MATCH(ROWS(Teilnehmer!A$6:$C228),$Q$6:$Q$300,0))))</f>
        <v/>
      </c>
      <c r="B228" s="130" t="str">
        <f>IF(A228&gt;"a",MID(VLOOKUP(A228,Teilnehmer!C$6:D$300,2,0),1,2),"")</f>
        <v/>
      </c>
      <c r="C228" s="71" t="str">
        <f>IF(AND(D228&lt;&gt;"",D228&gt;0),RANK(D228,D$6:D$300,0)*100+COUNTIF(D$5:D228,D228),"")</f>
        <v/>
      </c>
      <c r="D228" s="71" t="str">
        <f>IF(OR($A228="",R228="Nein",R228=""),"",SUMPRODUCT((Tabelle1!$J$6:$J$500)*(Ausstellungen!$C$6:$C$500=$A228)*(Ausstellungen!$F$6:$F$500=Tabelle2!$E$3)*(Ausstellungen!$E$6:$E$500="Hü"))+SUMPRODUCT((Tabelle1!$J$6:$J$500)*(Ausstellungen!$C$6:$C$500=$A228)*(Ausstellungen!$F$6:$F$500=Tabelle2!$E$4)*(Ausstellungen!$E$6:$E$500="Hü")))</f>
        <v/>
      </c>
      <c r="E228" s="71" t="str">
        <f>IF(AND(F228&lt;&gt;"",F228&gt;0),RANK(F228,F$6:F$300,0)*100+COUNTIF(F$5:F228,F228),"")</f>
        <v/>
      </c>
      <c r="F228" s="71" t="str">
        <f>IF(OR($A228="",R228="Nein",R228=""),"",SUMPRODUCT((Tabelle1!$J$6:$J$500)*(Ausstellungen!$C$6:$C$500=$A228)*(Ausstellungen!$F$6:$F$500=Tabelle2!$E$3)*(Ausstellungen!$E$6:$E$500="Rü"))+SUMPRODUCT((Tabelle1!$J$6:$J$500)*(Ausstellungen!$C$6:$C$500=$A228)*(Ausstellungen!$F$6:$F$500=Tabelle2!$E$4)*(Ausstellungen!$E$6:$E$500="Rü")))</f>
        <v/>
      </c>
      <c r="G228" s="71" t="str">
        <f>IF(AND(H228&lt;&gt;"",H228&gt;0),RANK(H228,H$6:H$300,0)*100+COUNTIF(H$5:H228,H228),"")</f>
        <v/>
      </c>
      <c r="H228" s="71" t="str">
        <f>IF(OR($A228="",R228="Nein",R228=""),"",SUMPRODUCT((Tabelle1!$J$6:$J$500)*(Ausstellungen!$C$6:$C$500=$A228)*(Ausstellungen!$F$6:$F$500&lt;&gt;Tabelle2!$E$3)*(Ausstellungen!$F$6:$F$500&lt;&gt;Tabelle2!$E$4)*(Ausstellungen!$F$6:$F$500&lt;&gt;Tabelle2!$E$8)*(Ausstellungen!$E$6:$E$500="Hü")))</f>
        <v/>
      </c>
      <c r="I228" s="71" t="str">
        <f>IF(AND(J228&lt;&gt;"",J228&gt;0),RANK(J228,J$6:J$300,0)*100+COUNTIF(J$5:J228,J228),"")</f>
        <v/>
      </c>
      <c r="J228" s="71" t="str">
        <f>IF(OR($A228="",R228="Nein",R228=""),"",SUMPRODUCT((Tabelle1!$J$6:$J$500)*(Ausstellungen!$C$6:$C$500=$A228)*(Ausstellungen!$F$6:$F$500&lt;&gt;Tabelle2!$E$3)*(Ausstellungen!$F$6:$F$500&lt;&gt;Tabelle2!$E$4)*(Ausstellungen!$F$6:$F$500&lt;&gt;Tabelle2!$E$8)*(Ausstellungen!$E$6:$E$500="Rü")))</f>
        <v/>
      </c>
      <c r="K228" s="71" t="str">
        <f>IF(AND(L228&lt;&gt;"",L228&gt;0),RANK(L228,L$6:L$300,0)*100+COUNTIF(L$5:L228,L228),"")</f>
        <v/>
      </c>
      <c r="L228" s="71" t="str">
        <f>IF(OR($A228="",R228="Nein",R228=""),"",SUMPRODUCT((Tabelle1!$J$6:$J$500)*(Ausstellungen!$C$6:$C$500=$A228)*(Ausstellungen!$F$6:$F$500=Tabelle2!$E$8)))</f>
        <v/>
      </c>
      <c r="M228" s="130" t="str">
        <f t="shared" si="3"/>
        <v/>
      </c>
      <c r="N228" s="130" t="str">
        <f>IF(A228&gt;"a",PROPER(VLOOKUP(A228,Teilnehmer!C$6:E$300,3,0)),"")</f>
        <v/>
      </c>
      <c r="O228" s="130" t="str">
        <f>IF(Teilnehmer!C228&lt;&gt;"","Tabelle2!$A$4:$A$6","leer")</f>
        <v>leer</v>
      </c>
      <c r="P228" s="130" t="str">
        <f>IF(AND(Teilnehmer!C228&lt;&gt;"",Teilnehmer!D228&lt;&gt;"",Teilnehmer!E228&lt;&gt;""),"Tabelle2!$A$1:$A$3","leer")</f>
        <v>leer</v>
      </c>
      <c r="Q228" s="71">
        <f>COUNTIF(Teilnehmer!$C$6:$C$300,"&lt;="&amp;Teilnehmer!$C$6:$C$300)</f>
        <v>0</v>
      </c>
      <c r="R228" s="71" t="str">
        <f>IF(A228&gt;"a",VLOOKUP(A228,Teilnehmer!C$6:F$300,4,0),"")</f>
        <v/>
      </c>
    </row>
    <row r="229" spans="1:18" ht="18.600000000000001" customHeight="1" x14ac:dyDescent="0.2">
      <c r="A229" s="130" t="str">
        <f>IF(ISERROR(INDEX(Teilnehmer!$C$6:$C$300,MATCH(ROWS(Teilnehmer!C$6:$C229),$Q$6:$Q$300,0))),"",UPPER(INDEX(Teilnehmer!$C$6:$C$300,MATCH(ROWS(Teilnehmer!A$6:$C229),$Q$6:$Q$300,0))))</f>
        <v/>
      </c>
      <c r="B229" s="130" t="str">
        <f>IF(A229&gt;"a",MID(VLOOKUP(A229,Teilnehmer!C$6:D$300,2,0),1,2),"")</f>
        <v/>
      </c>
      <c r="C229" s="71" t="str">
        <f>IF(AND(D229&lt;&gt;"",D229&gt;0),RANK(D229,D$6:D$300,0)*100+COUNTIF(D$5:D229,D229),"")</f>
        <v/>
      </c>
      <c r="D229" s="71" t="str">
        <f>IF(OR($A229="",R229="Nein",R229=""),"",SUMPRODUCT((Tabelle1!$J$6:$J$500)*(Ausstellungen!$C$6:$C$500=$A229)*(Ausstellungen!$F$6:$F$500=Tabelle2!$E$3)*(Ausstellungen!$E$6:$E$500="Hü"))+SUMPRODUCT((Tabelle1!$J$6:$J$500)*(Ausstellungen!$C$6:$C$500=$A229)*(Ausstellungen!$F$6:$F$500=Tabelle2!$E$4)*(Ausstellungen!$E$6:$E$500="Hü")))</f>
        <v/>
      </c>
      <c r="E229" s="71" t="str">
        <f>IF(AND(F229&lt;&gt;"",F229&gt;0),RANK(F229,F$6:F$300,0)*100+COUNTIF(F$5:F229,F229),"")</f>
        <v/>
      </c>
      <c r="F229" s="71" t="str">
        <f>IF(OR($A229="",R229="Nein",R229=""),"",SUMPRODUCT((Tabelle1!$J$6:$J$500)*(Ausstellungen!$C$6:$C$500=$A229)*(Ausstellungen!$F$6:$F$500=Tabelle2!$E$3)*(Ausstellungen!$E$6:$E$500="Rü"))+SUMPRODUCT((Tabelle1!$J$6:$J$500)*(Ausstellungen!$C$6:$C$500=$A229)*(Ausstellungen!$F$6:$F$500=Tabelle2!$E$4)*(Ausstellungen!$E$6:$E$500="Rü")))</f>
        <v/>
      </c>
      <c r="G229" s="71" t="str">
        <f>IF(AND(H229&lt;&gt;"",H229&gt;0),RANK(H229,H$6:H$300,0)*100+COUNTIF(H$5:H229,H229),"")</f>
        <v/>
      </c>
      <c r="H229" s="71" t="str">
        <f>IF(OR($A229="",R229="Nein",R229=""),"",SUMPRODUCT((Tabelle1!$J$6:$J$500)*(Ausstellungen!$C$6:$C$500=$A229)*(Ausstellungen!$F$6:$F$500&lt;&gt;Tabelle2!$E$3)*(Ausstellungen!$F$6:$F$500&lt;&gt;Tabelle2!$E$4)*(Ausstellungen!$F$6:$F$500&lt;&gt;Tabelle2!$E$8)*(Ausstellungen!$E$6:$E$500="Hü")))</f>
        <v/>
      </c>
      <c r="I229" s="71" t="str">
        <f>IF(AND(J229&lt;&gt;"",J229&gt;0),RANK(J229,J$6:J$300,0)*100+COUNTIF(J$5:J229,J229),"")</f>
        <v/>
      </c>
      <c r="J229" s="71" t="str">
        <f>IF(OR($A229="",R229="Nein",R229=""),"",SUMPRODUCT((Tabelle1!$J$6:$J$500)*(Ausstellungen!$C$6:$C$500=$A229)*(Ausstellungen!$F$6:$F$500&lt;&gt;Tabelle2!$E$3)*(Ausstellungen!$F$6:$F$500&lt;&gt;Tabelle2!$E$4)*(Ausstellungen!$F$6:$F$500&lt;&gt;Tabelle2!$E$8)*(Ausstellungen!$E$6:$E$500="Rü")))</f>
        <v/>
      </c>
      <c r="K229" s="71" t="str">
        <f>IF(AND(L229&lt;&gt;"",L229&gt;0),RANK(L229,L$6:L$300,0)*100+COUNTIF(L$5:L229,L229),"")</f>
        <v/>
      </c>
      <c r="L229" s="71" t="str">
        <f>IF(OR($A229="",R229="Nein",R229=""),"",SUMPRODUCT((Tabelle1!$J$6:$J$500)*(Ausstellungen!$C$6:$C$500=$A229)*(Ausstellungen!$F$6:$F$500=Tabelle2!$E$8)))</f>
        <v/>
      </c>
      <c r="M229" s="130" t="str">
        <f t="shared" si="3"/>
        <v/>
      </c>
      <c r="N229" s="130" t="str">
        <f>IF(A229&gt;"a",PROPER(VLOOKUP(A229,Teilnehmer!C$6:E$300,3,0)),"")</f>
        <v/>
      </c>
      <c r="O229" s="130" t="str">
        <f>IF(Teilnehmer!C229&lt;&gt;"","Tabelle2!$A$4:$A$6","leer")</f>
        <v>leer</v>
      </c>
      <c r="P229" s="130" t="str">
        <f>IF(AND(Teilnehmer!C229&lt;&gt;"",Teilnehmer!D229&lt;&gt;"",Teilnehmer!E229&lt;&gt;""),"Tabelle2!$A$1:$A$3","leer")</f>
        <v>leer</v>
      </c>
      <c r="Q229" s="71">
        <f>COUNTIF(Teilnehmer!$C$6:$C$300,"&lt;="&amp;Teilnehmer!$C$6:$C$300)</f>
        <v>0</v>
      </c>
      <c r="R229" s="71" t="str">
        <f>IF(A229&gt;"a",VLOOKUP(A229,Teilnehmer!C$6:F$300,4,0),"")</f>
        <v/>
      </c>
    </row>
    <row r="230" spans="1:18" ht="18.600000000000001" customHeight="1" x14ac:dyDescent="0.2">
      <c r="A230" s="130" t="str">
        <f>IF(ISERROR(INDEX(Teilnehmer!$C$6:$C$300,MATCH(ROWS(Teilnehmer!C$6:$C230),$Q$6:$Q$300,0))),"",UPPER(INDEX(Teilnehmer!$C$6:$C$300,MATCH(ROWS(Teilnehmer!A$6:$C230),$Q$6:$Q$300,0))))</f>
        <v/>
      </c>
      <c r="B230" s="130" t="str">
        <f>IF(A230&gt;"a",MID(VLOOKUP(A230,Teilnehmer!C$6:D$300,2,0),1,2),"")</f>
        <v/>
      </c>
      <c r="C230" s="71" t="str">
        <f>IF(AND(D230&lt;&gt;"",D230&gt;0),RANK(D230,D$6:D$300,0)*100+COUNTIF(D$5:D230,D230),"")</f>
        <v/>
      </c>
      <c r="D230" s="71" t="str">
        <f>IF(OR($A230="",R230="Nein",R230=""),"",SUMPRODUCT((Tabelle1!$J$6:$J$500)*(Ausstellungen!$C$6:$C$500=$A230)*(Ausstellungen!$F$6:$F$500=Tabelle2!$E$3)*(Ausstellungen!$E$6:$E$500="Hü"))+SUMPRODUCT((Tabelle1!$J$6:$J$500)*(Ausstellungen!$C$6:$C$500=$A230)*(Ausstellungen!$F$6:$F$500=Tabelle2!$E$4)*(Ausstellungen!$E$6:$E$500="Hü")))</f>
        <v/>
      </c>
      <c r="E230" s="71" t="str">
        <f>IF(AND(F230&lt;&gt;"",F230&gt;0),RANK(F230,F$6:F$300,0)*100+COUNTIF(F$5:F230,F230),"")</f>
        <v/>
      </c>
      <c r="F230" s="71" t="str">
        <f>IF(OR($A230="",R230="Nein",R230=""),"",SUMPRODUCT((Tabelle1!$J$6:$J$500)*(Ausstellungen!$C$6:$C$500=$A230)*(Ausstellungen!$F$6:$F$500=Tabelle2!$E$3)*(Ausstellungen!$E$6:$E$500="Rü"))+SUMPRODUCT((Tabelle1!$J$6:$J$500)*(Ausstellungen!$C$6:$C$500=$A230)*(Ausstellungen!$F$6:$F$500=Tabelle2!$E$4)*(Ausstellungen!$E$6:$E$500="Rü")))</f>
        <v/>
      </c>
      <c r="G230" s="71" t="str">
        <f>IF(AND(H230&lt;&gt;"",H230&gt;0),RANK(H230,H$6:H$300,0)*100+COUNTIF(H$5:H230,H230),"")</f>
        <v/>
      </c>
      <c r="H230" s="71" t="str">
        <f>IF(OR($A230="",R230="Nein",R230=""),"",SUMPRODUCT((Tabelle1!$J$6:$J$500)*(Ausstellungen!$C$6:$C$500=$A230)*(Ausstellungen!$F$6:$F$500&lt;&gt;Tabelle2!$E$3)*(Ausstellungen!$F$6:$F$500&lt;&gt;Tabelle2!$E$4)*(Ausstellungen!$F$6:$F$500&lt;&gt;Tabelle2!$E$8)*(Ausstellungen!$E$6:$E$500="Hü")))</f>
        <v/>
      </c>
      <c r="I230" s="71" t="str">
        <f>IF(AND(J230&lt;&gt;"",J230&gt;0),RANK(J230,J$6:J$300,0)*100+COUNTIF(J$5:J230,J230),"")</f>
        <v/>
      </c>
      <c r="J230" s="71" t="str">
        <f>IF(OR($A230="",R230="Nein",R230=""),"",SUMPRODUCT((Tabelle1!$J$6:$J$500)*(Ausstellungen!$C$6:$C$500=$A230)*(Ausstellungen!$F$6:$F$500&lt;&gt;Tabelle2!$E$3)*(Ausstellungen!$F$6:$F$500&lt;&gt;Tabelle2!$E$4)*(Ausstellungen!$F$6:$F$500&lt;&gt;Tabelle2!$E$8)*(Ausstellungen!$E$6:$E$500="Rü")))</f>
        <v/>
      </c>
      <c r="K230" s="71" t="str">
        <f>IF(AND(L230&lt;&gt;"",L230&gt;0),RANK(L230,L$6:L$300,0)*100+COUNTIF(L$5:L230,L230),"")</f>
        <v/>
      </c>
      <c r="L230" s="71" t="str">
        <f>IF(OR($A230="",R230="Nein",R230=""),"",SUMPRODUCT((Tabelle1!$J$6:$J$500)*(Ausstellungen!$C$6:$C$500=$A230)*(Ausstellungen!$F$6:$F$500=Tabelle2!$E$8)))</f>
        <v/>
      </c>
      <c r="M230" s="130" t="str">
        <f t="shared" si="3"/>
        <v/>
      </c>
      <c r="N230" s="130" t="str">
        <f>IF(A230&gt;"a",PROPER(VLOOKUP(A230,Teilnehmer!C$6:E$300,3,0)),"")</f>
        <v/>
      </c>
      <c r="O230" s="130" t="str">
        <f>IF(Teilnehmer!C230&lt;&gt;"","Tabelle2!$A$4:$A$6","leer")</f>
        <v>leer</v>
      </c>
      <c r="P230" s="130" t="str">
        <f>IF(AND(Teilnehmer!C230&lt;&gt;"",Teilnehmer!D230&lt;&gt;"",Teilnehmer!E230&lt;&gt;""),"Tabelle2!$A$1:$A$3","leer")</f>
        <v>leer</v>
      </c>
      <c r="Q230" s="71">
        <f>COUNTIF(Teilnehmer!$C$6:$C$300,"&lt;="&amp;Teilnehmer!$C$6:$C$300)</f>
        <v>0</v>
      </c>
      <c r="R230" s="71" t="str">
        <f>IF(A230&gt;"a",VLOOKUP(A230,Teilnehmer!C$6:F$300,4,0),"")</f>
        <v/>
      </c>
    </row>
    <row r="231" spans="1:18" ht="18.600000000000001" customHeight="1" x14ac:dyDescent="0.2">
      <c r="A231" s="130" t="str">
        <f>IF(ISERROR(INDEX(Teilnehmer!$C$6:$C$300,MATCH(ROWS(Teilnehmer!C$6:$C231),$Q$6:$Q$300,0))),"",UPPER(INDEX(Teilnehmer!$C$6:$C$300,MATCH(ROWS(Teilnehmer!A$6:$C231),$Q$6:$Q$300,0))))</f>
        <v/>
      </c>
      <c r="B231" s="130" t="str">
        <f>IF(A231&gt;"a",MID(VLOOKUP(A231,Teilnehmer!C$6:D$300,2,0),1,2),"")</f>
        <v/>
      </c>
      <c r="C231" s="71" t="str">
        <f>IF(AND(D231&lt;&gt;"",D231&gt;0),RANK(D231,D$6:D$300,0)*100+COUNTIF(D$5:D231,D231),"")</f>
        <v/>
      </c>
      <c r="D231" s="71" t="str">
        <f>IF(OR($A231="",R231="Nein",R231=""),"",SUMPRODUCT((Tabelle1!$J$6:$J$500)*(Ausstellungen!$C$6:$C$500=$A231)*(Ausstellungen!$F$6:$F$500=Tabelle2!$E$3)*(Ausstellungen!$E$6:$E$500="Hü"))+SUMPRODUCT((Tabelle1!$J$6:$J$500)*(Ausstellungen!$C$6:$C$500=$A231)*(Ausstellungen!$F$6:$F$500=Tabelle2!$E$4)*(Ausstellungen!$E$6:$E$500="Hü")))</f>
        <v/>
      </c>
      <c r="E231" s="71" t="str">
        <f>IF(AND(F231&lt;&gt;"",F231&gt;0),RANK(F231,F$6:F$300,0)*100+COUNTIF(F$5:F231,F231),"")</f>
        <v/>
      </c>
      <c r="F231" s="71" t="str">
        <f>IF(OR($A231="",R231="Nein",R231=""),"",SUMPRODUCT((Tabelle1!$J$6:$J$500)*(Ausstellungen!$C$6:$C$500=$A231)*(Ausstellungen!$F$6:$F$500=Tabelle2!$E$3)*(Ausstellungen!$E$6:$E$500="Rü"))+SUMPRODUCT((Tabelle1!$J$6:$J$500)*(Ausstellungen!$C$6:$C$500=$A231)*(Ausstellungen!$F$6:$F$500=Tabelle2!$E$4)*(Ausstellungen!$E$6:$E$500="Rü")))</f>
        <v/>
      </c>
      <c r="G231" s="71" t="str">
        <f>IF(AND(H231&lt;&gt;"",H231&gt;0),RANK(H231,H$6:H$300,0)*100+COUNTIF(H$5:H231,H231),"")</f>
        <v/>
      </c>
      <c r="H231" s="71" t="str">
        <f>IF(OR($A231="",R231="Nein",R231=""),"",SUMPRODUCT((Tabelle1!$J$6:$J$500)*(Ausstellungen!$C$6:$C$500=$A231)*(Ausstellungen!$F$6:$F$500&lt;&gt;Tabelle2!$E$3)*(Ausstellungen!$F$6:$F$500&lt;&gt;Tabelle2!$E$4)*(Ausstellungen!$F$6:$F$500&lt;&gt;Tabelle2!$E$8)*(Ausstellungen!$E$6:$E$500="Hü")))</f>
        <v/>
      </c>
      <c r="I231" s="71" t="str">
        <f>IF(AND(J231&lt;&gt;"",J231&gt;0),RANK(J231,J$6:J$300,0)*100+COUNTIF(J$5:J231,J231),"")</f>
        <v/>
      </c>
      <c r="J231" s="71" t="str">
        <f>IF(OR($A231="",R231="Nein",R231=""),"",SUMPRODUCT((Tabelle1!$J$6:$J$500)*(Ausstellungen!$C$6:$C$500=$A231)*(Ausstellungen!$F$6:$F$500&lt;&gt;Tabelle2!$E$3)*(Ausstellungen!$F$6:$F$500&lt;&gt;Tabelle2!$E$4)*(Ausstellungen!$F$6:$F$500&lt;&gt;Tabelle2!$E$8)*(Ausstellungen!$E$6:$E$500="Rü")))</f>
        <v/>
      </c>
      <c r="K231" s="71" t="str">
        <f>IF(AND(L231&lt;&gt;"",L231&gt;0),RANK(L231,L$6:L$300,0)*100+COUNTIF(L$5:L231,L231),"")</f>
        <v/>
      </c>
      <c r="L231" s="71" t="str">
        <f>IF(OR($A231="",R231="Nein",R231=""),"",SUMPRODUCT((Tabelle1!$J$6:$J$500)*(Ausstellungen!$C$6:$C$500=$A231)*(Ausstellungen!$F$6:$F$500=Tabelle2!$E$8)))</f>
        <v/>
      </c>
      <c r="M231" s="130" t="str">
        <f t="shared" si="3"/>
        <v/>
      </c>
      <c r="N231" s="130" t="str">
        <f>IF(A231&gt;"a",PROPER(VLOOKUP(A231,Teilnehmer!C$6:E$300,3,0)),"")</f>
        <v/>
      </c>
      <c r="O231" s="130" t="str">
        <f>IF(Teilnehmer!C231&lt;&gt;"","Tabelle2!$A$4:$A$6","leer")</f>
        <v>leer</v>
      </c>
      <c r="P231" s="130" t="str">
        <f>IF(AND(Teilnehmer!C231&lt;&gt;"",Teilnehmer!D231&lt;&gt;"",Teilnehmer!E231&lt;&gt;""),"Tabelle2!$A$1:$A$3","leer")</f>
        <v>leer</v>
      </c>
      <c r="Q231" s="71">
        <f>COUNTIF(Teilnehmer!$C$6:$C$300,"&lt;="&amp;Teilnehmer!$C$6:$C$300)</f>
        <v>0</v>
      </c>
      <c r="R231" s="71" t="str">
        <f>IF(A231&gt;"a",VLOOKUP(A231,Teilnehmer!C$6:F$300,4,0),"")</f>
        <v/>
      </c>
    </row>
    <row r="232" spans="1:18" ht="18.600000000000001" customHeight="1" x14ac:dyDescent="0.2">
      <c r="A232" s="130" t="str">
        <f>IF(ISERROR(INDEX(Teilnehmer!$C$6:$C$300,MATCH(ROWS(Teilnehmer!C$6:$C232),$Q$6:$Q$300,0))),"",UPPER(INDEX(Teilnehmer!$C$6:$C$300,MATCH(ROWS(Teilnehmer!A$6:$C232),$Q$6:$Q$300,0))))</f>
        <v/>
      </c>
      <c r="B232" s="130" t="str">
        <f>IF(A232&gt;"a",MID(VLOOKUP(A232,Teilnehmer!C$6:D$300,2,0),1,2),"")</f>
        <v/>
      </c>
      <c r="C232" s="71" t="str">
        <f>IF(AND(D232&lt;&gt;"",D232&gt;0),RANK(D232,D$6:D$300,0)*100+COUNTIF(D$5:D232,D232),"")</f>
        <v/>
      </c>
      <c r="D232" s="71" t="str">
        <f>IF(OR($A232="",R232="Nein",R232=""),"",SUMPRODUCT((Tabelle1!$J$6:$J$500)*(Ausstellungen!$C$6:$C$500=$A232)*(Ausstellungen!$F$6:$F$500=Tabelle2!$E$3)*(Ausstellungen!$E$6:$E$500="Hü"))+SUMPRODUCT((Tabelle1!$J$6:$J$500)*(Ausstellungen!$C$6:$C$500=$A232)*(Ausstellungen!$F$6:$F$500=Tabelle2!$E$4)*(Ausstellungen!$E$6:$E$500="Hü")))</f>
        <v/>
      </c>
      <c r="E232" s="71" t="str">
        <f>IF(AND(F232&lt;&gt;"",F232&gt;0),RANK(F232,F$6:F$300,0)*100+COUNTIF(F$5:F232,F232),"")</f>
        <v/>
      </c>
      <c r="F232" s="71" t="str">
        <f>IF(OR($A232="",R232="Nein",R232=""),"",SUMPRODUCT((Tabelle1!$J$6:$J$500)*(Ausstellungen!$C$6:$C$500=$A232)*(Ausstellungen!$F$6:$F$500=Tabelle2!$E$3)*(Ausstellungen!$E$6:$E$500="Rü"))+SUMPRODUCT((Tabelle1!$J$6:$J$500)*(Ausstellungen!$C$6:$C$500=$A232)*(Ausstellungen!$F$6:$F$500=Tabelle2!$E$4)*(Ausstellungen!$E$6:$E$500="Rü")))</f>
        <v/>
      </c>
      <c r="G232" s="71" t="str">
        <f>IF(AND(H232&lt;&gt;"",H232&gt;0),RANK(H232,H$6:H$300,0)*100+COUNTIF(H$5:H232,H232),"")</f>
        <v/>
      </c>
      <c r="H232" s="71" t="str">
        <f>IF(OR($A232="",R232="Nein",R232=""),"",SUMPRODUCT((Tabelle1!$J$6:$J$500)*(Ausstellungen!$C$6:$C$500=$A232)*(Ausstellungen!$F$6:$F$500&lt;&gt;Tabelle2!$E$3)*(Ausstellungen!$F$6:$F$500&lt;&gt;Tabelle2!$E$4)*(Ausstellungen!$F$6:$F$500&lt;&gt;Tabelle2!$E$8)*(Ausstellungen!$E$6:$E$500="Hü")))</f>
        <v/>
      </c>
      <c r="I232" s="71" t="str">
        <f>IF(AND(J232&lt;&gt;"",J232&gt;0),RANK(J232,J$6:J$300,0)*100+COUNTIF(J$5:J232,J232),"")</f>
        <v/>
      </c>
      <c r="J232" s="71" t="str">
        <f>IF(OR($A232="",R232="Nein",R232=""),"",SUMPRODUCT((Tabelle1!$J$6:$J$500)*(Ausstellungen!$C$6:$C$500=$A232)*(Ausstellungen!$F$6:$F$500&lt;&gt;Tabelle2!$E$3)*(Ausstellungen!$F$6:$F$500&lt;&gt;Tabelle2!$E$4)*(Ausstellungen!$F$6:$F$500&lt;&gt;Tabelle2!$E$8)*(Ausstellungen!$E$6:$E$500="Rü")))</f>
        <v/>
      </c>
      <c r="K232" s="71" t="str">
        <f>IF(AND(L232&lt;&gt;"",L232&gt;0),RANK(L232,L$6:L$300,0)*100+COUNTIF(L$5:L232,L232),"")</f>
        <v/>
      </c>
      <c r="L232" s="71" t="str">
        <f>IF(OR($A232="",R232="Nein",R232=""),"",SUMPRODUCT((Tabelle1!$J$6:$J$500)*(Ausstellungen!$C$6:$C$500=$A232)*(Ausstellungen!$F$6:$F$500=Tabelle2!$E$8)))</f>
        <v/>
      </c>
      <c r="M232" s="130" t="str">
        <f t="shared" si="3"/>
        <v/>
      </c>
      <c r="N232" s="130" t="str">
        <f>IF(A232&gt;"a",PROPER(VLOOKUP(A232,Teilnehmer!C$6:E$300,3,0)),"")</f>
        <v/>
      </c>
      <c r="O232" s="130" t="str">
        <f>IF(Teilnehmer!C232&lt;&gt;"","Tabelle2!$A$4:$A$6","leer")</f>
        <v>leer</v>
      </c>
      <c r="P232" s="130" t="str">
        <f>IF(AND(Teilnehmer!C232&lt;&gt;"",Teilnehmer!D232&lt;&gt;"",Teilnehmer!E232&lt;&gt;""),"Tabelle2!$A$1:$A$3","leer")</f>
        <v>leer</v>
      </c>
      <c r="Q232" s="71">
        <f>COUNTIF(Teilnehmer!$C$6:$C$300,"&lt;="&amp;Teilnehmer!$C$6:$C$300)</f>
        <v>0</v>
      </c>
      <c r="R232" s="71" t="str">
        <f>IF(A232&gt;"a",VLOOKUP(A232,Teilnehmer!C$6:F$300,4,0),"")</f>
        <v/>
      </c>
    </row>
    <row r="233" spans="1:18" ht="18.600000000000001" customHeight="1" x14ac:dyDescent="0.2">
      <c r="A233" s="130" t="str">
        <f>IF(ISERROR(INDEX(Teilnehmer!$C$6:$C$300,MATCH(ROWS(Teilnehmer!C$6:$C233),$Q$6:$Q$300,0))),"",UPPER(INDEX(Teilnehmer!$C$6:$C$300,MATCH(ROWS(Teilnehmer!A$6:$C233),$Q$6:$Q$300,0))))</f>
        <v/>
      </c>
      <c r="B233" s="130" t="str">
        <f>IF(A233&gt;"a",MID(VLOOKUP(A233,Teilnehmer!C$6:D$300,2,0),1,2),"")</f>
        <v/>
      </c>
      <c r="C233" s="71" t="str">
        <f>IF(AND(D233&lt;&gt;"",D233&gt;0),RANK(D233,D$6:D$300,0)*100+COUNTIF(D$5:D233,D233),"")</f>
        <v/>
      </c>
      <c r="D233" s="71" t="str">
        <f>IF(OR($A233="",R233="Nein",R233=""),"",SUMPRODUCT((Tabelle1!$J$6:$J$500)*(Ausstellungen!$C$6:$C$500=$A233)*(Ausstellungen!$F$6:$F$500=Tabelle2!$E$3)*(Ausstellungen!$E$6:$E$500="Hü"))+SUMPRODUCT((Tabelle1!$J$6:$J$500)*(Ausstellungen!$C$6:$C$500=$A233)*(Ausstellungen!$F$6:$F$500=Tabelle2!$E$4)*(Ausstellungen!$E$6:$E$500="Hü")))</f>
        <v/>
      </c>
      <c r="E233" s="71" t="str">
        <f>IF(AND(F233&lt;&gt;"",F233&gt;0),RANK(F233,F$6:F$300,0)*100+COUNTIF(F$5:F233,F233),"")</f>
        <v/>
      </c>
      <c r="F233" s="71" t="str">
        <f>IF(OR($A233="",R233="Nein",R233=""),"",SUMPRODUCT((Tabelle1!$J$6:$J$500)*(Ausstellungen!$C$6:$C$500=$A233)*(Ausstellungen!$F$6:$F$500=Tabelle2!$E$3)*(Ausstellungen!$E$6:$E$500="Rü"))+SUMPRODUCT((Tabelle1!$J$6:$J$500)*(Ausstellungen!$C$6:$C$500=$A233)*(Ausstellungen!$F$6:$F$500=Tabelle2!$E$4)*(Ausstellungen!$E$6:$E$500="Rü")))</f>
        <v/>
      </c>
      <c r="G233" s="71" t="str">
        <f>IF(AND(H233&lt;&gt;"",H233&gt;0),RANK(H233,H$6:H$300,0)*100+COUNTIF(H$5:H233,H233),"")</f>
        <v/>
      </c>
      <c r="H233" s="71" t="str">
        <f>IF(OR($A233="",R233="Nein",R233=""),"",SUMPRODUCT((Tabelle1!$J$6:$J$500)*(Ausstellungen!$C$6:$C$500=$A233)*(Ausstellungen!$F$6:$F$500&lt;&gt;Tabelle2!$E$3)*(Ausstellungen!$F$6:$F$500&lt;&gt;Tabelle2!$E$4)*(Ausstellungen!$F$6:$F$500&lt;&gt;Tabelle2!$E$8)*(Ausstellungen!$E$6:$E$500="Hü")))</f>
        <v/>
      </c>
      <c r="I233" s="71" t="str">
        <f>IF(AND(J233&lt;&gt;"",J233&gt;0),RANK(J233,J$6:J$300,0)*100+COUNTIF(J$5:J233,J233),"")</f>
        <v/>
      </c>
      <c r="J233" s="71" t="str">
        <f>IF(OR($A233="",R233="Nein",R233=""),"",SUMPRODUCT((Tabelle1!$J$6:$J$500)*(Ausstellungen!$C$6:$C$500=$A233)*(Ausstellungen!$F$6:$F$500&lt;&gt;Tabelle2!$E$3)*(Ausstellungen!$F$6:$F$500&lt;&gt;Tabelle2!$E$4)*(Ausstellungen!$F$6:$F$500&lt;&gt;Tabelle2!$E$8)*(Ausstellungen!$E$6:$E$500="Rü")))</f>
        <v/>
      </c>
      <c r="K233" s="71" t="str">
        <f>IF(AND(L233&lt;&gt;"",L233&gt;0),RANK(L233,L$6:L$300,0)*100+COUNTIF(L$5:L233,L233),"")</f>
        <v/>
      </c>
      <c r="L233" s="71" t="str">
        <f>IF(OR($A233="",R233="Nein",R233=""),"",SUMPRODUCT((Tabelle1!$J$6:$J$500)*(Ausstellungen!$C$6:$C$500=$A233)*(Ausstellungen!$F$6:$F$500=Tabelle2!$E$8)))</f>
        <v/>
      </c>
      <c r="M233" s="130" t="str">
        <f t="shared" si="3"/>
        <v/>
      </c>
      <c r="N233" s="130" t="str">
        <f>IF(A233&gt;"a",PROPER(VLOOKUP(A233,Teilnehmer!C$6:E$300,3,0)),"")</f>
        <v/>
      </c>
      <c r="O233" s="130" t="str">
        <f>IF(Teilnehmer!C233&lt;&gt;"","Tabelle2!$A$4:$A$6","leer")</f>
        <v>leer</v>
      </c>
      <c r="P233" s="130" t="str">
        <f>IF(AND(Teilnehmer!C233&lt;&gt;"",Teilnehmer!D233&lt;&gt;"",Teilnehmer!E233&lt;&gt;""),"Tabelle2!$A$1:$A$3","leer")</f>
        <v>leer</v>
      </c>
      <c r="Q233" s="71">
        <f>COUNTIF(Teilnehmer!$C$6:$C$300,"&lt;="&amp;Teilnehmer!$C$6:$C$300)</f>
        <v>0</v>
      </c>
      <c r="R233" s="71" t="str">
        <f>IF(A233&gt;"a",VLOOKUP(A233,Teilnehmer!C$6:F$300,4,0),"")</f>
        <v/>
      </c>
    </row>
    <row r="234" spans="1:18" ht="18.600000000000001" customHeight="1" x14ac:dyDescent="0.2">
      <c r="A234" s="130" t="str">
        <f>IF(ISERROR(INDEX(Teilnehmer!$C$6:$C$300,MATCH(ROWS(Teilnehmer!C$6:$C234),$Q$6:$Q$300,0))),"",UPPER(INDEX(Teilnehmer!$C$6:$C$300,MATCH(ROWS(Teilnehmer!A$6:$C234),$Q$6:$Q$300,0))))</f>
        <v/>
      </c>
      <c r="B234" s="130" t="str">
        <f>IF(A234&gt;"a",MID(VLOOKUP(A234,Teilnehmer!C$6:D$300,2,0),1,2),"")</f>
        <v/>
      </c>
      <c r="C234" s="71" t="str">
        <f>IF(AND(D234&lt;&gt;"",D234&gt;0),RANK(D234,D$6:D$300,0)*100+COUNTIF(D$5:D234,D234),"")</f>
        <v/>
      </c>
      <c r="D234" s="71" t="str">
        <f>IF(OR($A234="",R234="Nein",R234=""),"",SUMPRODUCT((Tabelle1!$J$6:$J$500)*(Ausstellungen!$C$6:$C$500=$A234)*(Ausstellungen!$F$6:$F$500=Tabelle2!$E$3)*(Ausstellungen!$E$6:$E$500="Hü"))+SUMPRODUCT((Tabelle1!$J$6:$J$500)*(Ausstellungen!$C$6:$C$500=$A234)*(Ausstellungen!$F$6:$F$500=Tabelle2!$E$4)*(Ausstellungen!$E$6:$E$500="Hü")))</f>
        <v/>
      </c>
      <c r="E234" s="71" t="str">
        <f>IF(AND(F234&lt;&gt;"",F234&gt;0),RANK(F234,F$6:F$300,0)*100+COUNTIF(F$5:F234,F234),"")</f>
        <v/>
      </c>
      <c r="F234" s="71" t="str">
        <f>IF(OR($A234="",R234="Nein",R234=""),"",SUMPRODUCT((Tabelle1!$J$6:$J$500)*(Ausstellungen!$C$6:$C$500=$A234)*(Ausstellungen!$F$6:$F$500=Tabelle2!$E$3)*(Ausstellungen!$E$6:$E$500="Rü"))+SUMPRODUCT((Tabelle1!$J$6:$J$500)*(Ausstellungen!$C$6:$C$500=$A234)*(Ausstellungen!$F$6:$F$500=Tabelle2!$E$4)*(Ausstellungen!$E$6:$E$500="Rü")))</f>
        <v/>
      </c>
      <c r="G234" s="71" t="str">
        <f>IF(AND(H234&lt;&gt;"",H234&gt;0),RANK(H234,H$6:H$300,0)*100+COUNTIF(H$5:H234,H234),"")</f>
        <v/>
      </c>
      <c r="H234" s="71" t="str">
        <f>IF(OR($A234="",R234="Nein",R234=""),"",SUMPRODUCT((Tabelle1!$J$6:$J$500)*(Ausstellungen!$C$6:$C$500=$A234)*(Ausstellungen!$F$6:$F$500&lt;&gt;Tabelle2!$E$3)*(Ausstellungen!$F$6:$F$500&lt;&gt;Tabelle2!$E$4)*(Ausstellungen!$F$6:$F$500&lt;&gt;Tabelle2!$E$8)*(Ausstellungen!$E$6:$E$500="Hü")))</f>
        <v/>
      </c>
      <c r="I234" s="71" t="str">
        <f>IF(AND(J234&lt;&gt;"",J234&gt;0),RANK(J234,J$6:J$300,0)*100+COUNTIF(J$5:J234,J234),"")</f>
        <v/>
      </c>
      <c r="J234" s="71" t="str">
        <f>IF(OR($A234="",R234="Nein",R234=""),"",SUMPRODUCT((Tabelle1!$J$6:$J$500)*(Ausstellungen!$C$6:$C$500=$A234)*(Ausstellungen!$F$6:$F$500&lt;&gt;Tabelle2!$E$3)*(Ausstellungen!$F$6:$F$500&lt;&gt;Tabelle2!$E$4)*(Ausstellungen!$F$6:$F$500&lt;&gt;Tabelle2!$E$8)*(Ausstellungen!$E$6:$E$500="Rü")))</f>
        <v/>
      </c>
      <c r="K234" s="71" t="str">
        <f>IF(AND(L234&lt;&gt;"",L234&gt;0),RANK(L234,L$6:L$300,0)*100+COUNTIF(L$5:L234,L234),"")</f>
        <v/>
      </c>
      <c r="L234" s="71" t="str">
        <f>IF(OR($A234="",R234="Nein",R234=""),"",SUMPRODUCT((Tabelle1!$J$6:$J$500)*(Ausstellungen!$C$6:$C$500=$A234)*(Ausstellungen!$F$6:$F$500=Tabelle2!$E$8)))</f>
        <v/>
      </c>
      <c r="M234" s="130" t="str">
        <f t="shared" si="3"/>
        <v/>
      </c>
      <c r="N234" s="130" t="str">
        <f>IF(A234&gt;"a",PROPER(VLOOKUP(A234,Teilnehmer!C$6:E$300,3,0)),"")</f>
        <v/>
      </c>
      <c r="O234" s="130" t="str">
        <f>IF(Teilnehmer!C234&lt;&gt;"","Tabelle2!$A$4:$A$6","leer")</f>
        <v>leer</v>
      </c>
      <c r="P234" s="130" t="str">
        <f>IF(AND(Teilnehmer!C234&lt;&gt;"",Teilnehmer!D234&lt;&gt;"",Teilnehmer!E234&lt;&gt;""),"Tabelle2!$A$1:$A$3","leer")</f>
        <v>leer</v>
      </c>
      <c r="Q234" s="71">
        <f>COUNTIF(Teilnehmer!$C$6:$C$300,"&lt;="&amp;Teilnehmer!$C$6:$C$300)</f>
        <v>0</v>
      </c>
      <c r="R234" s="71" t="str">
        <f>IF(A234&gt;"a",VLOOKUP(A234,Teilnehmer!C$6:F$300,4,0),"")</f>
        <v/>
      </c>
    </row>
    <row r="235" spans="1:18" ht="18.600000000000001" customHeight="1" x14ac:dyDescent="0.2">
      <c r="A235" s="130" t="str">
        <f>IF(ISERROR(INDEX(Teilnehmer!$C$6:$C$300,MATCH(ROWS(Teilnehmer!C$6:$C235),$Q$6:$Q$300,0))),"",UPPER(INDEX(Teilnehmer!$C$6:$C$300,MATCH(ROWS(Teilnehmer!A$6:$C235),$Q$6:$Q$300,0))))</f>
        <v/>
      </c>
      <c r="B235" s="130" t="str">
        <f>IF(A235&gt;"a",MID(VLOOKUP(A235,Teilnehmer!C$6:D$300,2,0),1,2),"")</f>
        <v/>
      </c>
      <c r="C235" s="71" t="str">
        <f>IF(AND(D235&lt;&gt;"",D235&gt;0),RANK(D235,D$6:D$300,0)*100+COUNTIF(D$5:D235,D235),"")</f>
        <v/>
      </c>
      <c r="D235" s="71" t="str">
        <f>IF(OR($A235="",R235="Nein",R235=""),"",SUMPRODUCT((Tabelle1!$J$6:$J$500)*(Ausstellungen!$C$6:$C$500=$A235)*(Ausstellungen!$F$6:$F$500=Tabelle2!$E$3)*(Ausstellungen!$E$6:$E$500="Hü"))+SUMPRODUCT((Tabelle1!$J$6:$J$500)*(Ausstellungen!$C$6:$C$500=$A235)*(Ausstellungen!$F$6:$F$500=Tabelle2!$E$4)*(Ausstellungen!$E$6:$E$500="Hü")))</f>
        <v/>
      </c>
      <c r="E235" s="71" t="str">
        <f>IF(AND(F235&lt;&gt;"",F235&gt;0),RANK(F235,F$6:F$300,0)*100+COUNTIF(F$5:F235,F235),"")</f>
        <v/>
      </c>
      <c r="F235" s="71" t="str">
        <f>IF(OR($A235="",R235="Nein",R235=""),"",SUMPRODUCT((Tabelle1!$J$6:$J$500)*(Ausstellungen!$C$6:$C$500=$A235)*(Ausstellungen!$F$6:$F$500=Tabelle2!$E$3)*(Ausstellungen!$E$6:$E$500="Rü"))+SUMPRODUCT((Tabelle1!$J$6:$J$500)*(Ausstellungen!$C$6:$C$500=$A235)*(Ausstellungen!$F$6:$F$500=Tabelle2!$E$4)*(Ausstellungen!$E$6:$E$500="Rü")))</f>
        <v/>
      </c>
      <c r="G235" s="71" t="str">
        <f>IF(AND(H235&lt;&gt;"",H235&gt;0),RANK(H235,H$6:H$300,0)*100+COUNTIF(H$5:H235,H235),"")</f>
        <v/>
      </c>
      <c r="H235" s="71" t="str">
        <f>IF(OR($A235="",R235="Nein",R235=""),"",SUMPRODUCT((Tabelle1!$J$6:$J$500)*(Ausstellungen!$C$6:$C$500=$A235)*(Ausstellungen!$F$6:$F$500&lt;&gt;Tabelle2!$E$3)*(Ausstellungen!$F$6:$F$500&lt;&gt;Tabelle2!$E$4)*(Ausstellungen!$F$6:$F$500&lt;&gt;Tabelle2!$E$8)*(Ausstellungen!$E$6:$E$500="Hü")))</f>
        <v/>
      </c>
      <c r="I235" s="71" t="str">
        <f>IF(AND(J235&lt;&gt;"",J235&gt;0),RANK(J235,J$6:J$300,0)*100+COUNTIF(J$5:J235,J235),"")</f>
        <v/>
      </c>
      <c r="J235" s="71" t="str">
        <f>IF(OR($A235="",R235="Nein",R235=""),"",SUMPRODUCT((Tabelle1!$J$6:$J$500)*(Ausstellungen!$C$6:$C$500=$A235)*(Ausstellungen!$F$6:$F$500&lt;&gt;Tabelle2!$E$3)*(Ausstellungen!$F$6:$F$500&lt;&gt;Tabelle2!$E$4)*(Ausstellungen!$F$6:$F$500&lt;&gt;Tabelle2!$E$8)*(Ausstellungen!$E$6:$E$500="Rü")))</f>
        <v/>
      </c>
      <c r="K235" s="71" t="str">
        <f>IF(AND(L235&lt;&gt;"",L235&gt;0),RANK(L235,L$6:L$300,0)*100+COUNTIF(L$5:L235,L235),"")</f>
        <v/>
      </c>
      <c r="L235" s="71" t="str">
        <f>IF(OR($A235="",R235="Nein",R235=""),"",SUMPRODUCT((Tabelle1!$J$6:$J$500)*(Ausstellungen!$C$6:$C$500=$A235)*(Ausstellungen!$F$6:$F$500=Tabelle2!$E$8)))</f>
        <v/>
      </c>
      <c r="M235" s="130" t="str">
        <f t="shared" si="3"/>
        <v/>
      </c>
      <c r="N235" s="130" t="str">
        <f>IF(A235&gt;"a",PROPER(VLOOKUP(A235,Teilnehmer!C$6:E$300,3,0)),"")</f>
        <v/>
      </c>
      <c r="O235" s="130" t="str">
        <f>IF(Teilnehmer!C235&lt;&gt;"","Tabelle2!$A$4:$A$6","leer")</f>
        <v>leer</v>
      </c>
      <c r="P235" s="130" t="str">
        <f>IF(AND(Teilnehmer!C235&lt;&gt;"",Teilnehmer!D235&lt;&gt;"",Teilnehmer!E235&lt;&gt;""),"Tabelle2!$A$1:$A$3","leer")</f>
        <v>leer</v>
      </c>
      <c r="Q235" s="71">
        <f>COUNTIF(Teilnehmer!$C$6:$C$300,"&lt;="&amp;Teilnehmer!$C$6:$C$300)</f>
        <v>0</v>
      </c>
      <c r="R235" s="71" t="str">
        <f>IF(A235&gt;"a",VLOOKUP(A235,Teilnehmer!C$6:F$300,4,0),"")</f>
        <v/>
      </c>
    </row>
    <row r="236" spans="1:18" ht="18.600000000000001" customHeight="1" x14ac:dyDescent="0.2">
      <c r="A236" s="130" t="str">
        <f>IF(ISERROR(INDEX(Teilnehmer!$C$6:$C$300,MATCH(ROWS(Teilnehmer!C$6:$C236),$Q$6:$Q$300,0))),"",UPPER(INDEX(Teilnehmer!$C$6:$C$300,MATCH(ROWS(Teilnehmer!A$6:$C236),$Q$6:$Q$300,0))))</f>
        <v/>
      </c>
      <c r="B236" s="130" t="str">
        <f>IF(A236&gt;"a",MID(VLOOKUP(A236,Teilnehmer!C$6:D$300,2,0),1,2),"")</f>
        <v/>
      </c>
      <c r="C236" s="71" t="str">
        <f>IF(AND(D236&lt;&gt;"",D236&gt;0),RANK(D236,D$6:D$300,0)*100+COUNTIF(D$5:D236,D236),"")</f>
        <v/>
      </c>
      <c r="D236" s="71" t="str">
        <f>IF(OR($A236="",R236="Nein",R236=""),"",SUMPRODUCT((Tabelle1!$J$6:$J$500)*(Ausstellungen!$C$6:$C$500=$A236)*(Ausstellungen!$F$6:$F$500=Tabelle2!$E$3)*(Ausstellungen!$E$6:$E$500="Hü"))+SUMPRODUCT((Tabelle1!$J$6:$J$500)*(Ausstellungen!$C$6:$C$500=$A236)*(Ausstellungen!$F$6:$F$500=Tabelle2!$E$4)*(Ausstellungen!$E$6:$E$500="Hü")))</f>
        <v/>
      </c>
      <c r="E236" s="71" t="str">
        <f>IF(AND(F236&lt;&gt;"",F236&gt;0),RANK(F236,F$6:F$300,0)*100+COUNTIF(F$5:F236,F236),"")</f>
        <v/>
      </c>
      <c r="F236" s="71" t="str">
        <f>IF(OR($A236="",R236="Nein",R236=""),"",SUMPRODUCT((Tabelle1!$J$6:$J$500)*(Ausstellungen!$C$6:$C$500=$A236)*(Ausstellungen!$F$6:$F$500=Tabelle2!$E$3)*(Ausstellungen!$E$6:$E$500="Rü"))+SUMPRODUCT((Tabelle1!$J$6:$J$500)*(Ausstellungen!$C$6:$C$500=$A236)*(Ausstellungen!$F$6:$F$500=Tabelle2!$E$4)*(Ausstellungen!$E$6:$E$500="Rü")))</f>
        <v/>
      </c>
      <c r="G236" s="71" t="str">
        <f>IF(AND(H236&lt;&gt;"",H236&gt;0),RANK(H236,H$6:H$300,0)*100+COUNTIF(H$5:H236,H236),"")</f>
        <v/>
      </c>
      <c r="H236" s="71" t="str">
        <f>IF(OR($A236="",R236="Nein",R236=""),"",SUMPRODUCT((Tabelle1!$J$6:$J$500)*(Ausstellungen!$C$6:$C$500=$A236)*(Ausstellungen!$F$6:$F$500&lt;&gt;Tabelle2!$E$3)*(Ausstellungen!$F$6:$F$500&lt;&gt;Tabelle2!$E$4)*(Ausstellungen!$F$6:$F$500&lt;&gt;Tabelle2!$E$8)*(Ausstellungen!$E$6:$E$500="Hü")))</f>
        <v/>
      </c>
      <c r="I236" s="71" t="str">
        <f>IF(AND(J236&lt;&gt;"",J236&gt;0),RANK(J236,J$6:J$300,0)*100+COUNTIF(J$5:J236,J236),"")</f>
        <v/>
      </c>
      <c r="J236" s="71" t="str">
        <f>IF(OR($A236="",R236="Nein",R236=""),"",SUMPRODUCT((Tabelle1!$J$6:$J$500)*(Ausstellungen!$C$6:$C$500=$A236)*(Ausstellungen!$F$6:$F$500&lt;&gt;Tabelle2!$E$3)*(Ausstellungen!$F$6:$F$500&lt;&gt;Tabelle2!$E$4)*(Ausstellungen!$F$6:$F$500&lt;&gt;Tabelle2!$E$8)*(Ausstellungen!$E$6:$E$500="Rü")))</f>
        <v/>
      </c>
      <c r="K236" s="71" t="str">
        <f>IF(AND(L236&lt;&gt;"",L236&gt;0),RANK(L236,L$6:L$300,0)*100+COUNTIF(L$5:L236,L236),"")</f>
        <v/>
      </c>
      <c r="L236" s="71" t="str">
        <f>IF(OR($A236="",R236="Nein",R236=""),"",SUMPRODUCT((Tabelle1!$J$6:$J$500)*(Ausstellungen!$C$6:$C$500=$A236)*(Ausstellungen!$F$6:$F$500=Tabelle2!$E$8)))</f>
        <v/>
      </c>
      <c r="M236" s="130" t="str">
        <f t="shared" si="3"/>
        <v/>
      </c>
      <c r="N236" s="130" t="str">
        <f>IF(A236&gt;"a",PROPER(VLOOKUP(A236,Teilnehmer!C$6:E$300,3,0)),"")</f>
        <v/>
      </c>
      <c r="O236" s="130" t="str">
        <f>IF(Teilnehmer!C236&lt;&gt;"","Tabelle2!$A$4:$A$6","leer")</f>
        <v>leer</v>
      </c>
      <c r="P236" s="130" t="str">
        <f>IF(AND(Teilnehmer!C236&lt;&gt;"",Teilnehmer!D236&lt;&gt;"",Teilnehmer!E236&lt;&gt;""),"Tabelle2!$A$1:$A$3","leer")</f>
        <v>leer</v>
      </c>
      <c r="Q236" s="71">
        <f>COUNTIF(Teilnehmer!$C$6:$C$300,"&lt;="&amp;Teilnehmer!$C$6:$C$300)</f>
        <v>0</v>
      </c>
      <c r="R236" s="71" t="str">
        <f>IF(A236&gt;"a",VLOOKUP(A236,Teilnehmer!C$6:F$300,4,0),"")</f>
        <v/>
      </c>
    </row>
    <row r="237" spans="1:18" ht="18.600000000000001" customHeight="1" x14ac:dyDescent="0.2">
      <c r="A237" s="130" t="str">
        <f>IF(ISERROR(INDEX(Teilnehmer!$C$6:$C$300,MATCH(ROWS(Teilnehmer!C$6:$C237),$Q$6:$Q$300,0))),"",UPPER(INDEX(Teilnehmer!$C$6:$C$300,MATCH(ROWS(Teilnehmer!A$6:$C237),$Q$6:$Q$300,0))))</f>
        <v/>
      </c>
      <c r="B237" s="130" t="str">
        <f>IF(A237&gt;"a",MID(VLOOKUP(A237,Teilnehmer!C$6:D$300,2,0),1,2),"")</f>
        <v/>
      </c>
      <c r="C237" s="71" t="str">
        <f>IF(AND(D237&lt;&gt;"",D237&gt;0),RANK(D237,D$6:D$300,0)*100+COUNTIF(D$5:D237,D237),"")</f>
        <v/>
      </c>
      <c r="D237" s="71" t="str">
        <f>IF(OR($A237="",R237="Nein",R237=""),"",SUMPRODUCT((Tabelle1!$J$6:$J$500)*(Ausstellungen!$C$6:$C$500=$A237)*(Ausstellungen!$F$6:$F$500=Tabelle2!$E$3)*(Ausstellungen!$E$6:$E$500="Hü"))+SUMPRODUCT((Tabelle1!$J$6:$J$500)*(Ausstellungen!$C$6:$C$500=$A237)*(Ausstellungen!$F$6:$F$500=Tabelle2!$E$4)*(Ausstellungen!$E$6:$E$500="Hü")))</f>
        <v/>
      </c>
      <c r="E237" s="71" t="str">
        <f>IF(AND(F237&lt;&gt;"",F237&gt;0),RANK(F237,F$6:F$300,0)*100+COUNTIF(F$5:F237,F237),"")</f>
        <v/>
      </c>
      <c r="F237" s="71" t="str">
        <f>IF(OR($A237="",R237="Nein",R237=""),"",SUMPRODUCT((Tabelle1!$J$6:$J$500)*(Ausstellungen!$C$6:$C$500=$A237)*(Ausstellungen!$F$6:$F$500=Tabelle2!$E$3)*(Ausstellungen!$E$6:$E$500="Rü"))+SUMPRODUCT((Tabelle1!$J$6:$J$500)*(Ausstellungen!$C$6:$C$500=$A237)*(Ausstellungen!$F$6:$F$500=Tabelle2!$E$4)*(Ausstellungen!$E$6:$E$500="Rü")))</f>
        <v/>
      </c>
      <c r="G237" s="71" t="str">
        <f>IF(AND(H237&lt;&gt;"",H237&gt;0),RANK(H237,H$6:H$300,0)*100+COUNTIF(H$5:H237,H237),"")</f>
        <v/>
      </c>
      <c r="H237" s="71" t="str">
        <f>IF(OR($A237="",R237="Nein",R237=""),"",SUMPRODUCT((Tabelle1!$J$6:$J$500)*(Ausstellungen!$C$6:$C$500=$A237)*(Ausstellungen!$F$6:$F$500&lt;&gt;Tabelle2!$E$3)*(Ausstellungen!$F$6:$F$500&lt;&gt;Tabelle2!$E$4)*(Ausstellungen!$F$6:$F$500&lt;&gt;Tabelle2!$E$8)*(Ausstellungen!$E$6:$E$500="Hü")))</f>
        <v/>
      </c>
      <c r="I237" s="71" t="str">
        <f>IF(AND(J237&lt;&gt;"",J237&gt;0),RANK(J237,J$6:J$300,0)*100+COUNTIF(J$5:J237,J237),"")</f>
        <v/>
      </c>
      <c r="J237" s="71" t="str">
        <f>IF(OR($A237="",R237="Nein",R237=""),"",SUMPRODUCT((Tabelle1!$J$6:$J$500)*(Ausstellungen!$C$6:$C$500=$A237)*(Ausstellungen!$F$6:$F$500&lt;&gt;Tabelle2!$E$3)*(Ausstellungen!$F$6:$F$500&lt;&gt;Tabelle2!$E$4)*(Ausstellungen!$F$6:$F$500&lt;&gt;Tabelle2!$E$8)*(Ausstellungen!$E$6:$E$500="Rü")))</f>
        <v/>
      </c>
      <c r="K237" s="71" t="str">
        <f>IF(AND(L237&lt;&gt;"",L237&gt;0),RANK(L237,L$6:L$300,0)*100+COUNTIF(L$5:L237,L237),"")</f>
        <v/>
      </c>
      <c r="L237" s="71" t="str">
        <f>IF(OR($A237="",R237="Nein",R237=""),"",SUMPRODUCT((Tabelle1!$J$6:$J$500)*(Ausstellungen!$C$6:$C$500=$A237)*(Ausstellungen!$F$6:$F$500=Tabelle2!$E$8)))</f>
        <v/>
      </c>
      <c r="M237" s="130" t="str">
        <f t="shared" si="3"/>
        <v/>
      </c>
      <c r="N237" s="130" t="str">
        <f>IF(A237&gt;"a",PROPER(VLOOKUP(A237,Teilnehmer!C$6:E$300,3,0)),"")</f>
        <v/>
      </c>
      <c r="O237" s="130" t="str">
        <f>IF(Teilnehmer!C237&lt;&gt;"","Tabelle2!$A$4:$A$6","leer")</f>
        <v>leer</v>
      </c>
      <c r="P237" s="130" t="str">
        <f>IF(AND(Teilnehmer!C237&lt;&gt;"",Teilnehmer!D237&lt;&gt;"",Teilnehmer!E237&lt;&gt;""),"Tabelle2!$A$1:$A$3","leer")</f>
        <v>leer</v>
      </c>
      <c r="Q237" s="71">
        <f>COUNTIF(Teilnehmer!$C$6:$C$300,"&lt;="&amp;Teilnehmer!$C$6:$C$300)</f>
        <v>0</v>
      </c>
      <c r="R237" s="71" t="str">
        <f>IF(A237&gt;"a",VLOOKUP(A237,Teilnehmer!C$6:F$300,4,0),"")</f>
        <v/>
      </c>
    </row>
    <row r="238" spans="1:18" ht="18.600000000000001" customHeight="1" x14ac:dyDescent="0.2">
      <c r="A238" s="130" t="str">
        <f>IF(ISERROR(INDEX(Teilnehmer!$C$6:$C$300,MATCH(ROWS(Teilnehmer!C$6:$C238),$Q$6:$Q$300,0))),"",UPPER(INDEX(Teilnehmer!$C$6:$C$300,MATCH(ROWS(Teilnehmer!A$6:$C238),$Q$6:$Q$300,0))))</f>
        <v/>
      </c>
      <c r="B238" s="130" t="str">
        <f>IF(A238&gt;"a",MID(VLOOKUP(A238,Teilnehmer!C$6:D$300,2,0),1,2),"")</f>
        <v/>
      </c>
      <c r="C238" s="71" t="str">
        <f>IF(AND(D238&lt;&gt;"",D238&gt;0),RANK(D238,D$6:D$300,0)*100+COUNTIF(D$5:D238,D238),"")</f>
        <v/>
      </c>
      <c r="D238" s="71" t="str">
        <f>IF(OR($A238="",R238="Nein",R238=""),"",SUMPRODUCT((Tabelle1!$J$6:$J$500)*(Ausstellungen!$C$6:$C$500=$A238)*(Ausstellungen!$F$6:$F$500=Tabelle2!$E$3)*(Ausstellungen!$E$6:$E$500="Hü"))+SUMPRODUCT((Tabelle1!$J$6:$J$500)*(Ausstellungen!$C$6:$C$500=$A238)*(Ausstellungen!$F$6:$F$500=Tabelle2!$E$4)*(Ausstellungen!$E$6:$E$500="Hü")))</f>
        <v/>
      </c>
      <c r="E238" s="71" t="str">
        <f>IF(AND(F238&lt;&gt;"",F238&gt;0),RANK(F238,F$6:F$300,0)*100+COUNTIF(F$5:F238,F238),"")</f>
        <v/>
      </c>
      <c r="F238" s="71" t="str">
        <f>IF(OR($A238="",R238="Nein",R238=""),"",SUMPRODUCT((Tabelle1!$J$6:$J$500)*(Ausstellungen!$C$6:$C$500=$A238)*(Ausstellungen!$F$6:$F$500=Tabelle2!$E$3)*(Ausstellungen!$E$6:$E$500="Rü"))+SUMPRODUCT((Tabelle1!$J$6:$J$500)*(Ausstellungen!$C$6:$C$500=$A238)*(Ausstellungen!$F$6:$F$500=Tabelle2!$E$4)*(Ausstellungen!$E$6:$E$500="Rü")))</f>
        <v/>
      </c>
      <c r="G238" s="71" t="str">
        <f>IF(AND(H238&lt;&gt;"",H238&gt;0),RANK(H238,H$6:H$300,0)*100+COUNTIF(H$5:H238,H238),"")</f>
        <v/>
      </c>
      <c r="H238" s="71" t="str">
        <f>IF(OR($A238="",R238="Nein",R238=""),"",SUMPRODUCT((Tabelle1!$J$6:$J$500)*(Ausstellungen!$C$6:$C$500=$A238)*(Ausstellungen!$F$6:$F$500&lt;&gt;Tabelle2!$E$3)*(Ausstellungen!$F$6:$F$500&lt;&gt;Tabelle2!$E$4)*(Ausstellungen!$F$6:$F$500&lt;&gt;Tabelle2!$E$8)*(Ausstellungen!$E$6:$E$500="Hü")))</f>
        <v/>
      </c>
      <c r="I238" s="71" t="str">
        <f>IF(AND(J238&lt;&gt;"",J238&gt;0),RANK(J238,J$6:J$300,0)*100+COUNTIF(J$5:J238,J238),"")</f>
        <v/>
      </c>
      <c r="J238" s="71" t="str">
        <f>IF(OR($A238="",R238="Nein",R238=""),"",SUMPRODUCT((Tabelle1!$J$6:$J$500)*(Ausstellungen!$C$6:$C$500=$A238)*(Ausstellungen!$F$6:$F$500&lt;&gt;Tabelle2!$E$3)*(Ausstellungen!$F$6:$F$500&lt;&gt;Tabelle2!$E$4)*(Ausstellungen!$F$6:$F$500&lt;&gt;Tabelle2!$E$8)*(Ausstellungen!$E$6:$E$500="Rü")))</f>
        <v/>
      </c>
      <c r="K238" s="71" t="str">
        <f>IF(AND(L238&lt;&gt;"",L238&gt;0),RANK(L238,L$6:L$300,0)*100+COUNTIF(L$5:L238,L238),"")</f>
        <v/>
      </c>
      <c r="L238" s="71" t="str">
        <f>IF(OR($A238="",R238="Nein",R238=""),"",SUMPRODUCT((Tabelle1!$J$6:$J$500)*(Ausstellungen!$C$6:$C$500=$A238)*(Ausstellungen!$F$6:$F$500=Tabelle2!$E$8)))</f>
        <v/>
      </c>
      <c r="M238" s="130" t="str">
        <f t="shared" si="3"/>
        <v/>
      </c>
      <c r="N238" s="130" t="str">
        <f>IF(A238&gt;"a",PROPER(VLOOKUP(A238,Teilnehmer!C$6:E$300,3,0)),"")</f>
        <v/>
      </c>
      <c r="O238" s="130" t="str">
        <f>IF(Teilnehmer!C238&lt;&gt;"","Tabelle2!$A$4:$A$6","leer")</f>
        <v>leer</v>
      </c>
      <c r="P238" s="130" t="str">
        <f>IF(AND(Teilnehmer!C238&lt;&gt;"",Teilnehmer!D238&lt;&gt;"",Teilnehmer!E238&lt;&gt;""),"Tabelle2!$A$1:$A$3","leer")</f>
        <v>leer</v>
      </c>
      <c r="Q238" s="71">
        <f>COUNTIF(Teilnehmer!$C$6:$C$300,"&lt;="&amp;Teilnehmer!$C$6:$C$300)</f>
        <v>0</v>
      </c>
      <c r="R238" s="71" t="str">
        <f>IF(A238&gt;"a",VLOOKUP(A238,Teilnehmer!C$6:F$300,4,0),"")</f>
        <v/>
      </c>
    </row>
    <row r="239" spans="1:18" ht="18.600000000000001" customHeight="1" x14ac:dyDescent="0.2">
      <c r="A239" s="130" t="str">
        <f>IF(ISERROR(INDEX(Teilnehmer!$C$6:$C$300,MATCH(ROWS(Teilnehmer!C$6:$C239),$Q$6:$Q$300,0))),"",UPPER(INDEX(Teilnehmer!$C$6:$C$300,MATCH(ROWS(Teilnehmer!A$6:$C239),$Q$6:$Q$300,0))))</f>
        <v/>
      </c>
      <c r="B239" s="130" t="str">
        <f>IF(A239&gt;"a",MID(VLOOKUP(A239,Teilnehmer!C$6:D$300,2,0),1,2),"")</f>
        <v/>
      </c>
      <c r="C239" s="71" t="str">
        <f>IF(AND(D239&lt;&gt;"",D239&gt;0),RANK(D239,D$6:D$300,0)*100+COUNTIF(D$5:D239,D239),"")</f>
        <v/>
      </c>
      <c r="D239" s="71" t="str">
        <f>IF(OR($A239="",R239="Nein",R239=""),"",SUMPRODUCT((Tabelle1!$J$6:$J$500)*(Ausstellungen!$C$6:$C$500=$A239)*(Ausstellungen!$F$6:$F$500=Tabelle2!$E$3)*(Ausstellungen!$E$6:$E$500="Hü"))+SUMPRODUCT((Tabelle1!$J$6:$J$500)*(Ausstellungen!$C$6:$C$500=$A239)*(Ausstellungen!$F$6:$F$500=Tabelle2!$E$4)*(Ausstellungen!$E$6:$E$500="Hü")))</f>
        <v/>
      </c>
      <c r="E239" s="71" t="str">
        <f>IF(AND(F239&lt;&gt;"",F239&gt;0),RANK(F239,F$6:F$300,0)*100+COUNTIF(F$5:F239,F239),"")</f>
        <v/>
      </c>
      <c r="F239" s="71" t="str">
        <f>IF(OR($A239="",R239="Nein",R239=""),"",SUMPRODUCT((Tabelle1!$J$6:$J$500)*(Ausstellungen!$C$6:$C$500=$A239)*(Ausstellungen!$F$6:$F$500=Tabelle2!$E$3)*(Ausstellungen!$E$6:$E$500="Rü"))+SUMPRODUCT((Tabelle1!$J$6:$J$500)*(Ausstellungen!$C$6:$C$500=$A239)*(Ausstellungen!$F$6:$F$500=Tabelle2!$E$4)*(Ausstellungen!$E$6:$E$500="Rü")))</f>
        <v/>
      </c>
      <c r="G239" s="71" t="str">
        <f>IF(AND(H239&lt;&gt;"",H239&gt;0),RANK(H239,H$6:H$300,0)*100+COUNTIF(H$5:H239,H239),"")</f>
        <v/>
      </c>
      <c r="H239" s="71" t="str">
        <f>IF(OR($A239="",R239="Nein",R239=""),"",SUMPRODUCT((Tabelle1!$J$6:$J$500)*(Ausstellungen!$C$6:$C$500=$A239)*(Ausstellungen!$F$6:$F$500&lt;&gt;Tabelle2!$E$3)*(Ausstellungen!$F$6:$F$500&lt;&gt;Tabelle2!$E$4)*(Ausstellungen!$F$6:$F$500&lt;&gt;Tabelle2!$E$8)*(Ausstellungen!$E$6:$E$500="Hü")))</f>
        <v/>
      </c>
      <c r="I239" s="71" t="str">
        <f>IF(AND(J239&lt;&gt;"",J239&gt;0),RANK(J239,J$6:J$300,0)*100+COUNTIF(J$5:J239,J239),"")</f>
        <v/>
      </c>
      <c r="J239" s="71" t="str">
        <f>IF(OR($A239="",R239="Nein",R239=""),"",SUMPRODUCT((Tabelle1!$J$6:$J$500)*(Ausstellungen!$C$6:$C$500=$A239)*(Ausstellungen!$F$6:$F$500&lt;&gt;Tabelle2!$E$3)*(Ausstellungen!$F$6:$F$500&lt;&gt;Tabelle2!$E$4)*(Ausstellungen!$F$6:$F$500&lt;&gt;Tabelle2!$E$8)*(Ausstellungen!$E$6:$E$500="Rü")))</f>
        <v/>
      </c>
      <c r="K239" s="71" t="str">
        <f>IF(AND(L239&lt;&gt;"",L239&gt;0),RANK(L239,L$6:L$300,0)*100+COUNTIF(L$5:L239,L239),"")</f>
        <v/>
      </c>
      <c r="L239" s="71" t="str">
        <f>IF(OR($A239="",R239="Nein",R239=""),"",SUMPRODUCT((Tabelle1!$J$6:$J$500)*(Ausstellungen!$C$6:$C$500=$A239)*(Ausstellungen!$F$6:$F$500=Tabelle2!$E$8)))</f>
        <v/>
      </c>
      <c r="M239" s="130" t="str">
        <f t="shared" si="3"/>
        <v/>
      </c>
      <c r="N239" s="130" t="str">
        <f>IF(A239&gt;"a",PROPER(VLOOKUP(A239,Teilnehmer!C$6:E$300,3,0)),"")</f>
        <v/>
      </c>
      <c r="O239" s="130" t="str">
        <f>IF(Teilnehmer!C239&lt;&gt;"","Tabelle2!$A$4:$A$6","leer")</f>
        <v>leer</v>
      </c>
      <c r="P239" s="130" t="str">
        <f>IF(AND(Teilnehmer!C239&lt;&gt;"",Teilnehmer!D239&lt;&gt;"",Teilnehmer!E239&lt;&gt;""),"Tabelle2!$A$1:$A$3","leer")</f>
        <v>leer</v>
      </c>
      <c r="Q239" s="71">
        <f>COUNTIF(Teilnehmer!$C$6:$C$300,"&lt;="&amp;Teilnehmer!$C$6:$C$300)</f>
        <v>0</v>
      </c>
      <c r="R239" s="71" t="str">
        <f>IF(A239&gt;"a",VLOOKUP(A239,Teilnehmer!C$6:F$300,4,0),"")</f>
        <v/>
      </c>
    </row>
    <row r="240" spans="1:18" ht="18.600000000000001" customHeight="1" x14ac:dyDescent="0.2">
      <c r="A240" s="130" t="str">
        <f>IF(ISERROR(INDEX(Teilnehmer!$C$6:$C$300,MATCH(ROWS(Teilnehmer!C$6:$C240),$Q$6:$Q$300,0))),"",UPPER(INDEX(Teilnehmer!$C$6:$C$300,MATCH(ROWS(Teilnehmer!A$6:$C240),$Q$6:$Q$300,0))))</f>
        <v/>
      </c>
      <c r="B240" s="130" t="str">
        <f>IF(A240&gt;"a",MID(VLOOKUP(A240,Teilnehmer!C$6:D$300,2,0),1,2),"")</f>
        <v/>
      </c>
      <c r="C240" s="71" t="str">
        <f>IF(AND(D240&lt;&gt;"",D240&gt;0),RANK(D240,D$6:D$300,0)*100+COUNTIF(D$5:D240,D240),"")</f>
        <v/>
      </c>
      <c r="D240" s="71" t="str">
        <f>IF(OR($A240="",R240="Nein",R240=""),"",SUMPRODUCT((Tabelle1!$J$6:$J$500)*(Ausstellungen!$C$6:$C$500=$A240)*(Ausstellungen!$F$6:$F$500=Tabelle2!$E$3)*(Ausstellungen!$E$6:$E$500="Hü"))+SUMPRODUCT((Tabelle1!$J$6:$J$500)*(Ausstellungen!$C$6:$C$500=$A240)*(Ausstellungen!$F$6:$F$500=Tabelle2!$E$4)*(Ausstellungen!$E$6:$E$500="Hü")))</f>
        <v/>
      </c>
      <c r="E240" s="71" t="str">
        <f>IF(AND(F240&lt;&gt;"",F240&gt;0),RANK(F240,F$6:F$300,0)*100+COUNTIF(F$5:F240,F240),"")</f>
        <v/>
      </c>
      <c r="F240" s="71" t="str">
        <f>IF(OR($A240="",R240="Nein",R240=""),"",SUMPRODUCT((Tabelle1!$J$6:$J$500)*(Ausstellungen!$C$6:$C$500=$A240)*(Ausstellungen!$F$6:$F$500=Tabelle2!$E$3)*(Ausstellungen!$E$6:$E$500="Rü"))+SUMPRODUCT((Tabelle1!$J$6:$J$500)*(Ausstellungen!$C$6:$C$500=$A240)*(Ausstellungen!$F$6:$F$500=Tabelle2!$E$4)*(Ausstellungen!$E$6:$E$500="Rü")))</f>
        <v/>
      </c>
      <c r="G240" s="71" t="str">
        <f>IF(AND(H240&lt;&gt;"",H240&gt;0),RANK(H240,H$6:H$300,0)*100+COUNTIF(H$5:H240,H240),"")</f>
        <v/>
      </c>
      <c r="H240" s="71" t="str">
        <f>IF(OR($A240="",R240="Nein",R240=""),"",SUMPRODUCT((Tabelle1!$J$6:$J$500)*(Ausstellungen!$C$6:$C$500=$A240)*(Ausstellungen!$F$6:$F$500&lt;&gt;Tabelle2!$E$3)*(Ausstellungen!$F$6:$F$500&lt;&gt;Tabelle2!$E$4)*(Ausstellungen!$F$6:$F$500&lt;&gt;Tabelle2!$E$8)*(Ausstellungen!$E$6:$E$500="Hü")))</f>
        <v/>
      </c>
      <c r="I240" s="71" t="str">
        <f>IF(AND(J240&lt;&gt;"",J240&gt;0),RANK(J240,J$6:J$300,0)*100+COUNTIF(J$5:J240,J240),"")</f>
        <v/>
      </c>
      <c r="J240" s="71" t="str">
        <f>IF(OR($A240="",R240="Nein",R240=""),"",SUMPRODUCT((Tabelle1!$J$6:$J$500)*(Ausstellungen!$C$6:$C$500=$A240)*(Ausstellungen!$F$6:$F$500&lt;&gt;Tabelle2!$E$3)*(Ausstellungen!$F$6:$F$500&lt;&gt;Tabelle2!$E$4)*(Ausstellungen!$F$6:$F$500&lt;&gt;Tabelle2!$E$8)*(Ausstellungen!$E$6:$E$500="Rü")))</f>
        <v/>
      </c>
      <c r="K240" s="71" t="str">
        <f>IF(AND(L240&lt;&gt;"",L240&gt;0),RANK(L240,L$6:L$300,0)*100+COUNTIF(L$5:L240,L240),"")</f>
        <v/>
      </c>
      <c r="L240" s="71" t="str">
        <f>IF(OR($A240="",R240="Nein",R240=""),"",SUMPRODUCT((Tabelle1!$J$6:$J$500)*(Ausstellungen!$C$6:$C$500=$A240)*(Ausstellungen!$F$6:$F$500=Tabelle2!$E$8)))</f>
        <v/>
      </c>
      <c r="M240" s="130" t="str">
        <f t="shared" si="3"/>
        <v/>
      </c>
      <c r="N240" s="130" t="str">
        <f>IF(A240&gt;"a",PROPER(VLOOKUP(A240,Teilnehmer!C$6:E$300,3,0)),"")</f>
        <v/>
      </c>
      <c r="O240" s="130" t="str">
        <f>IF(Teilnehmer!C240&lt;&gt;"","Tabelle2!$A$4:$A$6","leer")</f>
        <v>leer</v>
      </c>
      <c r="P240" s="130" t="str">
        <f>IF(AND(Teilnehmer!C240&lt;&gt;"",Teilnehmer!D240&lt;&gt;"",Teilnehmer!E240&lt;&gt;""),"Tabelle2!$A$1:$A$3","leer")</f>
        <v>leer</v>
      </c>
      <c r="Q240" s="71">
        <f>COUNTIF(Teilnehmer!$C$6:$C$300,"&lt;="&amp;Teilnehmer!$C$6:$C$300)</f>
        <v>0</v>
      </c>
      <c r="R240" s="71" t="str">
        <f>IF(A240&gt;"a",VLOOKUP(A240,Teilnehmer!C$6:F$300,4,0),"")</f>
        <v/>
      </c>
    </row>
    <row r="241" spans="1:18" ht="18.600000000000001" customHeight="1" x14ac:dyDescent="0.2">
      <c r="A241" s="130" t="str">
        <f>IF(ISERROR(INDEX(Teilnehmer!$C$6:$C$300,MATCH(ROWS(Teilnehmer!C$6:$C241),$Q$6:$Q$300,0))),"",UPPER(INDEX(Teilnehmer!$C$6:$C$300,MATCH(ROWS(Teilnehmer!A$6:$C241),$Q$6:$Q$300,0))))</f>
        <v/>
      </c>
      <c r="B241" s="130" t="str">
        <f>IF(A241&gt;"a",MID(VLOOKUP(A241,Teilnehmer!C$6:D$300,2,0),1,2),"")</f>
        <v/>
      </c>
      <c r="C241" s="71" t="str">
        <f>IF(AND(D241&lt;&gt;"",D241&gt;0),RANK(D241,D$6:D$300,0)*100+COUNTIF(D$5:D241,D241),"")</f>
        <v/>
      </c>
      <c r="D241" s="71" t="str">
        <f>IF(OR($A241="",R241="Nein",R241=""),"",SUMPRODUCT((Tabelle1!$J$6:$J$500)*(Ausstellungen!$C$6:$C$500=$A241)*(Ausstellungen!$F$6:$F$500=Tabelle2!$E$3)*(Ausstellungen!$E$6:$E$500="Hü"))+SUMPRODUCT((Tabelle1!$J$6:$J$500)*(Ausstellungen!$C$6:$C$500=$A241)*(Ausstellungen!$F$6:$F$500=Tabelle2!$E$4)*(Ausstellungen!$E$6:$E$500="Hü")))</f>
        <v/>
      </c>
      <c r="E241" s="71" t="str">
        <f>IF(AND(F241&lt;&gt;"",F241&gt;0),RANK(F241,F$6:F$300,0)*100+COUNTIF(F$5:F241,F241),"")</f>
        <v/>
      </c>
      <c r="F241" s="71" t="str">
        <f>IF(OR($A241="",R241="Nein",R241=""),"",SUMPRODUCT((Tabelle1!$J$6:$J$500)*(Ausstellungen!$C$6:$C$500=$A241)*(Ausstellungen!$F$6:$F$500=Tabelle2!$E$3)*(Ausstellungen!$E$6:$E$500="Rü"))+SUMPRODUCT((Tabelle1!$J$6:$J$500)*(Ausstellungen!$C$6:$C$500=$A241)*(Ausstellungen!$F$6:$F$500=Tabelle2!$E$4)*(Ausstellungen!$E$6:$E$500="Rü")))</f>
        <v/>
      </c>
      <c r="G241" s="71" t="str">
        <f>IF(AND(H241&lt;&gt;"",H241&gt;0),RANK(H241,H$6:H$300,0)*100+COUNTIF(H$5:H241,H241),"")</f>
        <v/>
      </c>
      <c r="H241" s="71" t="str">
        <f>IF(OR($A241="",R241="Nein",R241=""),"",SUMPRODUCT((Tabelle1!$J$6:$J$500)*(Ausstellungen!$C$6:$C$500=$A241)*(Ausstellungen!$F$6:$F$500&lt;&gt;Tabelle2!$E$3)*(Ausstellungen!$F$6:$F$500&lt;&gt;Tabelle2!$E$4)*(Ausstellungen!$F$6:$F$500&lt;&gt;Tabelle2!$E$8)*(Ausstellungen!$E$6:$E$500="Hü")))</f>
        <v/>
      </c>
      <c r="I241" s="71" t="str">
        <f>IF(AND(J241&lt;&gt;"",J241&gt;0),RANK(J241,J$6:J$300,0)*100+COUNTIF(J$5:J241,J241),"")</f>
        <v/>
      </c>
      <c r="J241" s="71" t="str">
        <f>IF(OR($A241="",R241="Nein",R241=""),"",SUMPRODUCT((Tabelle1!$J$6:$J$500)*(Ausstellungen!$C$6:$C$500=$A241)*(Ausstellungen!$F$6:$F$500&lt;&gt;Tabelle2!$E$3)*(Ausstellungen!$F$6:$F$500&lt;&gt;Tabelle2!$E$4)*(Ausstellungen!$F$6:$F$500&lt;&gt;Tabelle2!$E$8)*(Ausstellungen!$E$6:$E$500="Rü")))</f>
        <v/>
      </c>
      <c r="K241" s="71" t="str">
        <f>IF(AND(L241&lt;&gt;"",L241&gt;0),RANK(L241,L$6:L$300,0)*100+COUNTIF(L$5:L241,L241),"")</f>
        <v/>
      </c>
      <c r="L241" s="71" t="str">
        <f>IF(OR($A241="",R241="Nein",R241=""),"",SUMPRODUCT((Tabelle1!$J$6:$J$500)*(Ausstellungen!$C$6:$C$500=$A241)*(Ausstellungen!$F$6:$F$500=Tabelle2!$E$8)))</f>
        <v/>
      </c>
      <c r="M241" s="130" t="str">
        <f t="shared" si="3"/>
        <v/>
      </c>
      <c r="N241" s="130" t="str">
        <f>IF(A241&gt;"a",PROPER(VLOOKUP(A241,Teilnehmer!C$6:E$300,3,0)),"")</f>
        <v/>
      </c>
      <c r="O241" s="130" t="str">
        <f>IF(Teilnehmer!C241&lt;&gt;"","Tabelle2!$A$4:$A$6","leer")</f>
        <v>leer</v>
      </c>
      <c r="P241" s="130" t="str">
        <f>IF(AND(Teilnehmer!C241&lt;&gt;"",Teilnehmer!D241&lt;&gt;"",Teilnehmer!E241&lt;&gt;""),"Tabelle2!$A$1:$A$3","leer")</f>
        <v>leer</v>
      </c>
      <c r="Q241" s="71">
        <f>COUNTIF(Teilnehmer!$C$6:$C$300,"&lt;="&amp;Teilnehmer!$C$6:$C$300)</f>
        <v>0</v>
      </c>
      <c r="R241" s="71" t="str">
        <f>IF(A241&gt;"a",VLOOKUP(A241,Teilnehmer!C$6:F$300,4,0),"")</f>
        <v/>
      </c>
    </row>
    <row r="242" spans="1:18" ht="18.600000000000001" customHeight="1" x14ac:dyDescent="0.2">
      <c r="A242" s="130" t="str">
        <f>IF(ISERROR(INDEX(Teilnehmer!$C$6:$C$300,MATCH(ROWS(Teilnehmer!C$6:$C242),$Q$6:$Q$300,0))),"",UPPER(INDEX(Teilnehmer!$C$6:$C$300,MATCH(ROWS(Teilnehmer!A$6:$C242),$Q$6:$Q$300,0))))</f>
        <v/>
      </c>
      <c r="B242" s="130" t="str">
        <f>IF(A242&gt;"a",MID(VLOOKUP(A242,Teilnehmer!C$6:D$300,2,0),1,2),"")</f>
        <v/>
      </c>
      <c r="C242" s="71" t="str">
        <f>IF(AND(D242&lt;&gt;"",D242&gt;0),RANK(D242,D$6:D$300,0)*100+COUNTIF(D$5:D242,D242),"")</f>
        <v/>
      </c>
      <c r="D242" s="71" t="str">
        <f>IF(OR($A242="",R242="Nein",R242=""),"",SUMPRODUCT((Tabelle1!$J$6:$J$500)*(Ausstellungen!$C$6:$C$500=$A242)*(Ausstellungen!$F$6:$F$500=Tabelle2!$E$3)*(Ausstellungen!$E$6:$E$500="Hü"))+SUMPRODUCT((Tabelle1!$J$6:$J$500)*(Ausstellungen!$C$6:$C$500=$A242)*(Ausstellungen!$F$6:$F$500=Tabelle2!$E$4)*(Ausstellungen!$E$6:$E$500="Hü")))</f>
        <v/>
      </c>
      <c r="E242" s="71" t="str">
        <f>IF(AND(F242&lt;&gt;"",F242&gt;0),RANK(F242,F$6:F$300,0)*100+COUNTIF(F$5:F242,F242),"")</f>
        <v/>
      </c>
      <c r="F242" s="71" t="str">
        <f>IF(OR($A242="",R242="Nein",R242=""),"",SUMPRODUCT((Tabelle1!$J$6:$J$500)*(Ausstellungen!$C$6:$C$500=$A242)*(Ausstellungen!$F$6:$F$500=Tabelle2!$E$3)*(Ausstellungen!$E$6:$E$500="Rü"))+SUMPRODUCT((Tabelle1!$J$6:$J$500)*(Ausstellungen!$C$6:$C$500=$A242)*(Ausstellungen!$F$6:$F$500=Tabelle2!$E$4)*(Ausstellungen!$E$6:$E$500="Rü")))</f>
        <v/>
      </c>
      <c r="G242" s="71" t="str">
        <f>IF(AND(H242&lt;&gt;"",H242&gt;0),RANK(H242,H$6:H$300,0)*100+COUNTIF(H$5:H242,H242),"")</f>
        <v/>
      </c>
      <c r="H242" s="71" t="str">
        <f>IF(OR($A242="",R242="Nein",R242=""),"",SUMPRODUCT((Tabelle1!$J$6:$J$500)*(Ausstellungen!$C$6:$C$500=$A242)*(Ausstellungen!$F$6:$F$500&lt;&gt;Tabelle2!$E$3)*(Ausstellungen!$F$6:$F$500&lt;&gt;Tabelle2!$E$4)*(Ausstellungen!$F$6:$F$500&lt;&gt;Tabelle2!$E$8)*(Ausstellungen!$E$6:$E$500="Hü")))</f>
        <v/>
      </c>
      <c r="I242" s="71" t="str">
        <f>IF(AND(J242&lt;&gt;"",J242&gt;0),RANK(J242,J$6:J$300,0)*100+COUNTIF(J$5:J242,J242),"")</f>
        <v/>
      </c>
      <c r="J242" s="71" t="str">
        <f>IF(OR($A242="",R242="Nein",R242=""),"",SUMPRODUCT((Tabelle1!$J$6:$J$500)*(Ausstellungen!$C$6:$C$500=$A242)*(Ausstellungen!$F$6:$F$500&lt;&gt;Tabelle2!$E$3)*(Ausstellungen!$F$6:$F$500&lt;&gt;Tabelle2!$E$4)*(Ausstellungen!$F$6:$F$500&lt;&gt;Tabelle2!$E$8)*(Ausstellungen!$E$6:$E$500="Rü")))</f>
        <v/>
      </c>
      <c r="K242" s="71" t="str">
        <f>IF(AND(L242&lt;&gt;"",L242&gt;0),RANK(L242,L$6:L$300,0)*100+COUNTIF(L$5:L242,L242),"")</f>
        <v/>
      </c>
      <c r="L242" s="71" t="str">
        <f>IF(OR($A242="",R242="Nein",R242=""),"",SUMPRODUCT((Tabelle1!$J$6:$J$500)*(Ausstellungen!$C$6:$C$500=$A242)*(Ausstellungen!$F$6:$F$500=Tabelle2!$E$8)))</f>
        <v/>
      </c>
      <c r="M242" s="130" t="str">
        <f t="shared" si="3"/>
        <v/>
      </c>
      <c r="N242" s="130" t="str">
        <f>IF(A242&gt;"a",PROPER(VLOOKUP(A242,Teilnehmer!C$6:E$300,3,0)),"")</f>
        <v/>
      </c>
      <c r="O242" s="130" t="str">
        <f>IF(Teilnehmer!C242&lt;&gt;"","Tabelle2!$A$4:$A$6","leer")</f>
        <v>leer</v>
      </c>
      <c r="P242" s="130" t="str">
        <f>IF(AND(Teilnehmer!C242&lt;&gt;"",Teilnehmer!D242&lt;&gt;"",Teilnehmer!E242&lt;&gt;""),"Tabelle2!$A$1:$A$3","leer")</f>
        <v>leer</v>
      </c>
      <c r="Q242" s="71">
        <f>COUNTIF(Teilnehmer!$C$6:$C$300,"&lt;="&amp;Teilnehmer!$C$6:$C$300)</f>
        <v>0</v>
      </c>
      <c r="R242" s="71" t="str">
        <f>IF(A242&gt;"a",VLOOKUP(A242,Teilnehmer!C$6:F$300,4,0),"")</f>
        <v/>
      </c>
    </row>
    <row r="243" spans="1:18" ht="18.600000000000001" customHeight="1" x14ac:dyDescent="0.2">
      <c r="A243" s="130" t="str">
        <f>IF(ISERROR(INDEX(Teilnehmer!$C$6:$C$300,MATCH(ROWS(Teilnehmer!C$6:$C243),$Q$6:$Q$300,0))),"",UPPER(INDEX(Teilnehmer!$C$6:$C$300,MATCH(ROWS(Teilnehmer!A$6:$C243),$Q$6:$Q$300,0))))</f>
        <v/>
      </c>
      <c r="B243" s="130" t="str">
        <f>IF(A243&gt;"a",MID(VLOOKUP(A243,Teilnehmer!C$6:D$300,2,0),1,2),"")</f>
        <v/>
      </c>
      <c r="C243" s="71" t="str">
        <f>IF(AND(D243&lt;&gt;"",D243&gt;0),RANK(D243,D$6:D$300,0)*100+COUNTIF(D$5:D243,D243),"")</f>
        <v/>
      </c>
      <c r="D243" s="71" t="str">
        <f>IF(OR($A243="",R243="Nein",R243=""),"",SUMPRODUCT((Tabelle1!$J$6:$J$500)*(Ausstellungen!$C$6:$C$500=$A243)*(Ausstellungen!$F$6:$F$500=Tabelle2!$E$3)*(Ausstellungen!$E$6:$E$500="Hü"))+SUMPRODUCT((Tabelle1!$J$6:$J$500)*(Ausstellungen!$C$6:$C$500=$A243)*(Ausstellungen!$F$6:$F$500=Tabelle2!$E$4)*(Ausstellungen!$E$6:$E$500="Hü")))</f>
        <v/>
      </c>
      <c r="E243" s="71" t="str">
        <f>IF(AND(F243&lt;&gt;"",F243&gt;0),RANK(F243,F$6:F$300,0)*100+COUNTIF(F$5:F243,F243),"")</f>
        <v/>
      </c>
      <c r="F243" s="71" t="str">
        <f>IF(OR($A243="",R243="Nein",R243=""),"",SUMPRODUCT((Tabelle1!$J$6:$J$500)*(Ausstellungen!$C$6:$C$500=$A243)*(Ausstellungen!$F$6:$F$500=Tabelle2!$E$3)*(Ausstellungen!$E$6:$E$500="Rü"))+SUMPRODUCT((Tabelle1!$J$6:$J$500)*(Ausstellungen!$C$6:$C$500=$A243)*(Ausstellungen!$F$6:$F$500=Tabelle2!$E$4)*(Ausstellungen!$E$6:$E$500="Rü")))</f>
        <v/>
      </c>
      <c r="G243" s="71" t="str">
        <f>IF(AND(H243&lt;&gt;"",H243&gt;0),RANK(H243,H$6:H$300,0)*100+COUNTIF(H$5:H243,H243),"")</f>
        <v/>
      </c>
      <c r="H243" s="71" t="str">
        <f>IF(OR($A243="",R243="Nein",R243=""),"",SUMPRODUCT((Tabelle1!$J$6:$J$500)*(Ausstellungen!$C$6:$C$500=$A243)*(Ausstellungen!$F$6:$F$500&lt;&gt;Tabelle2!$E$3)*(Ausstellungen!$F$6:$F$500&lt;&gt;Tabelle2!$E$4)*(Ausstellungen!$F$6:$F$500&lt;&gt;Tabelle2!$E$8)*(Ausstellungen!$E$6:$E$500="Hü")))</f>
        <v/>
      </c>
      <c r="I243" s="71" t="str">
        <f>IF(AND(J243&lt;&gt;"",J243&gt;0),RANK(J243,J$6:J$300,0)*100+COUNTIF(J$5:J243,J243),"")</f>
        <v/>
      </c>
      <c r="J243" s="71" t="str">
        <f>IF(OR($A243="",R243="Nein",R243=""),"",SUMPRODUCT((Tabelle1!$J$6:$J$500)*(Ausstellungen!$C$6:$C$500=$A243)*(Ausstellungen!$F$6:$F$500&lt;&gt;Tabelle2!$E$3)*(Ausstellungen!$F$6:$F$500&lt;&gt;Tabelle2!$E$4)*(Ausstellungen!$F$6:$F$500&lt;&gt;Tabelle2!$E$8)*(Ausstellungen!$E$6:$E$500="Rü")))</f>
        <v/>
      </c>
      <c r="K243" s="71" t="str">
        <f>IF(AND(L243&lt;&gt;"",L243&gt;0),RANK(L243,L$6:L$300,0)*100+COUNTIF(L$5:L243,L243),"")</f>
        <v/>
      </c>
      <c r="L243" s="71" t="str">
        <f>IF(OR($A243="",R243="Nein",R243=""),"",SUMPRODUCT((Tabelle1!$J$6:$J$500)*(Ausstellungen!$C$6:$C$500=$A243)*(Ausstellungen!$F$6:$F$500=Tabelle2!$E$8)))</f>
        <v/>
      </c>
      <c r="M243" s="130" t="str">
        <f t="shared" si="3"/>
        <v/>
      </c>
      <c r="N243" s="130" t="str">
        <f>IF(A243&gt;"a",PROPER(VLOOKUP(A243,Teilnehmer!C$6:E$300,3,0)),"")</f>
        <v/>
      </c>
      <c r="O243" s="130" t="str">
        <f>IF(Teilnehmer!C243&lt;&gt;"","Tabelle2!$A$4:$A$6","leer")</f>
        <v>leer</v>
      </c>
      <c r="P243" s="130" t="str">
        <f>IF(AND(Teilnehmer!C243&lt;&gt;"",Teilnehmer!D243&lt;&gt;"",Teilnehmer!E243&lt;&gt;""),"Tabelle2!$A$1:$A$3","leer")</f>
        <v>leer</v>
      </c>
      <c r="Q243" s="71">
        <f>COUNTIF(Teilnehmer!$C$6:$C$300,"&lt;="&amp;Teilnehmer!$C$6:$C$300)</f>
        <v>0</v>
      </c>
      <c r="R243" s="71" t="str">
        <f>IF(A243&gt;"a",VLOOKUP(A243,Teilnehmer!C$6:F$300,4,0),"")</f>
        <v/>
      </c>
    </row>
    <row r="244" spans="1:18" ht="18.600000000000001" customHeight="1" x14ac:dyDescent="0.2">
      <c r="A244" s="130" t="str">
        <f>IF(ISERROR(INDEX(Teilnehmer!$C$6:$C$300,MATCH(ROWS(Teilnehmer!C$6:$C244),$Q$6:$Q$300,0))),"",UPPER(INDEX(Teilnehmer!$C$6:$C$300,MATCH(ROWS(Teilnehmer!A$6:$C244),$Q$6:$Q$300,0))))</f>
        <v/>
      </c>
      <c r="B244" s="130" t="str">
        <f>IF(A244&gt;"a",MID(VLOOKUP(A244,Teilnehmer!C$6:D$300,2,0),1,2),"")</f>
        <v/>
      </c>
      <c r="C244" s="71" t="str">
        <f>IF(AND(D244&lt;&gt;"",D244&gt;0),RANK(D244,D$6:D$300,0)*100+COUNTIF(D$5:D244,D244),"")</f>
        <v/>
      </c>
      <c r="D244" s="71" t="str">
        <f>IF(OR($A244="",R244="Nein",R244=""),"",SUMPRODUCT((Tabelle1!$J$6:$J$500)*(Ausstellungen!$C$6:$C$500=$A244)*(Ausstellungen!$F$6:$F$500=Tabelle2!$E$3)*(Ausstellungen!$E$6:$E$500="Hü"))+SUMPRODUCT((Tabelle1!$J$6:$J$500)*(Ausstellungen!$C$6:$C$500=$A244)*(Ausstellungen!$F$6:$F$500=Tabelle2!$E$4)*(Ausstellungen!$E$6:$E$500="Hü")))</f>
        <v/>
      </c>
      <c r="E244" s="71" t="str">
        <f>IF(AND(F244&lt;&gt;"",F244&gt;0),RANK(F244,F$6:F$300,0)*100+COUNTIF(F$5:F244,F244),"")</f>
        <v/>
      </c>
      <c r="F244" s="71" t="str">
        <f>IF(OR($A244="",R244="Nein",R244=""),"",SUMPRODUCT((Tabelle1!$J$6:$J$500)*(Ausstellungen!$C$6:$C$500=$A244)*(Ausstellungen!$F$6:$F$500=Tabelle2!$E$3)*(Ausstellungen!$E$6:$E$500="Rü"))+SUMPRODUCT((Tabelle1!$J$6:$J$500)*(Ausstellungen!$C$6:$C$500=$A244)*(Ausstellungen!$F$6:$F$500=Tabelle2!$E$4)*(Ausstellungen!$E$6:$E$500="Rü")))</f>
        <v/>
      </c>
      <c r="G244" s="71" t="str">
        <f>IF(AND(H244&lt;&gt;"",H244&gt;0),RANK(H244,H$6:H$300,0)*100+COUNTIF(H$5:H244,H244),"")</f>
        <v/>
      </c>
      <c r="H244" s="71" t="str">
        <f>IF(OR($A244="",R244="Nein",R244=""),"",SUMPRODUCT((Tabelle1!$J$6:$J$500)*(Ausstellungen!$C$6:$C$500=$A244)*(Ausstellungen!$F$6:$F$500&lt;&gt;Tabelle2!$E$3)*(Ausstellungen!$F$6:$F$500&lt;&gt;Tabelle2!$E$4)*(Ausstellungen!$F$6:$F$500&lt;&gt;Tabelle2!$E$8)*(Ausstellungen!$E$6:$E$500="Hü")))</f>
        <v/>
      </c>
      <c r="I244" s="71" t="str">
        <f>IF(AND(J244&lt;&gt;"",J244&gt;0),RANK(J244,J$6:J$300,0)*100+COUNTIF(J$5:J244,J244),"")</f>
        <v/>
      </c>
      <c r="J244" s="71" t="str">
        <f>IF(OR($A244="",R244="Nein",R244=""),"",SUMPRODUCT((Tabelle1!$J$6:$J$500)*(Ausstellungen!$C$6:$C$500=$A244)*(Ausstellungen!$F$6:$F$500&lt;&gt;Tabelle2!$E$3)*(Ausstellungen!$F$6:$F$500&lt;&gt;Tabelle2!$E$4)*(Ausstellungen!$F$6:$F$500&lt;&gt;Tabelle2!$E$8)*(Ausstellungen!$E$6:$E$500="Rü")))</f>
        <v/>
      </c>
      <c r="K244" s="71" t="str">
        <f>IF(AND(L244&lt;&gt;"",L244&gt;0),RANK(L244,L$6:L$300,0)*100+COUNTIF(L$5:L244,L244),"")</f>
        <v/>
      </c>
      <c r="L244" s="71" t="str">
        <f>IF(OR($A244="",R244="Nein",R244=""),"",SUMPRODUCT((Tabelle1!$J$6:$J$500)*(Ausstellungen!$C$6:$C$500=$A244)*(Ausstellungen!$F$6:$F$500=Tabelle2!$E$8)))</f>
        <v/>
      </c>
      <c r="M244" s="130" t="str">
        <f t="shared" si="3"/>
        <v/>
      </c>
      <c r="N244" s="130" t="str">
        <f>IF(A244&gt;"a",PROPER(VLOOKUP(A244,Teilnehmer!C$6:E$300,3,0)),"")</f>
        <v/>
      </c>
      <c r="O244" s="130" t="str">
        <f>IF(Teilnehmer!C244&lt;&gt;"","Tabelle2!$A$4:$A$6","leer")</f>
        <v>leer</v>
      </c>
      <c r="P244" s="130" t="str">
        <f>IF(AND(Teilnehmer!C244&lt;&gt;"",Teilnehmer!D244&lt;&gt;"",Teilnehmer!E244&lt;&gt;""),"Tabelle2!$A$1:$A$3","leer")</f>
        <v>leer</v>
      </c>
      <c r="Q244" s="71">
        <f>COUNTIF(Teilnehmer!$C$6:$C$300,"&lt;="&amp;Teilnehmer!$C$6:$C$300)</f>
        <v>0</v>
      </c>
      <c r="R244" s="71" t="str">
        <f>IF(A244&gt;"a",VLOOKUP(A244,Teilnehmer!C$6:F$300,4,0),"")</f>
        <v/>
      </c>
    </row>
    <row r="245" spans="1:18" ht="18.600000000000001" customHeight="1" x14ac:dyDescent="0.2">
      <c r="A245" s="130" t="str">
        <f>IF(ISERROR(INDEX(Teilnehmer!$C$6:$C$300,MATCH(ROWS(Teilnehmer!C$6:$C245),$Q$6:$Q$300,0))),"",UPPER(INDEX(Teilnehmer!$C$6:$C$300,MATCH(ROWS(Teilnehmer!A$6:$C245),$Q$6:$Q$300,0))))</f>
        <v/>
      </c>
      <c r="B245" s="130" t="str">
        <f>IF(A245&gt;"a",MID(VLOOKUP(A245,Teilnehmer!C$6:D$300,2,0),1,2),"")</f>
        <v/>
      </c>
      <c r="C245" s="71" t="str">
        <f>IF(AND(D245&lt;&gt;"",D245&gt;0),RANK(D245,D$6:D$300,0)*100+COUNTIF(D$5:D245,D245),"")</f>
        <v/>
      </c>
      <c r="D245" s="71" t="str">
        <f>IF(OR($A245="",R245="Nein",R245=""),"",SUMPRODUCT((Tabelle1!$J$6:$J$500)*(Ausstellungen!$C$6:$C$500=$A245)*(Ausstellungen!$F$6:$F$500=Tabelle2!$E$3)*(Ausstellungen!$E$6:$E$500="Hü"))+SUMPRODUCT((Tabelle1!$J$6:$J$500)*(Ausstellungen!$C$6:$C$500=$A245)*(Ausstellungen!$F$6:$F$500=Tabelle2!$E$4)*(Ausstellungen!$E$6:$E$500="Hü")))</f>
        <v/>
      </c>
      <c r="E245" s="71" t="str">
        <f>IF(AND(F245&lt;&gt;"",F245&gt;0),RANK(F245,F$6:F$300,0)*100+COUNTIF(F$5:F245,F245),"")</f>
        <v/>
      </c>
      <c r="F245" s="71" t="str">
        <f>IF(OR($A245="",R245="Nein",R245=""),"",SUMPRODUCT((Tabelle1!$J$6:$J$500)*(Ausstellungen!$C$6:$C$500=$A245)*(Ausstellungen!$F$6:$F$500=Tabelle2!$E$3)*(Ausstellungen!$E$6:$E$500="Rü"))+SUMPRODUCT((Tabelle1!$J$6:$J$500)*(Ausstellungen!$C$6:$C$500=$A245)*(Ausstellungen!$F$6:$F$500=Tabelle2!$E$4)*(Ausstellungen!$E$6:$E$500="Rü")))</f>
        <v/>
      </c>
      <c r="G245" s="71" t="str">
        <f>IF(AND(H245&lt;&gt;"",H245&gt;0),RANK(H245,H$6:H$300,0)*100+COUNTIF(H$5:H245,H245),"")</f>
        <v/>
      </c>
      <c r="H245" s="71" t="str">
        <f>IF(OR($A245="",R245="Nein",R245=""),"",SUMPRODUCT((Tabelle1!$J$6:$J$500)*(Ausstellungen!$C$6:$C$500=$A245)*(Ausstellungen!$F$6:$F$500&lt;&gt;Tabelle2!$E$3)*(Ausstellungen!$F$6:$F$500&lt;&gt;Tabelle2!$E$4)*(Ausstellungen!$F$6:$F$500&lt;&gt;Tabelle2!$E$8)*(Ausstellungen!$E$6:$E$500="Hü")))</f>
        <v/>
      </c>
      <c r="I245" s="71" t="str">
        <f>IF(AND(J245&lt;&gt;"",J245&gt;0),RANK(J245,J$6:J$300,0)*100+COUNTIF(J$5:J245,J245),"")</f>
        <v/>
      </c>
      <c r="J245" s="71" t="str">
        <f>IF(OR($A245="",R245="Nein",R245=""),"",SUMPRODUCT((Tabelle1!$J$6:$J$500)*(Ausstellungen!$C$6:$C$500=$A245)*(Ausstellungen!$F$6:$F$500&lt;&gt;Tabelle2!$E$3)*(Ausstellungen!$F$6:$F$500&lt;&gt;Tabelle2!$E$4)*(Ausstellungen!$F$6:$F$500&lt;&gt;Tabelle2!$E$8)*(Ausstellungen!$E$6:$E$500="Rü")))</f>
        <v/>
      </c>
      <c r="K245" s="71" t="str">
        <f>IF(AND(L245&lt;&gt;"",L245&gt;0),RANK(L245,L$6:L$300,0)*100+COUNTIF(L$5:L245,L245),"")</f>
        <v/>
      </c>
      <c r="L245" s="71" t="str">
        <f>IF(OR($A245="",R245="Nein",R245=""),"",SUMPRODUCT((Tabelle1!$J$6:$J$500)*(Ausstellungen!$C$6:$C$500=$A245)*(Ausstellungen!$F$6:$F$500=Tabelle2!$E$8)))</f>
        <v/>
      </c>
      <c r="M245" s="130" t="str">
        <f t="shared" si="3"/>
        <v/>
      </c>
      <c r="N245" s="130" t="str">
        <f>IF(A245&gt;"a",PROPER(VLOOKUP(A245,Teilnehmer!C$6:E$300,3,0)),"")</f>
        <v/>
      </c>
      <c r="O245" s="130" t="str">
        <f>IF(Teilnehmer!C245&lt;&gt;"","Tabelle2!$A$4:$A$6","leer")</f>
        <v>leer</v>
      </c>
      <c r="P245" s="130" t="str">
        <f>IF(AND(Teilnehmer!C245&lt;&gt;"",Teilnehmer!D245&lt;&gt;"",Teilnehmer!E245&lt;&gt;""),"Tabelle2!$A$1:$A$3","leer")</f>
        <v>leer</v>
      </c>
      <c r="Q245" s="71">
        <f>COUNTIF(Teilnehmer!$C$6:$C$300,"&lt;="&amp;Teilnehmer!$C$6:$C$300)</f>
        <v>0</v>
      </c>
      <c r="R245" s="71" t="str">
        <f>IF(A245&gt;"a",VLOOKUP(A245,Teilnehmer!C$6:F$300,4,0),"")</f>
        <v/>
      </c>
    </row>
    <row r="246" spans="1:18" ht="18.600000000000001" customHeight="1" x14ac:dyDescent="0.2">
      <c r="A246" s="130" t="str">
        <f>IF(ISERROR(INDEX(Teilnehmer!$C$6:$C$300,MATCH(ROWS(Teilnehmer!C$6:$C246),$Q$6:$Q$300,0))),"",UPPER(INDEX(Teilnehmer!$C$6:$C$300,MATCH(ROWS(Teilnehmer!A$6:$C246),$Q$6:$Q$300,0))))</f>
        <v/>
      </c>
      <c r="B246" s="130" t="str">
        <f>IF(A246&gt;"a",MID(VLOOKUP(A246,Teilnehmer!C$6:D$300,2,0),1,2),"")</f>
        <v/>
      </c>
      <c r="C246" s="71" t="str">
        <f>IF(AND(D246&lt;&gt;"",D246&gt;0),RANK(D246,D$6:D$300,0)*100+COUNTIF(D$5:D246,D246),"")</f>
        <v/>
      </c>
      <c r="D246" s="71" t="str">
        <f>IF(OR($A246="",R246="Nein",R246=""),"",SUMPRODUCT((Tabelle1!$J$6:$J$500)*(Ausstellungen!$C$6:$C$500=$A246)*(Ausstellungen!$F$6:$F$500=Tabelle2!$E$3)*(Ausstellungen!$E$6:$E$500="Hü"))+SUMPRODUCT((Tabelle1!$J$6:$J$500)*(Ausstellungen!$C$6:$C$500=$A246)*(Ausstellungen!$F$6:$F$500=Tabelle2!$E$4)*(Ausstellungen!$E$6:$E$500="Hü")))</f>
        <v/>
      </c>
      <c r="E246" s="71" t="str">
        <f>IF(AND(F246&lt;&gt;"",F246&gt;0),RANK(F246,F$6:F$300,0)*100+COUNTIF(F$5:F246,F246),"")</f>
        <v/>
      </c>
      <c r="F246" s="71" t="str">
        <f>IF(OR($A246="",R246="Nein",R246=""),"",SUMPRODUCT((Tabelle1!$J$6:$J$500)*(Ausstellungen!$C$6:$C$500=$A246)*(Ausstellungen!$F$6:$F$500=Tabelle2!$E$3)*(Ausstellungen!$E$6:$E$500="Rü"))+SUMPRODUCT((Tabelle1!$J$6:$J$500)*(Ausstellungen!$C$6:$C$500=$A246)*(Ausstellungen!$F$6:$F$500=Tabelle2!$E$4)*(Ausstellungen!$E$6:$E$500="Rü")))</f>
        <v/>
      </c>
      <c r="G246" s="71" t="str">
        <f>IF(AND(H246&lt;&gt;"",H246&gt;0),RANK(H246,H$6:H$300,0)*100+COUNTIF(H$5:H246,H246),"")</f>
        <v/>
      </c>
      <c r="H246" s="71" t="str">
        <f>IF(OR($A246="",R246="Nein",R246=""),"",SUMPRODUCT((Tabelle1!$J$6:$J$500)*(Ausstellungen!$C$6:$C$500=$A246)*(Ausstellungen!$F$6:$F$500&lt;&gt;Tabelle2!$E$3)*(Ausstellungen!$F$6:$F$500&lt;&gt;Tabelle2!$E$4)*(Ausstellungen!$F$6:$F$500&lt;&gt;Tabelle2!$E$8)*(Ausstellungen!$E$6:$E$500="Hü")))</f>
        <v/>
      </c>
      <c r="I246" s="71" t="str">
        <f>IF(AND(J246&lt;&gt;"",J246&gt;0),RANK(J246,J$6:J$300,0)*100+COUNTIF(J$5:J246,J246),"")</f>
        <v/>
      </c>
      <c r="J246" s="71" t="str">
        <f>IF(OR($A246="",R246="Nein",R246=""),"",SUMPRODUCT((Tabelle1!$J$6:$J$500)*(Ausstellungen!$C$6:$C$500=$A246)*(Ausstellungen!$F$6:$F$500&lt;&gt;Tabelle2!$E$3)*(Ausstellungen!$F$6:$F$500&lt;&gt;Tabelle2!$E$4)*(Ausstellungen!$F$6:$F$500&lt;&gt;Tabelle2!$E$8)*(Ausstellungen!$E$6:$E$500="Rü")))</f>
        <v/>
      </c>
      <c r="K246" s="71" t="str">
        <f>IF(AND(L246&lt;&gt;"",L246&gt;0),RANK(L246,L$6:L$300,0)*100+COUNTIF(L$5:L246,L246),"")</f>
        <v/>
      </c>
      <c r="L246" s="71" t="str">
        <f>IF(OR($A246="",R246="Nein",R246=""),"",SUMPRODUCT((Tabelle1!$J$6:$J$500)*(Ausstellungen!$C$6:$C$500=$A246)*(Ausstellungen!$F$6:$F$500=Tabelle2!$E$8)))</f>
        <v/>
      </c>
      <c r="M246" s="130" t="str">
        <f t="shared" si="3"/>
        <v/>
      </c>
      <c r="N246" s="130" t="str">
        <f>IF(A246&gt;"a",PROPER(VLOOKUP(A246,Teilnehmer!C$6:E$300,3,0)),"")</f>
        <v/>
      </c>
      <c r="O246" s="130" t="str">
        <f>IF(Teilnehmer!C246&lt;&gt;"","Tabelle2!$A$4:$A$6","leer")</f>
        <v>leer</v>
      </c>
      <c r="P246" s="130" t="str">
        <f>IF(AND(Teilnehmer!C246&lt;&gt;"",Teilnehmer!D246&lt;&gt;"",Teilnehmer!E246&lt;&gt;""),"Tabelle2!$A$1:$A$3","leer")</f>
        <v>leer</v>
      </c>
      <c r="Q246" s="71">
        <f>COUNTIF(Teilnehmer!$C$6:$C$300,"&lt;="&amp;Teilnehmer!$C$6:$C$300)</f>
        <v>0</v>
      </c>
      <c r="R246" s="71" t="str">
        <f>IF(A246&gt;"a",VLOOKUP(A246,Teilnehmer!C$6:F$300,4,0),"")</f>
        <v/>
      </c>
    </row>
    <row r="247" spans="1:18" ht="18.600000000000001" customHeight="1" x14ac:dyDescent="0.2">
      <c r="A247" s="130" t="str">
        <f>IF(ISERROR(INDEX(Teilnehmer!$C$6:$C$300,MATCH(ROWS(Teilnehmer!C$6:$C247),$Q$6:$Q$300,0))),"",UPPER(INDEX(Teilnehmer!$C$6:$C$300,MATCH(ROWS(Teilnehmer!A$6:$C247),$Q$6:$Q$300,0))))</f>
        <v/>
      </c>
      <c r="B247" s="130" t="str">
        <f>IF(A247&gt;"a",MID(VLOOKUP(A247,Teilnehmer!C$6:D$300,2,0),1,2),"")</f>
        <v/>
      </c>
      <c r="C247" s="71" t="str">
        <f>IF(AND(D247&lt;&gt;"",D247&gt;0),RANK(D247,D$6:D$300,0)*100+COUNTIF(D$5:D247,D247),"")</f>
        <v/>
      </c>
      <c r="D247" s="71" t="str">
        <f>IF(OR($A247="",R247="Nein",R247=""),"",SUMPRODUCT((Tabelle1!$J$6:$J$500)*(Ausstellungen!$C$6:$C$500=$A247)*(Ausstellungen!$F$6:$F$500=Tabelle2!$E$3)*(Ausstellungen!$E$6:$E$500="Hü"))+SUMPRODUCT((Tabelle1!$J$6:$J$500)*(Ausstellungen!$C$6:$C$500=$A247)*(Ausstellungen!$F$6:$F$500=Tabelle2!$E$4)*(Ausstellungen!$E$6:$E$500="Hü")))</f>
        <v/>
      </c>
      <c r="E247" s="71" t="str">
        <f>IF(AND(F247&lt;&gt;"",F247&gt;0),RANK(F247,F$6:F$300,0)*100+COUNTIF(F$5:F247,F247),"")</f>
        <v/>
      </c>
      <c r="F247" s="71" t="str">
        <f>IF(OR($A247="",R247="Nein",R247=""),"",SUMPRODUCT((Tabelle1!$J$6:$J$500)*(Ausstellungen!$C$6:$C$500=$A247)*(Ausstellungen!$F$6:$F$500=Tabelle2!$E$3)*(Ausstellungen!$E$6:$E$500="Rü"))+SUMPRODUCT((Tabelle1!$J$6:$J$500)*(Ausstellungen!$C$6:$C$500=$A247)*(Ausstellungen!$F$6:$F$500=Tabelle2!$E$4)*(Ausstellungen!$E$6:$E$500="Rü")))</f>
        <v/>
      </c>
      <c r="G247" s="71" t="str">
        <f>IF(AND(H247&lt;&gt;"",H247&gt;0),RANK(H247,H$6:H$300,0)*100+COUNTIF(H$5:H247,H247),"")</f>
        <v/>
      </c>
      <c r="H247" s="71" t="str">
        <f>IF(OR($A247="",R247="Nein",R247=""),"",SUMPRODUCT((Tabelle1!$J$6:$J$500)*(Ausstellungen!$C$6:$C$500=$A247)*(Ausstellungen!$F$6:$F$500&lt;&gt;Tabelle2!$E$3)*(Ausstellungen!$F$6:$F$500&lt;&gt;Tabelle2!$E$4)*(Ausstellungen!$F$6:$F$500&lt;&gt;Tabelle2!$E$8)*(Ausstellungen!$E$6:$E$500="Hü")))</f>
        <v/>
      </c>
      <c r="I247" s="71" t="str">
        <f>IF(AND(J247&lt;&gt;"",J247&gt;0),RANK(J247,J$6:J$300,0)*100+COUNTIF(J$5:J247,J247),"")</f>
        <v/>
      </c>
      <c r="J247" s="71" t="str">
        <f>IF(OR($A247="",R247="Nein",R247=""),"",SUMPRODUCT((Tabelle1!$J$6:$J$500)*(Ausstellungen!$C$6:$C$500=$A247)*(Ausstellungen!$F$6:$F$500&lt;&gt;Tabelle2!$E$3)*(Ausstellungen!$F$6:$F$500&lt;&gt;Tabelle2!$E$4)*(Ausstellungen!$F$6:$F$500&lt;&gt;Tabelle2!$E$8)*(Ausstellungen!$E$6:$E$500="Rü")))</f>
        <v/>
      </c>
      <c r="K247" s="71" t="str">
        <f>IF(AND(L247&lt;&gt;"",L247&gt;0),RANK(L247,L$6:L$300,0)*100+COUNTIF(L$5:L247,L247),"")</f>
        <v/>
      </c>
      <c r="L247" s="71" t="str">
        <f>IF(OR($A247="",R247="Nein",R247=""),"",SUMPRODUCT((Tabelle1!$J$6:$J$500)*(Ausstellungen!$C$6:$C$500=$A247)*(Ausstellungen!$F$6:$F$500=Tabelle2!$E$8)))</f>
        <v/>
      </c>
      <c r="M247" s="130" t="str">
        <f t="shared" si="3"/>
        <v/>
      </c>
      <c r="N247" s="130" t="str">
        <f>IF(A247&gt;"a",PROPER(VLOOKUP(A247,Teilnehmer!C$6:E$300,3,0)),"")</f>
        <v/>
      </c>
      <c r="O247" s="130" t="str">
        <f>IF(Teilnehmer!C247&lt;&gt;"","Tabelle2!$A$4:$A$6","leer")</f>
        <v>leer</v>
      </c>
      <c r="P247" s="130" t="str">
        <f>IF(AND(Teilnehmer!C247&lt;&gt;"",Teilnehmer!D247&lt;&gt;"",Teilnehmer!E247&lt;&gt;""),"Tabelle2!$A$1:$A$3","leer")</f>
        <v>leer</v>
      </c>
      <c r="Q247" s="71">
        <f>COUNTIF(Teilnehmer!$C$6:$C$300,"&lt;="&amp;Teilnehmer!$C$6:$C$300)</f>
        <v>0</v>
      </c>
      <c r="R247" s="71" t="str">
        <f>IF(A247&gt;"a",VLOOKUP(A247,Teilnehmer!C$6:F$300,4,0),"")</f>
        <v/>
      </c>
    </row>
    <row r="248" spans="1:18" ht="18.600000000000001" customHeight="1" x14ac:dyDescent="0.2">
      <c r="A248" s="130" t="str">
        <f>IF(ISERROR(INDEX(Teilnehmer!$C$6:$C$300,MATCH(ROWS(Teilnehmer!C$6:$C248),$Q$6:$Q$300,0))),"",UPPER(INDEX(Teilnehmer!$C$6:$C$300,MATCH(ROWS(Teilnehmer!A$6:$C248),$Q$6:$Q$300,0))))</f>
        <v/>
      </c>
      <c r="B248" s="130" t="str">
        <f>IF(A248&gt;"a",MID(VLOOKUP(A248,Teilnehmer!C$6:D$300,2,0),1,2),"")</f>
        <v/>
      </c>
      <c r="C248" s="71" t="str">
        <f>IF(AND(D248&lt;&gt;"",D248&gt;0),RANK(D248,D$6:D$300,0)*100+COUNTIF(D$5:D248,D248),"")</f>
        <v/>
      </c>
      <c r="D248" s="71" t="str">
        <f>IF(OR($A248="",R248="Nein",R248=""),"",SUMPRODUCT((Tabelle1!$J$6:$J$500)*(Ausstellungen!$C$6:$C$500=$A248)*(Ausstellungen!$F$6:$F$500=Tabelle2!$E$3)*(Ausstellungen!$E$6:$E$500="Hü"))+SUMPRODUCT((Tabelle1!$J$6:$J$500)*(Ausstellungen!$C$6:$C$500=$A248)*(Ausstellungen!$F$6:$F$500=Tabelle2!$E$4)*(Ausstellungen!$E$6:$E$500="Hü")))</f>
        <v/>
      </c>
      <c r="E248" s="71" t="str">
        <f>IF(AND(F248&lt;&gt;"",F248&gt;0),RANK(F248,F$6:F$300,0)*100+COUNTIF(F$5:F248,F248),"")</f>
        <v/>
      </c>
      <c r="F248" s="71" t="str">
        <f>IF(OR($A248="",R248="Nein",R248=""),"",SUMPRODUCT((Tabelle1!$J$6:$J$500)*(Ausstellungen!$C$6:$C$500=$A248)*(Ausstellungen!$F$6:$F$500=Tabelle2!$E$3)*(Ausstellungen!$E$6:$E$500="Rü"))+SUMPRODUCT((Tabelle1!$J$6:$J$500)*(Ausstellungen!$C$6:$C$500=$A248)*(Ausstellungen!$F$6:$F$500=Tabelle2!$E$4)*(Ausstellungen!$E$6:$E$500="Rü")))</f>
        <v/>
      </c>
      <c r="G248" s="71" t="str">
        <f>IF(AND(H248&lt;&gt;"",H248&gt;0),RANK(H248,H$6:H$300,0)*100+COUNTIF(H$5:H248,H248),"")</f>
        <v/>
      </c>
      <c r="H248" s="71" t="str">
        <f>IF(OR($A248="",R248="Nein",R248=""),"",SUMPRODUCT((Tabelle1!$J$6:$J$500)*(Ausstellungen!$C$6:$C$500=$A248)*(Ausstellungen!$F$6:$F$500&lt;&gt;Tabelle2!$E$3)*(Ausstellungen!$F$6:$F$500&lt;&gt;Tabelle2!$E$4)*(Ausstellungen!$F$6:$F$500&lt;&gt;Tabelle2!$E$8)*(Ausstellungen!$E$6:$E$500="Hü")))</f>
        <v/>
      </c>
      <c r="I248" s="71" t="str">
        <f>IF(AND(J248&lt;&gt;"",J248&gt;0),RANK(J248,J$6:J$300,0)*100+COUNTIF(J$5:J248,J248),"")</f>
        <v/>
      </c>
      <c r="J248" s="71" t="str">
        <f>IF(OR($A248="",R248="Nein",R248=""),"",SUMPRODUCT((Tabelle1!$J$6:$J$500)*(Ausstellungen!$C$6:$C$500=$A248)*(Ausstellungen!$F$6:$F$500&lt;&gt;Tabelle2!$E$3)*(Ausstellungen!$F$6:$F$500&lt;&gt;Tabelle2!$E$4)*(Ausstellungen!$F$6:$F$500&lt;&gt;Tabelle2!$E$8)*(Ausstellungen!$E$6:$E$500="Rü")))</f>
        <v/>
      </c>
      <c r="K248" s="71" t="str">
        <f>IF(AND(L248&lt;&gt;"",L248&gt;0),RANK(L248,L$6:L$300,0)*100+COUNTIF(L$5:L248,L248),"")</f>
        <v/>
      </c>
      <c r="L248" s="71" t="str">
        <f>IF(OR($A248="",R248="Nein",R248=""),"",SUMPRODUCT((Tabelle1!$J$6:$J$500)*(Ausstellungen!$C$6:$C$500=$A248)*(Ausstellungen!$F$6:$F$500=Tabelle2!$E$8)))</f>
        <v/>
      </c>
      <c r="M248" s="130" t="str">
        <f t="shared" si="3"/>
        <v/>
      </c>
      <c r="N248" s="130" t="str">
        <f>IF(A248&gt;"a",PROPER(VLOOKUP(A248,Teilnehmer!C$6:E$300,3,0)),"")</f>
        <v/>
      </c>
      <c r="O248" s="130" t="str">
        <f>IF(Teilnehmer!C248&lt;&gt;"","Tabelle2!$A$4:$A$6","leer")</f>
        <v>leer</v>
      </c>
      <c r="P248" s="130" t="str">
        <f>IF(AND(Teilnehmer!C248&lt;&gt;"",Teilnehmer!D248&lt;&gt;"",Teilnehmer!E248&lt;&gt;""),"Tabelle2!$A$1:$A$3","leer")</f>
        <v>leer</v>
      </c>
      <c r="Q248" s="71">
        <f>COUNTIF(Teilnehmer!$C$6:$C$300,"&lt;="&amp;Teilnehmer!$C$6:$C$300)</f>
        <v>0</v>
      </c>
      <c r="R248" s="71" t="str">
        <f>IF(A248&gt;"a",VLOOKUP(A248,Teilnehmer!C$6:F$300,4,0),"")</f>
        <v/>
      </c>
    </row>
    <row r="249" spans="1:18" ht="18.600000000000001" customHeight="1" x14ac:dyDescent="0.2">
      <c r="A249" s="130" t="str">
        <f>IF(ISERROR(INDEX(Teilnehmer!$C$6:$C$300,MATCH(ROWS(Teilnehmer!C$6:$C249),$Q$6:$Q$300,0))),"",UPPER(INDEX(Teilnehmer!$C$6:$C$300,MATCH(ROWS(Teilnehmer!A$6:$C249),$Q$6:$Q$300,0))))</f>
        <v/>
      </c>
      <c r="B249" s="130" t="str">
        <f>IF(A249&gt;"a",MID(VLOOKUP(A249,Teilnehmer!C$6:D$300,2,0),1,2),"")</f>
        <v/>
      </c>
      <c r="C249" s="71" t="str">
        <f>IF(AND(D249&lt;&gt;"",D249&gt;0),RANK(D249,D$6:D$300,0)*100+COUNTIF(D$5:D249,D249),"")</f>
        <v/>
      </c>
      <c r="D249" s="71" t="str">
        <f>IF(OR($A249="",R249="Nein",R249=""),"",SUMPRODUCT((Tabelle1!$J$6:$J$500)*(Ausstellungen!$C$6:$C$500=$A249)*(Ausstellungen!$F$6:$F$500=Tabelle2!$E$3)*(Ausstellungen!$E$6:$E$500="Hü"))+SUMPRODUCT((Tabelle1!$J$6:$J$500)*(Ausstellungen!$C$6:$C$500=$A249)*(Ausstellungen!$F$6:$F$500=Tabelle2!$E$4)*(Ausstellungen!$E$6:$E$500="Hü")))</f>
        <v/>
      </c>
      <c r="E249" s="71" t="str">
        <f>IF(AND(F249&lt;&gt;"",F249&gt;0),RANK(F249,F$6:F$300,0)*100+COUNTIF(F$5:F249,F249),"")</f>
        <v/>
      </c>
      <c r="F249" s="71" t="str">
        <f>IF(OR($A249="",R249="Nein",R249=""),"",SUMPRODUCT((Tabelle1!$J$6:$J$500)*(Ausstellungen!$C$6:$C$500=$A249)*(Ausstellungen!$F$6:$F$500=Tabelle2!$E$3)*(Ausstellungen!$E$6:$E$500="Rü"))+SUMPRODUCT((Tabelle1!$J$6:$J$500)*(Ausstellungen!$C$6:$C$500=$A249)*(Ausstellungen!$F$6:$F$500=Tabelle2!$E$4)*(Ausstellungen!$E$6:$E$500="Rü")))</f>
        <v/>
      </c>
      <c r="G249" s="71" t="str">
        <f>IF(AND(H249&lt;&gt;"",H249&gt;0),RANK(H249,H$6:H$300,0)*100+COUNTIF(H$5:H249,H249),"")</f>
        <v/>
      </c>
      <c r="H249" s="71" t="str">
        <f>IF(OR($A249="",R249="Nein",R249=""),"",SUMPRODUCT((Tabelle1!$J$6:$J$500)*(Ausstellungen!$C$6:$C$500=$A249)*(Ausstellungen!$F$6:$F$500&lt;&gt;Tabelle2!$E$3)*(Ausstellungen!$F$6:$F$500&lt;&gt;Tabelle2!$E$4)*(Ausstellungen!$F$6:$F$500&lt;&gt;Tabelle2!$E$8)*(Ausstellungen!$E$6:$E$500="Hü")))</f>
        <v/>
      </c>
      <c r="I249" s="71" t="str">
        <f>IF(AND(J249&lt;&gt;"",J249&gt;0),RANK(J249,J$6:J$300,0)*100+COUNTIF(J$5:J249,J249),"")</f>
        <v/>
      </c>
      <c r="J249" s="71" t="str">
        <f>IF(OR($A249="",R249="Nein",R249=""),"",SUMPRODUCT((Tabelle1!$J$6:$J$500)*(Ausstellungen!$C$6:$C$500=$A249)*(Ausstellungen!$F$6:$F$500&lt;&gt;Tabelle2!$E$3)*(Ausstellungen!$F$6:$F$500&lt;&gt;Tabelle2!$E$4)*(Ausstellungen!$F$6:$F$500&lt;&gt;Tabelle2!$E$8)*(Ausstellungen!$E$6:$E$500="Rü")))</f>
        <v/>
      </c>
      <c r="K249" s="71" t="str">
        <f>IF(AND(L249&lt;&gt;"",L249&gt;0),RANK(L249,L$6:L$300,0)*100+COUNTIF(L$5:L249,L249),"")</f>
        <v/>
      </c>
      <c r="L249" s="71" t="str">
        <f>IF(OR($A249="",R249="Nein",R249=""),"",SUMPRODUCT((Tabelle1!$J$6:$J$500)*(Ausstellungen!$C$6:$C$500=$A249)*(Ausstellungen!$F$6:$F$500=Tabelle2!$E$8)))</f>
        <v/>
      </c>
      <c r="M249" s="130" t="str">
        <f t="shared" si="3"/>
        <v/>
      </c>
      <c r="N249" s="130" t="str">
        <f>IF(A249&gt;"a",PROPER(VLOOKUP(A249,Teilnehmer!C$6:E$300,3,0)),"")</f>
        <v/>
      </c>
      <c r="O249" s="130" t="str">
        <f>IF(Teilnehmer!C249&lt;&gt;"","Tabelle2!$A$4:$A$6","leer")</f>
        <v>leer</v>
      </c>
      <c r="P249" s="130" t="str">
        <f>IF(AND(Teilnehmer!C249&lt;&gt;"",Teilnehmer!D249&lt;&gt;"",Teilnehmer!E249&lt;&gt;""),"Tabelle2!$A$1:$A$3","leer")</f>
        <v>leer</v>
      </c>
      <c r="Q249" s="71">
        <f>COUNTIF(Teilnehmer!$C$6:$C$300,"&lt;="&amp;Teilnehmer!$C$6:$C$300)</f>
        <v>0</v>
      </c>
      <c r="R249" s="71" t="str">
        <f>IF(A249&gt;"a",VLOOKUP(A249,Teilnehmer!C$6:F$300,4,0),"")</f>
        <v/>
      </c>
    </row>
    <row r="250" spans="1:18" ht="18.600000000000001" customHeight="1" x14ac:dyDescent="0.2">
      <c r="A250" s="130" t="str">
        <f>IF(ISERROR(INDEX(Teilnehmer!$C$6:$C$300,MATCH(ROWS(Teilnehmer!C$6:$C250),$Q$6:$Q$300,0))),"",UPPER(INDEX(Teilnehmer!$C$6:$C$300,MATCH(ROWS(Teilnehmer!A$6:$C250),$Q$6:$Q$300,0))))</f>
        <v/>
      </c>
      <c r="B250" s="130" t="str">
        <f>IF(A250&gt;"a",MID(VLOOKUP(A250,Teilnehmer!C$6:D$300,2,0),1,2),"")</f>
        <v/>
      </c>
      <c r="C250" s="71" t="str">
        <f>IF(AND(D250&lt;&gt;"",D250&gt;0),RANK(D250,D$6:D$300,0)*100+COUNTIF(D$5:D250,D250),"")</f>
        <v/>
      </c>
      <c r="D250" s="71" t="str">
        <f>IF(OR($A250="",R250="Nein",R250=""),"",SUMPRODUCT((Tabelle1!$J$6:$J$500)*(Ausstellungen!$C$6:$C$500=$A250)*(Ausstellungen!$F$6:$F$500=Tabelle2!$E$3)*(Ausstellungen!$E$6:$E$500="Hü"))+SUMPRODUCT((Tabelle1!$J$6:$J$500)*(Ausstellungen!$C$6:$C$500=$A250)*(Ausstellungen!$F$6:$F$500=Tabelle2!$E$4)*(Ausstellungen!$E$6:$E$500="Hü")))</f>
        <v/>
      </c>
      <c r="E250" s="71" t="str">
        <f>IF(AND(F250&lt;&gt;"",F250&gt;0),RANK(F250,F$6:F$300,0)*100+COUNTIF(F$5:F250,F250),"")</f>
        <v/>
      </c>
      <c r="F250" s="71" t="str">
        <f>IF(OR($A250="",R250="Nein",R250=""),"",SUMPRODUCT((Tabelle1!$J$6:$J$500)*(Ausstellungen!$C$6:$C$500=$A250)*(Ausstellungen!$F$6:$F$500=Tabelle2!$E$3)*(Ausstellungen!$E$6:$E$500="Rü"))+SUMPRODUCT((Tabelle1!$J$6:$J$500)*(Ausstellungen!$C$6:$C$500=$A250)*(Ausstellungen!$F$6:$F$500=Tabelle2!$E$4)*(Ausstellungen!$E$6:$E$500="Rü")))</f>
        <v/>
      </c>
      <c r="G250" s="71" t="str">
        <f>IF(AND(H250&lt;&gt;"",H250&gt;0),RANK(H250,H$6:H$300,0)*100+COUNTIF(H$5:H250,H250),"")</f>
        <v/>
      </c>
      <c r="H250" s="71" t="str">
        <f>IF(OR($A250="",R250="Nein",R250=""),"",SUMPRODUCT((Tabelle1!$J$6:$J$500)*(Ausstellungen!$C$6:$C$500=$A250)*(Ausstellungen!$F$6:$F$500&lt;&gt;Tabelle2!$E$3)*(Ausstellungen!$F$6:$F$500&lt;&gt;Tabelle2!$E$4)*(Ausstellungen!$F$6:$F$500&lt;&gt;Tabelle2!$E$8)*(Ausstellungen!$E$6:$E$500="Hü")))</f>
        <v/>
      </c>
      <c r="I250" s="71" t="str">
        <f>IF(AND(J250&lt;&gt;"",J250&gt;0),RANK(J250,J$6:J$300,0)*100+COUNTIF(J$5:J250,J250),"")</f>
        <v/>
      </c>
      <c r="J250" s="71" t="str">
        <f>IF(OR($A250="",R250="Nein",R250=""),"",SUMPRODUCT((Tabelle1!$J$6:$J$500)*(Ausstellungen!$C$6:$C$500=$A250)*(Ausstellungen!$F$6:$F$500&lt;&gt;Tabelle2!$E$3)*(Ausstellungen!$F$6:$F$500&lt;&gt;Tabelle2!$E$4)*(Ausstellungen!$F$6:$F$500&lt;&gt;Tabelle2!$E$8)*(Ausstellungen!$E$6:$E$500="Rü")))</f>
        <v/>
      </c>
      <c r="K250" s="71" t="str">
        <f>IF(AND(L250&lt;&gt;"",L250&gt;0),RANK(L250,L$6:L$300,0)*100+COUNTIF(L$5:L250,L250),"")</f>
        <v/>
      </c>
      <c r="L250" s="71" t="str">
        <f>IF(OR($A250="",R250="Nein",R250=""),"",SUMPRODUCT((Tabelle1!$J$6:$J$500)*(Ausstellungen!$C$6:$C$500=$A250)*(Ausstellungen!$F$6:$F$500=Tabelle2!$E$8)))</f>
        <v/>
      </c>
      <c r="M250" s="130" t="str">
        <f t="shared" si="3"/>
        <v/>
      </c>
      <c r="N250" s="130" t="str">
        <f>IF(A250&gt;"a",PROPER(VLOOKUP(A250,Teilnehmer!C$6:E$300,3,0)),"")</f>
        <v/>
      </c>
      <c r="O250" s="130" t="str">
        <f>IF(Teilnehmer!C250&lt;&gt;"","Tabelle2!$A$4:$A$6","leer")</f>
        <v>leer</v>
      </c>
      <c r="P250" s="130" t="str">
        <f>IF(AND(Teilnehmer!C250&lt;&gt;"",Teilnehmer!D250&lt;&gt;"",Teilnehmer!E250&lt;&gt;""),"Tabelle2!$A$1:$A$3","leer")</f>
        <v>leer</v>
      </c>
      <c r="Q250" s="71">
        <f>COUNTIF(Teilnehmer!$C$6:$C$300,"&lt;="&amp;Teilnehmer!$C$6:$C$300)</f>
        <v>0</v>
      </c>
      <c r="R250" s="71" t="str">
        <f>IF(A250&gt;"a",VLOOKUP(A250,Teilnehmer!C$6:F$300,4,0),"")</f>
        <v/>
      </c>
    </row>
    <row r="251" spans="1:18" ht="18.600000000000001" customHeight="1" x14ac:dyDescent="0.2">
      <c r="A251" s="130" t="str">
        <f>IF(ISERROR(INDEX(Teilnehmer!$C$6:$C$300,MATCH(ROWS(Teilnehmer!C$6:$C251),$Q$6:$Q$300,0))),"",UPPER(INDEX(Teilnehmer!$C$6:$C$300,MATCH(ROWS(Teilnehmer!A$6:$C251),$Q$6:$Q$300,0))))</f>
        <v/>
      </c>
      <c r="B251" s="130" t="str">
        <f>IF(A251&gt;"a",MID(VLOOKUP(A251,Teilnehmer!C$6:D$300,2,0),1,2),"")</f>
        <v/>
      </c>
      <c r="C251" s="71" t="str">
        <f>IF(AND(D251&lt;&gt;"",D251&gt;0),RANK(D251,D$6:D$300,0)*100+COUNTIF(D$5:D251,D251),"")</f>
        <v/>
      </c>
      <c r="D251" s="71" t="str">
        <f>IF(OR($A251="",R251="Nein",R251=""),"",SUMPRODUCT((Tabelle1!$J$6:$J$500)*(Ausstellungen!$C$6:$C$500=$A251)*(Ausstellungen!$F$6:$F$500=Tabelle2!$E$3)*(Ausstellungen!$E$6:$E$500="Hü"))+SUMPRODUCT((Tabelle1!$J$6:$J$500)*(Ausstellungen!$C$6:$C$500=$A251)*(Ausstellungen!$F$6:$F$500=Tabelle2!$E$4)*(Ausstellungen!$E$6:$E$500="Hü")))</f>
        <v/>
      </c>
      <c r="E251" s="71" t="str">
        <f>IF(AND(F251&lt;&gt;"",F251&gt;0),RANK(F251,F$6:F$300,0)*100+COUNTIF(F$5:F251,F251),"")</f>
        <v/>
      </c>
      <c r="F251" s="71" t="str">
        <f>IF(OR($A251="",R251="Nein",R251=""),"",SUMPRODUCT((Tabelle1!$J$6:$J$500)*(Ausstellungen!$C$6:$C$500=$A251)*(Ausstellungen!$F$6:$F$500=Tabelle2!$E$3)*(Ausstellungen!$E$6:$E$500="Rü"))+SUMPRODUCT((Tabelle1!$J$6:$J$500)*(Ausstellungen!$C$6:$C$500=$A251)*(Ausstellungen!$F$6:$F$500=Tabelle2!$E$4)*(Ausstellungen!$E$6:$E$500="Rü")))</f>
        <v/>
      </c>
      <c r="G251" s="71" t="str">
        <f>IF(AND(H251&lt;&gt;"",H251&gt;0),RANK(H251,H$6:H$300,0)*100+COUNTIF(H$5:H251,H251),"")</f>
        <v/>
      </c>
      <c r="H251" s="71" t="str">
        <f>IF(OR($A251="",R251="Nein",R251=""),"",SUMPRODUCT((Tabelle1!$J$6:$J$500)*(Ausstellungen!$C$6:$C$500=$A251)*(Ausstellungen!$F$6:$F$500&lt;&gt;Tabelle2!$E$3)*(Ausstellungen!$F$6:$F$500&lt;&gt;Tabelle2!$E$4)*(Ausstellungen!$F$6:$F$500&lt;&gt;Tabelle2!$E$8)*(Ausstellungen!$E$6:$E$500="Hü")))</f>
        <v/>
      </c>
      <c r="I251" s="71" t="str">
        <f>IF(AND(J251&lt;&gt;"",J251&gt;0),RANK(J251,J$6:J$300,0)*100+COUNTIF(J$5:J251,J251),"")</f>
        <v/>
      </c>
      <c r="J251" s="71" t="str">
        <f>IF(OR($A251="",R251="Nein",R251=""),"",SUMPRODUCT((Tabelle1!$J$6:$J$500)*(Ausstellungen!$C$6:$C$500=$A251)*(Ausstellungen!$F$6:$F$500&lt;&gt;Tabelle2!$E$3)*(Ausstellungen!$F$6:$F$500&lt;&gt;Tabelle2!$E$4)*(Ausstellungen!$F$6:$F$500&lt;&gt;Tabelle2!$E$8)*(Ausstellungen!$E$6:$E$500="Rü")))</f>
        <v/>
      </c>
      <c r="K251" s="71" t="str">
        <f>IF(AND(L251&lt;&gt;"",L251&gt;0),RANK(L251,L$6:L$300,0)*100+COUNTIF(L$5:L251,L251),"")</f>
        <v/>
      </c>
      <c r="L251" s="71" t="str">
        <f>IF(OR($A251="",R251="Nein",R251=""),"",SUMPRODUCT((Tabelle1!$J$6:$J$500)*(Ausstellungen!$C$6:$C$500=$A251)*(Ausstellungen!$F$6:$F$500=Tabelle2!$E$8)))</f>
        <v/>
      </c>
      <c r="M251" s="130" t="str">
        <f t="shared" si="3"/>
        <v/>
      </c>
      <c r="N251" s="130" t="str">
        <f>IF(A251&gt;"a",PROPER(VLOOKUP(A251,Teilnehmer!C$6:E$300,3,0)),"")</f>
        <v/>
      </c>
      <c r="O251" s="130" t="str">
        <f>IF(Teilnehmer!C251&lt;&gt;"","Tabelle2!$A$4:$A$6","leer")</f>
        <v>leer</v>
      </c>
      <c r="P251" s="130" t="str">
        <f>IF(AND(Teilnehmer!C251&lt;&gt;"",Teilnehmer!D251&lt;&gt;"",Teilnehmer!E251&lt;&gt;""),"Tabelle2!$A$1:$A$3","leer")</f>
        <v>leer</v>
      </c>
      <c r="Q251" s="71">
        <f>COUNTIF(Teilnehmer!$C$6:$C$300,"&lt;="&amp;Teilnehmer!$C$6:$C$300)</f>
        <v>0</v>
      </c>
      <c r="R251" s="71" t="str">
        <f>IF(A251&gt;"a",VLOOKUP(A251,Teilnehmer!C$6:F$300,4,0),"")</f>
        <v/>
      </c>
    </row>
    <row r="252" spans="1:18" ht="18.600000000000001" customHeight="1" x14ac:dyDescent="0.2">
      <c r="A252" s="130" t="str">
        <f>IF(ISERROR(INDEX(Teilnehmer!$C$6:$C$300,MATCH(ROWS(Teilnehmer!C$6:$C252),$Q$6:$Q$300,0))),"",UPPER(INDEX(Teilnehmer!$C$6:$C$300,MATCH(ROWS(Teilnehmer!A$6:$C252),$Q$6:$Q$300,0))))</f>
        <v/>
      </c>
      <c r="B252" s="130" t="str">
        <f>IF(A252&gt;"a",MID(VLOOKUP(A252,Teilnehmer!C$6:D$300,2,0),1,2),"")</f>
        <v/>
      </c>
      <c r="C252" s="71" t="str">
        <f>IF(AND(D252&lt;&gt;"",D252&gt;0),RANK(D252,D$6:D$300,0)*100+COUNTIF(D$5:D252,D252),"")</f>
        <v/>
      </c>
      <c r="D252" s="71" t="str">
        <f>IF(OR($A252="",R252="Nein",R252=""),"",SUMPRODUCT((Tabelle1!$J$6:$J$500)*(Ausstellungen!$C$6:$C$500=$A252)*(Ausstellungen!$F$6:$F$500=Tabelle2!$E$3)*(Ausstellungen!$E$6:$E$500="Hü"))+SUMPRODUCT((Tabelle1!$J$6:$J$500)*(Ausstellungen!$C$6:$C$500=$A252)*(Ausstellungen!$F$6:$F$500=Tabelle2!$E$4)*(Ausstellungen!$E$6:$E$500="Hü")))</f>
        <v/>
      </c>
      <c r="E252" s="71" t="str">
        <f>IF(AND(F252&lt;&gt;"",F252&gt;0),RANK(F252,F$6:F$300,0)*100+COUNTIF(F$5:F252,F252),"")</f>
        <v/>
      </c>
      <c r="F252" s="71" t="str">
        <f>IF(OR($A252="",R252="Nein",R252=""),"",SUMPRODUCT((Tabelle1!$J$6:$J$500)*(Ausstellungen!$C$6:$C$500=$A252)*(Ausstellungen!$F$6:$F$500=Tabelle2!$E$3)*(Ausstellungen!$E$6:$E$500="Rü"))+SUMPRODUCT((Tabelle1!$J$6:$J$500)*(Ausstellungen!$C$6:$C$500=$A252)*(Ausstellungen!$F$6:$F$500=Tabelle2!$E$4)*(Ausstellungen!$E$6:$E$500="Rü")))</f>
        <v/>
      </c>
      <c r="G252" s="71" t="str">
        <f>IF(AND(H252&lt;&gt;"",H252&gt;0),RANK(H252,H$6:H$300,0)*100+COUNTIF(H$5:H252,H252),"")</f>
        <v/>
      </c>
      <c r="H252" s="71" t="str">
        <f>IF(OR($A252="",R252="Nein",R252=""),"",SUMPRODUCT((Tabelle1!$J$6:$J$500)*(Ausstellungen!$C$6:$C$500=$A252)*(Ausstellungen!$F$6:$F$500&lt;&gt;Tabelle2!$E$3)*(Ausstellungen!$F$6:$F$500&lt;&gt;Tabelle2!$E$4)*(Ausstellungen!$F$6:$F$500&lt;&gt;Tabelle2!$E$8)*(Ausstellungen!$E$6:$E$500="Hü")))</f>
        <v/>
      </c>
      <c r="I252" s="71" t="str">
        <f>IF(AND(J252&lt;&gt;"",J252&gt;0),RANK(J252,J$6:J$300,0)*100+COUNTIF(J$5:J252,J252),"")</f>
        <v/>
      </c>
      <c r="J252" s="71" t="str">
        <f>IF(OR($A252="",R252="Nein",R252=""),"",SUMPRODUCT((Tabelle1!$J$6:$J$500)*(Ausstellungen!$C$6:$C$500=$A252)*(Ausstellungen!$F$6:$F$500&lt;&gt;Tabelle2!$E$3)*(Ausstellungen!$F$6:$F$500&lt;&gt;Tabelle2!$E$4)*(Ausstellungen!$F$6:$F$500&lt;&gt;Tabelle2!$E$8)*(Ausstellungen!$E$6:$E$500="Rü")))</f>
        <v/>
      </c>
      <c r="K252" s="71" t="str">
        <f>IF(AND(L252&lt;&gt;"",L252&gt;0),RANK(L252,L$6:L$300,0)*100+COUNTIF(L$5:L252,L252),"")</f>
        <v/>
      </c>
      <c r="L252" s="71" t="str">
        <f>IF(OR($A252="",R252="Nein",R252=""),"",SUMPRODUCT((Tabelle1!$J$6:$J$500)*(Ausstellungen!$C$6:$C$500=$A252)*(Ausstellungen!$F$6:$F$500=Tabelle2!$E$8)))</f>
        <v/>
      </c>
      <c r="M252" s="130" t="str">
        <f t="shared" si="3"/>
        <v/>
      </c>
      <c r="N252" s="130" t="str">
        <f>IF(A252&gt;"a",PROPER(VLOOKUP(A252,Teilnehmer!C$6:E$300,3,0)),"")</f>
        <v/>
      </c>
      <c r="O252" s="130" t="str">
        <f>IF(Teilnehmer!C252&lt;&gt;"","Tabelle2!$A$4:$A$6","leer")</f>
        <v>leer</v>
      </c>
      <c r="P252" s="130" t="str">
        <f>IF(AND(Teilnehmer!C252&lt;&gt;"",Teilnehmer!D252&lt;&gt;"",Teilnehmer!E252&lt;&gt;""),"Tabelle2!$A$1:$A$3","leer")</f>
        <v>leer</v>
      </c>
      <c r="Q252" s="71">
        <f>COUNTIF(Teilnehmer!$C$6:$C$300,"&lt;="&amp;Teilnehmer!$C$6:$C$300)</f>
        <v>0</v>
      </c>
      <c r="R252" s="71" t="str">
        <f>IF(A252&gt;"a",VLOOKUP(A252,Teilnehmer!C$6:F$300,4,0),"")</f>
        <v/>
      </c>
    </row>
    <row r="253" spans="1:18" ht="18.600000000000001" customHeight="1" x14ac:dyDescent="0.2">
      <c r="A253" s="130" t="str">
        <f>IF(ISERROR(INDEX(Teilnehmer!$C$6:$C$300,MATCH(ROWS(Teilnehmer!C$6:$C253),$Q$6:$Q$300,0))),"",UPPER(INDEX(Teilnehmer!$C$6:$C$300,MATCH(ROWS(Teilnehmer!A$6:$C253),$Q$6:$Q$300,0))))</f>
        <v/>
      </c>
      <c r="B253" s="130" t="str">
        <f>IF(A253&gt;"a",MID(VLOOKUP(A253,Teilnehmer!C$6:D$300,2,0),1,2),"")</f>
        <v/>
      </c>
      <c r="C253" s="71" t="str">
        <f>IF(AND(D253&lt;&gt;"",D253&gt;0),RANK(D253,D$6:D$300,0)*100+COUNTIF(D$5:D253,D253),"")</f>
        <v/>
      </c>
      <c r="D253" s="71" t="str">
        <f>IF(OR($A253="",R253="Nein",R253=""),"",SUMPRODUCT((Tabelle1!$J$6:$J$500)*(Ausstellungen!$C$6:$C$500=$A253)*(Ausstellungen!$F$6:$F$500=Tabelle2!$E$3)*(Ausstellungen!$E$6:$E$500="Hü"))+SUMPRODUCT((Tabelle1!$J$6:$J$500)*(Ausstellungen!$C$6:$C$500=$A253)*(Ausstellungen!$F$6:$F$500=Tabelle2!$E$4)*(Ausstellungen!$E$6:$E$500="Hü")))</f>
        <v/>
      </c>
      <c r="E253" s="71" t="str">
        <f>IF(AND(F253&lt;&gt;"",F253&gt;0),RANK(F253,F$6:F$300,0)*100+COUNTIF(F$5:F253,F253),"")</f>
        <v/>
      </c>
      <c r="F253" s="71" t="str">
        <f>IF(OR($A253="",R253="Nein",R253=""),"",SUMPRODUCT((Tabelle1!$J$6:$J$500)*(Ausstellungen!$C$6:$C$500=$A253)*(Ausstellungen!$F$6:$F$500=Tabelle2!$E$3)*(Ausstellungen!$E$6:$E$500="Rü"))+SUMPRODUCT((Tabelle1!$J$6:$J$500)*(Ausstellungen!$C$6:$C$500=$A253)*(Ausstellungen!$F$6:$F$500=Tabelle2!$E$4)*(Ausstellungen!$E$6:$E$500="Rü")))</f>
        <v/>
      </c>
      <c r="G253" s="71" t="str">
        <f>IF(AND(H253&lt;&gt;"",H253&gt;0),RANK(H253,H$6:H$300,0)*100+COUNTIF(H$5:H253,H253),"")</f>
        <v/>
      </c>
      <c r="H253" s="71" t="str">
        <f>IF(OR($A253="",R253="Nein",R253=""),"",SUMPRODUCT((Tabelle1!$J$6:$J$500)*(Ausstellungen!$C$6:$C$500=$A253)*(Ausstellungen!$F$6:$F$500&lt;&gt;Tabelle2!$E$3)*(Ausstellungen!$F$6:$F$500&lt;&gt;Tabelle2!$E$4)*(Ausstellungen!$F$6:$F$500&lt;&gt;Tabelle2!$E$8)*(Ausstellungen!$E$6:$E$500="Hü")))</f>
        <v/>
      </c>
      <c r="I253" s="71" t="str">
        <f>IF(AND(J253&lt;&gt;"",J253&gt;0),RANK(J253,J$6:J$300,0)*100+COUNTIF(J$5:J253,J253),"")</f>
        <v/>
      </c>
      <c r="J253" s="71" t="str">
        <f>IF(OR($A253="",R253="Nein",R253=""),"",SUMPRODUCT((Tabelle1!$J$6:$J$500)*(Ausstellungen!$C$6:$C$500=$A253)*(Ausstellungen!$F$6:$F$500&lt;&gt;Tabelle2!$E$3)*(Ausstellungen!$F$6:$F$500&lt;&gt;Tabelle2!$E$4)*(Ausstellungen!$F$6:$F$500&lt;&gt;Tabelle2!$E$8)*(Ausstellungen!$E$6:$E$500="Rü")))</f>
        <v/>
      </c>
      <c r="K253" s="71" t="str">
        <f>IF(AND(L253&lt;&gt;"",L253&gt;0),RANK(L253,L$6:L$300,0)*100+COUNTIF(L$5:L253,L253),"")</f>
        <v/>
      </c>
      <c r="L253" s="71" t="str">
        <f>IF(OR($A253="",R253="Nein",R253=""),"",SUMPRODUCT((Tabelle1!$J$6:$J$500)*(Ausstellungen!$C$6:$C$500=$A253)*(Ausstellungen!$F$6:$F$500=Tabelle2!$E$8)))</f>
        <v/>
      </c>
      <c r="M253" s="130" t="str">
        <f t="shared" si="3"/>
        <v/>
      </c>
      <c r="N253" s="130" t="str">
        <f>IF(A253&gt;"a",PROPER(VLOOKUP(A253,Teilnehmer!C$6:E$300,3,0)),"")</f>
        <v/>
      </c>
      <c r="O253" s="130" t="str">
        <f>IF(Teilnehmer!C253&lt;&gt;"","Tabelle2!$A$4:$A$6","leer")</f>
        <v>leer</v>
      </c>
      <c r="P253" s="130" t="str">
        <f>IF(AND(Teilnehmer!C253&lt;&gt;"",Teilnehmer!D253&lt;&gt;"",Teilnehmer!E253&lt;&gt;""),"Tabelle2!$A$1:$A$3","leer")</f>
        <v>leer</v>
      </c>
      <c r="Q253" s="71">
        <f>COUNTIF(Teilnehmer!$C$6:$C$300,"&lt;="&amp;Teilnehmer!$C$6:$C$300)</f>
        <v>0</v>
      </c>
      <c r="R253" s="71" t="str">
        <f>IF(A253&gt;"a",VLOOKUP(A253,Teilnehmer!C$6:F$300,4,0),"")</f>
        <v/>
      </c>
    </row>
    <row r="254" spans="1:18" ht="18.600000000000001" customHeight="1" x14ac:dyDescent="0.2">
      <c r="A254" s="130" t="str">
        <f>IF(ISERROR(INDEX(Teilnehmer!$C$6:$C$300,MATCH(ROWS(Teilnehmer!C$6:$C254),$Q$6:$Q$300,0))),"",UPPER(INDEX(Teilnehmer!$C$6:$C$300,MATCH(ROWS(Teilnehmer!A$6:$C254),$Q$6:$Q$300,0))))</f>
        <v/>
      </c>
      <c r="B254" s="130" t="str">
        <f>IF(A254&gt;"a",MID(VLOOKUP(A254,Teilnehmer!C$6:D$300,2,0),1,2),"")</f>
        <v/>
      </c>
      <c r="C254" s="71" t="str">
        <f>IF(AND(D254&lt;&gt;"",D254&gt;0),RANK(D254,D$6:D$300,0)*100+COUNTIF(D$5:D254,D254),"")</f>
        <v/>
      </c>
      <c r="D254" s="71" t="str">
        <f>IF(OR($A254="",R254="Nein",R254=""),"",SUMPRODUCT((Tabelle1!$J$6:$J$500)*(Ausstellungen!$C$6:$C$500=$A254)*(Ausstellungen!$F$6:$F$500=Tabelle2!$E$3)*(Ausstellungen!$E$6:$E$500="Hü"))+SUMPRODUCT((Tabelle1!$J$6:$J$500)*(Ausstellungen!$C$6:$C$500=$A254)*(Ausstellungen!$F$6:$F$500=Tabelle2!$E$4)*(Ausstellungen!$E$6:$E$500="Hü")))</f>
        <v/>
      </c>
      <c r="E254" s="71" t="str">
        <f>IF(AND(F254&lt;&gt;"",F254&gt;0),RANK(F254,F$6:F$300,0)*100+COUNTIF(F$5:F254,F254),"")</f>
        <v/>
      </c>
      <c r="F254" s="71" t="str">
        <f>IF(OR($A254="",R254="Nein",R254=""),"",SUMPRODUCT((Tabelle1!$J$6:$J$500)*(Ausstellungen!$C$6:$C$500=$A254)*(Ausstellungen!$F$6:$F$500=Tabelle2!$E$3)*(Ausstellungen!$E$6:$E$500="Rü"))+SUMPRODUCT((Tabelle1!$J$6:$J$500)*(Ausstellungen!$C$6:$C$500=$A254)*(Ausstellungen!$F$6:$F$500=Tabelle2!$E$4)*(Ausstellungen!$E$6:$E$500="Rü")))</f>
        <v/>
      </c>
      <c r="G254" s="71" t="str">
        <f>IF(AND(H254&lt;&gt;"",H254&gt;0),RANK(H254,H$6:H$300,0)*100+COUNTIF(H$5:H254,H254),"")</f>
        <v/>
      </c>
      <c r="H254" s="71" t="str">
        <f>IF(OR($A254="",R254="Nein",R254=""),"",SUMPRODUCT((Tabelle1!$J$6:$J$500)*(Ausstellungen!$C$6:$C$500=$A254)*(Ausstellungen!$F$6:$F$500&lt;&gt;Tabelle2!$E$3)*(Ausstellungen!$F$6:$F$500&lt;&gt;Tabelle2!$E$4)*(Ausstellungen!$F$6:$F$500&lt;&gt;Tabelle2!$E$8)*(Ausstellungen!$E$6:$E$500="Hü")))</f>
        <v/>
      </c>
      <c r="I254" s="71" t="str">
        <f>IF(AND(J254&lt;&gt;"",J254&gt;0),RANK(J254,J$6:J$300,0)*100+COUNTIF(J$5:J254,J254),"")</f>
        <v/>
      </c>
      <c r="J254" s="71" t="str">
        <f>IF(OR($A254="",R254="Nein",R254=""),"",SUMPRODUCT((Tabelle1!$J$6:$J$500)*(Ausstellungen!$C$6:$C$500=$A254)*(Ausstellungen!$F$6:$F$500&lt;&gt;Tabelle2!$E$3)*(Ausstellungen!$F$6:$F$500&lt;&gt;Tabelle2!$E$4)*(Ausstellungen!$F$6:$F$500&lt;&gt;Tabelle2!$E$8)*(Ausstellungen!$E$6:$E$500="Rü")))</f>
        <v/>
      </c>
      <c r="K254" s="71" t="str">
        <f>IF(AND(L254&lt;&gt;"",L254&gt;0),RANK(L254,L$6:L$300,0)*100+COUNTIF(L$5:L254,L254),"")</f>
        <v/>
      </c>
      <c r="L254" s="71" t="str">
        <f>IF(OR($A254="",R254="Nein",R254=""),"",SUMPRODUCT((Tabelle1!$J$6:$J$500)*(Ausstellungen!$C$6:$C$500=$A254)*(Ausstellungen!$F$6:$F$500=Tabelle2!$E$8)))</f>
        <v/>
      </c>
      <c r="M254" s="130" t="str">
        <f t="shared" si="3"/>
        <v/>
      </c>
      <c r="N254" s="130" t="str">
        <f>IF(A254&gt;"a",PROPER(VLOOKUP(A254,Teilnehmer!C$6:E$300,3,0)),"")</f>
        <v/>
      </c>
      <c r="O254" s="130" t="str">
        <f>IF(Teilnehmer!C254&lt;&gt;"","Tabelle2!$A$4:$A$6","leer")</f>
        <v>leer</v>
      </c>
      <c r="P254" s="130" t="str">
        <f>IF(AND(Teilnehmer!C254&lt;&gt;"",Teilnehmer!D254&lt;&gt;"",Teilnehmer!E254&lt;&gt;""),"Tabelle2!$A$1:$A$3","leer")</f>
        <v>leer</v>
      </c>
      <c r="Q254" s="71">
        <f>COUNTIF(Teilnehmer!$C$6:$C$300,"&lt;="&amp;Teilnehmer!$C$6:$C$300)</f>
        <v>0</v>
      </c>
      <c r="R254" s="71" t="str">
        <f>IF(A254&gt;"a",VLOOKUP(A254,Teilnehmer!C$6:F$300,4,0),"")</f>
        <v/>
      </c>
    </row>
    <row r="255" spans="1:18" ht="18.600000000000001" customHeight="1" x14ac:dyDescent="0.2">
      <c r="A255" s="130" t="str">
        <f>IF(ISERROR(INDEX(Teilnehmer!$C$6:$C$300,MATCH(ROWS(Teilnehmer!C$6:$C255),$Q$6:$Q$300,0))),"",UPPER(INDEX(Teilnehmer!$C$6:$C$300,MATCH(ROWS(Teilnehmer!A$6:$C255),$Q$6:$Q$300,0))))</f>
        <v/>
      </c>
      <c r="B255" s="130" t="str">
        <f>IF(A255&gt;"a",MID(VLOOKUP(A255,Teilnehmer!C$6:D$300,2,0),1,2),"")</f>
        <v/>
      </c>
      <c r="C255" s="71" t="str">
        <f>IF(AND(D255&lt;&gt;"",D255&gt;0),RANK(D255,D$6:D$300,0)*100+COUNTIF(D$5:D255,D255),"")</f>
        <v/>
      </c>
      <c r="D255" s="71" t="str">
        <f>IF(OR($A255="",R255="Nein",R255=""),"",SUMPRODUCT((Tabelle1!$J$6:$J$500)*(Ausstellungen!$C$6:$C$500=$A255)*(Ausstellungen!$F$6:$F$500=Tabelle2!$E$3)*(Ausstellungen!$E$6:$E$500="Hü"))+SUMPRODUCT((Tabelle1!$J$6:$J$500)*(Ausstellungen!$C$6:$C$500=$A255)*(Ausstellungen!$F$6:$F$500=Tabelle2!$E$4)*(Ausstellungen!$E$6:$E$500="Hü")))</f>
        <v/>
      </c>
      <c r="E255" s="71" t="str">
        <f>IF(AND(F255&lt;&gt;"",F255&gt;0),RANK(F255,F$6:F$300,0)*100+COUNTIF(F$5:F255,F255),"")</f>
        <v/>
      </c>
      <c r="F255" s="71" t="str">
        <f>IF(OR($A255="",R255="Nein",R255=""),"",SUMPRODUCT((Tabelle1!$J$6:$J$500)*(Ausstellungen!$C$6:$C$500=$A255)*(Ausstellungen!$F$6:$F$500=Tabelle2!$E$3)*(Ausstellungen!$E$6:$E$500="Rü"))+SUMPRODUCT((Tabelle1!$J$6:$J$500)*(Ausstellungen!$C$6:$C$500=$A255)*(Ausstellungen!$F$6:$F$500=Tabelle2!$E$4)*(Ausstellungen!$E$6:$E$500="Rü")))</f>
        <v/>
      </c>
      <c r="G255" s="71" t="str">
        <f>IF(AND(H255&lt;&gt;"",H255&gt;0),RANK(H255,H$6:H$300,0)*100+COUNTIF(H$5:H255,H255),"")</f>
        <v/>
      </c>
      <c r="H255" s="71" t="str">
        <f>IF(OR($A255="",R255="Nein",R255=""),"",SUMPRODUCT((Tabelle1!$J$6:$J$500)*(Ausstellungen!$C$6:$C$500=$A255)*(Ausstellungen!$F$6:$F$500&lt;&gt;Tabelle2!$E$3)*(Ausstellungen!$F$6:$F$500&lt;&gt;Tabelle2!$E$4)*(Ausstellungen!$F$6:$F$500&lt;&gt;Tabelle2!$E$8)*(Ausstellungen!$E$6:$E$500="Hü")))</f>
        <v/>
      </c>
      <c r="I255" s="71" t="str">
        <f>IF(AND(J255&lt;&gt;"",J255&gt;0),RANK(J255,J$6:J$300,0)*100+COUNTIF(J$5:J255,J255),"")</f>
        <v/>
      </c>
      <c r="J255" s="71" t="str">
        <f>IF(OR($A255="",R255="Nein",R255=""),"",SUMPRODUCT((Tabelle1!$J$6:$J$500)*(Ausstellungen!$C$6:$C$500=$A255)*(Ausstellungen!$F$6:$F$500&lt;&gt;Tabelle2!$E$3)*(Ausstellungen!$F$6:$F$500&lt;&gt;Tabelle2!$E$4)*(Ausstellungen!$F$6:$F$500&lt;&gt;Tabelle2!$E$8)*(Ausstellungen!$E$6:$E$500="Rü")))</f>
        <v/>
      </c>
      <c r="K255" s="71" t="str">
        <f>IF(AND(L255&lt;&gt;"",L255&gt;0),RANK(L255,L$6:L$300,0)*100+COUNTIF(L$5:L255,L255),"")</f>
        <v/>
      </c>
      <c r="L255" s="71" t="str">
        <f>IF(OR($A255="",R255="Nein",R255=""),"",SUMPRODUCT((Tabelle1!$J$6:$J$500)*(Ausstellungen!$C$6:$C$500=$A255)*(Ausstellungen!$F$6:$F$500=Tabelle2!$E$8)))</f>
        <v/>
      </c>
      <c r="M255" s="130" t="str">
        <f t="shared" si="3"/>
        <v/>
      </c>
      <c r="N255" s="130" t="str">
        <f>IF(A255&gt;"a",PROPER(VLOOKUP(A255,Teilnehmer!C$6:E$300,3,0)),"")</f>
        <v/>
      </c>
      <c r="O255" s="130" t="str">
        <f>IF(Teilnehmer!C255&lt;&gt;"","Tabelle2!$A$4:$A$6","leer")</f>
        <v>leer</v>
      </c>
      <c r="P255" s="130" t="str">
        <f>IF(AND(Teilnehmer!C255&lt;&gt;"",Teilnehmer!D255&lt;&gt;"",Teilnehmer!E255&lt;&gt;""),"Tabelle2!$A$1:$A$3","leer")</f>
        <v>leer</v>
      </c>
      <c r="Q255" s="71">
        <f>COUNTIF(Teilnehmer!$C$6:$C$300,"&lt;="&amp;Teilnehmer!$C$6:$C$300)</f>
        <v>0</v>
      </c>
      <c r="R255" s="71" t="str">
        <f>IF(A255&gt;"a",VLOOKUP(A255,Teilnehmer!C$6:F$300,4,0),"")</f>
        <v/>
      </c>
    </row>
    <row r="256" spans="1:18" ht="18.600000000000001" customHeight="1" x14ac:dyDescent="0.2">
      <c r="A256" s="130" t="str">
        <f>IF(ISERROR(INDEX(Teilnehmer!$C$6:$C$300,MATCH(ROWS(Teilnehmer!C$6:$C256),$Q$6:$Q$300,0))),"",UPPER(INDEX(Teilnehmer!$C$6:$C$300,MATCH(ROWS(Teilnehmer!A$6:$C256),$Q$6:$Q$300,0))))</f>
        <v/>
      </c>
      <c r="B256" s="130" t="str">
        <f>IF(A256&gt;"a",MID(VLOOKUP(A256,Teilnehmer!C$6:D$300,2,0),1,2),"")</f>
        <v/>
      </c>
      <c r="C256" s="71" t="str">
        <f>IF(AND(D256&lt;&gt;"",D256&gt;0),RANK(D256,D$6:D$300,0)*100+COUNTIF(D$5:D256,D256),"")</f>
        <v/>
      </c>
      <c r="D256" s="71" t="str">
        <f>IF(OR($A256="",R256="Nein",R256=""),"",SUMPRODUCT((Tabelle1!$J$6:$J$500)*(Ausstellungen!$C$6:$C$500=$A256)*(Ausstellungen!$F$6:$F$500=Tabelle2!$E$3)*(Ausstellungen!$E$6:$E$500="Hü"))+SUMPRODUCT((Tabelle1!$J$6:$J$500)*(Ausstellungen!$C$6:$C$500=$A256)*(Ausstellungen!$F$6:$F$500=Tabelle2!$E$4)*(Ausstellungen!$E$6:$E$500="Hü")))</f>
        <v/>
      </c>
      <c r="E256" s="71" t="str">
        <f>IF(AND(F256&lt;&gt;"",F256&gt;0),RANK(F256,F$6:F$300,0)*100+COUNTIF(F$5:F256,F256),"")</f>
        <v/>
      </c>
      <c r="F256" s="71" t="str">
        <f>IF(OR($A256="",R256="Nein",R256=""),"",SUMPRODUCT((Tabelle1!$J$6:$J$500)*(Ausstellungen!$C$6:$C$500=$A256)*(Ausstellungen!$F$6:$F$500=Tabelle2!$E$3)*(Ausstellungen!$E$6:$E$500="Rü"))+SUMPRODUCT((Tabelle1!$J$6:$J$500)*(Ausstellungen!$C$6:$C$500=$A256)*(Ausstellungen!$F$6:$F$500=Tabelle2!$E$4)*(Ausstellungen!$E$6:$E$500="Rü")))</f>
        <v/>
      </c>
      <c r="G256" s="71" t="str">
        <f>IF(AND(H256&lt;&gt;"",H256&gt;0),RANK(H256,H$6:H$300,0)*100+COUNTIF(H$5:H256,H256),"")</f>
        <v/>
      </c>
      <c r="H256" s="71" t="str">
        <f>IF(OR($A256="",R256="Nein",R256=""),"",SUMPRODUCT((Tabelle1!$J$6:$J$500)*(Ausstellungen!$C$6:$C$500=$A256)*(Ausstellungen!$F$6:$F$500&lt;&gt;Tabelle2!$E$3)*(Ausstellungen!$F$6:$F$500&lt;&gt;Tabelle2!$E$4)*(Ausstellungen!$F$6:$F$500&lt;&gt;Tabelle2!$E$8)*(Ausstellungen!$E$6:$E$500="Hü")))</f>
        <v/>
      </c>
      <c r="I256" s="71" t="str">
        <f>IF(AND(J256&lt;&gt;"",J256&gt;0),RANK(J256,J$6:J$300,0)*100+COUNTIF(J$5:J256,J256),"")</f>
        <v/>
      </c>
      <c r="J256" s="71" t="str">
        <f>IF(OR($A256="",R256="Nein",R256=""),"",SUMPRODUCT((Tabelle1!$J$6:$J$500)*(Ausstellungen!$C$6:$C$500=$A256)*(Ausstellungen!$F$6:$F$500&lt;&gt;Tabelle2!$E$3)*(Ausstellungen!$F$6:$F$500&lt;&gt;Tabelle2!$E$4)*(Ausstellungen!$F$6:$F$500&lt;&gt;Tabelle2!$E$8)*(Ausstellungen!$E$6:$E$500="Rü")))</f>
        <v/>
      </c>
      <c r="K256" s="71" t="str">
        <f>IF(AND(L256&lt;&gt;"",L256&gt;0),RANK(L256,L$6:L$300,0)*100+COUNTIF(L$5:L256,L256),"")</f>
        <v/>
      </c>
      <c r="L256" s="71" t="str">
        <f>IF(OR($A256="",R256="Nein",R256=""),"",SUMPRODUCT((Tabelle1!$J$6:$J$500)*(Ausstellungen!$C$6:$C$500=$A256)*(Ausstellungen!$F$6:$F$500=Tabelle2!$E$8)))</f>
        <v/>
      </c>
      <c r="M256" s="130" t="str">
        <f t="shared" si="3"/>
        <v/>
      </c>
      <c r="N256" s="130" t="str">
        <f>IF(A256&gt;"a",PROPER(VLOOKUP(A256,Teilnehmer!C$6:E$300,3,0)),"")</f>
        <v/>
      </c>
      <c r="O256" s="130" t="str">
        <f>IF(Teilnehmer!C256&lt;&gt;"","Tabelle2!$A$4:$A$6","leer")</f>
        <v>leer</v>
      </c>
      <c r="P256" s="130" t="str">
        <f>IF(AND(Teilnehmer!C256&lt;&gt;"",Teilnehmer!D256&lt;&gt;"",Teilnehmer!E256&lt;&gt;""),"Tabelle2!$A$1:$A$3","leer")</f>
        <v>leer</v>
      </c>
      <c r="Q256" s="71">
        <f>COUNTIF(Teilnehmer!$C$6:$C$300,"&lt;="&amp;Teilnehmer!$C$6:$C$300)</f>
        <v>0</v>
      </c>
      <c r="R256" s="71" t="str">
        <f>IF(A256&gt;"a",VLOOKUP(A256,Teilnehmer!C$6:F$300,4,0),"")</f>
        <v/>
      </c>
    </row>
    <row r="257" spans="1:18" ht="18.600000000000001" customHeight="1" x14ac:dyDescent="0.2">
      <c r="A257" s="130" t="str">
        <f>IF(ISERROR(INDEX(Teilnehmer!$C$6:$C$300,MATCH(ROWS(Teilnehmer!C$6:$C257),$Q$6:$Q$300,0))),"",UPPER(INDEX(Teilnehmer!$C$6:$C$300,MATCH(ROWS(Teilnehmer!A$6:$C257),$Q$6:$Q$300,0))))</f>
        <v/>
      </c>
      <c r="B257" s="130" t="str">
        <f>IF(A257&gt;"a",MID(VLOOKUP(A257,Teilnehmer!C$6:D$300,2,0),1,2),"")</f>
        <v/>
      </c>
      <c r="C257" s="71" t="str">
        <f>IF(AND(D257&lt;&gt;"",D257&gt;0),RANK(D257,D$6:D$300,0)*100+COUNTIF(D$5:D257,D257),"")</f>
        <v/>
      </c>
      <c r="D257" s="71" t="str">
        <f>IF(OR($A257="",R257="Nein",R257=""),"",SUMPRODUCT((Tabelle1!$J$6:$J$500)*(Ausstellungen!$C$6:$C$500=$A257)*(Ausstellungen!$F$6:$F$500=Tabelle2!$E$3)*(Ausstellungen!$E$6:$E$500="Hü"))+SUMPRODUCT((Tabelle1!$J$6:$J$500)*(Ausstellungen!$C$6:$C$500=$A257)*(Ausstellungen!$F$6:$F$500=Tabelle2!$E$4)*(Ausstellungen!$E$6:$E$500="Hü")))</f>
        <v/>
      </c>
      <c r="E257" s="71" t="str">
        <f>IF(AND(F257&lt;&gt;"",F257&gt;0),RANK(F257,F$6:F$300,0)*100+COUNTIF(F$5:F257,F257),"")</f>
        <v/>
      </c>
      <c r="F257" s="71" t="str">
        <f>IF(OR($A257="",R257="Nein",R257=""),"",SUMPRODUCT((Tabelle1!$J$6:$J$500)*(Ausstellungen!$C$6:$C$500=$A257)*(Ausstellungen!$F$6:$F$500=Tabelle2!$E$3)*(Ausstellungen!$E$6:$E$500="Rü"))+SUMPRODUCT((Tabelle1!$J$6:$J$500)*(Ausstellungen!$C$6:$C$500=$A257)*(Ausstellungen!$F$6:$F$500=Tabelle2!$E$4)*(Ausstellungen!$E$6:$E$500="Rü")))</f>
        <v/>
      </c>
      <c r="G257" s="71" t="str">
        <f>IF(AND(H257&lt;&gt;"",H257&gt;0),RANK(H257,H$6:H$300,0)*100+COUNTIF(H$5:H257,H257),"")</f>
        <v/>
      </c>
      <c r="H257" s="71" t="str">
        <f>IF(OR($A257="",R257="Nein",R257=""),"",SUMPRODUCT((Tabelle1!$J$6:$J$500)*(Ausstellungen!$C$6:$C$500=$A257)*(Ausstellungen!$F$6:$F$500&lt;&gt;Tabelle2!$E$3)*(Ausstellungen!$F$6:$F$500&lt;&gt;Tabelle2!$E$4)*(Ausstellungen!$F$6:$F$500&lt;&gt;Tabelle2!$E$8)*(Ausstellungen!$E$6:$E$500="Hü")))</f>
        <v/>
      </c>
      <c r="I257" s="71" t="str">
        <f>IF(AND(J257&lt;&gt;"",J257&gt;0),RANK(J257,J$6:J$300,0)*100+COUNTIF(J$5:J257,J257),"")</f>
        <v/>
      </c>
      <c r="J257" s="71" t="str">
        <f>IF(OR($A257="",R257="Nein",R257=""),"",SUMPRODUCT((Tabelle1!$J$6:$J$500)*(Ausstellungen!$C$6:$C$500=$A257)*(Ausstellungen!$F$6:$F$500&lt;&gt;Tabelle2!$E$3)*(Ausstellungen!$F$6:$F$500&lt;&gt;Tabelle2!$E$4)*(Ausstellungen!$F$6:$F$500&lt;&gt;Tabelle2!$E$8)*(Ausstellungen!$E$6:$E$500="Rü")))</f>
        <v/>
      </c>
      <c r="K257" s="71" t="str">
        <f>IF(AND(L257&lt;&gt;"",L257&gt;0),RANK(L257,L$6:L$300,0)*100+COUNTIF(L$5:L257,L257),"")</f>
        <v/>
      </c>
      <c r="L257" s="71" t="str">
        <f>IF(OR($A257="",R257="Nein",R257=""),"",SUMPRODUCT((Tabelle1!$J$6:$J$500)*(Ausstellungen!$C$6:$C$500=$A257)*(Ausstellungen!$F$6:$F$500=Tabelle2!$E$8)))</f>
        <v/>
      </c>
      <c r="M257" s="130" t="str">
        <f t="shared" si="3"/>
        <v/>
      </c>
      <c r="N257" s="130" t="str">
        <f>IF(A257&gt;"a",PROPER(VLOOKUP(A257,Teilnehmer!C$6:E$300,3,0)),"")</f>
        <v/>
      </c>
      <c r="O257" s="130" t="str">
        <f>IF(Teilnehmer!C257&lt;&gt;"","Tabelle2!$A$4:$A$6","leer")</f>
        <v>leer</v>
      </c>
      <c r="P257" s="130" t="str">
        <f>IF(AND(Teilnehmer!C257&lt;&gt;"",Teilnehmer!D257&lt;&gt;"",Teilnehmer!E257&lt;&gt;""),"Tabelle2!$A$1:$A$3","leer")</f>
        <v>leer</v>
      </c>
      <c r="Q257" s="71">
        <f>COUNTIF(Teilnehmer!$C$6:$C$300,"&lt;="&amp;Teilnehmer!$C$6:$C$300)</f>
        <v>0</v>
      </c>
      <c r="R257" s="71" t="str">
        <f>IF(A257&gt;"a",VLOOKUP(A257,Teilnehmer!C$6:F$300,4,0),"")</f>
        <v/>
      </c>
    </row>
    <row r="258" spans="1:18" ht="18.600000000000001" customHeight="1" x14ac:dyDescent="0.2">
      <c r="A258" s="130" t="str">
        <f>IF(ISERROR(INDEX(Teilnehmer!$C$6:$C$300,MATCH(ROWS(Teilnehmer!C$6:$C258),$Q$6:$Q$300,0))),"",UPPER(INDEX(Teilnehmer!$C$6:$C$300,MATCH(ROWS(Teilnehmer!A$6:$C258),$Q$6:$Q$300,0))))</f>
        <v/>
      </c>
      <c r="B258" s="130" t="str">
        <f>IF(A258&gt;"a",MID(VLOOKUP(A258,Teilnehmer!C$6:D$300,2,0),1,2),"")</f>
        <v/>
      </c>
      <c r="C258" s="71" t="str">
        <f>IF(AND(D258&lt;&gt;"",D258&gt;0),RANK(D258,D$6:D$300,0)*100+COUNTIF(D$5:D258,D258),"")</f>
        <v/>
      </c>
      <c r="D258" s="71" t="str">
        <f>IF(OR($A258="",R258="Nein",R258=""),"",SUMPRODUCT((Tabelle1!$J$6:$J$500)*(Ausstellungen!$C$6:$C$500=$A258)*(Ausstellungen!$F$6:$F$500=Tabelle2!$E$3)*(Ausstellungen!$E$6:$E$500="Hü"))+SUMPRODUCT((Tabelle1!$J$6:$J$500)*(Ausstellungen!$C$6:$C$500=$A258)*(Ausstellungen!$F$6:$F$500=Tabelle2!$E$4)*(Ausstellungen!$E$6:$E$500="Hü")))</f>
        <v/>
      </c>
      <c r="E258" s="71" t="str">
        <f>IF(AND(F258&lt;&gt;"",F258&gt;0),RANK(F258,F$6:F$300,0)*100+COUNTIF(F$5:F258,F258),"")</f>
        <v/>
      </c>
      <c r="F258" s="71" t="str">
        <f>IF(OR($A258="",R258="Nein",R258=""),"",SUMPRODUCT((Tabelle1!$J$6:$J$500)*(Ausstellungen!$C$6:$C$500=$A258)*(Ausstellungen!$F$6:$F$500=Tabelle2!$E$3)*(Ausstellungen!$E$6:$E$500="Rü"))+SUMPRODUCT((Tabelle1!$J$6:$J$500)*(Ausstellungen!$C$6:$C$500=$A258)*(Ausstellungen!$F$6:$F$500=Tabelle2!$E$4)*(Ausstellungen!$E$6:$E$500="Rü")))</f>
        <v/>
      </c>
      <c r="G258" s="71" t="str">
        <f>IF(AND(H258&lt;&gt;"",H258&gt;0),RANK(H258,H$6:H$300,0)*100+COUNTIF(H$5:H258,H258),"")</f>
        <v/>
      </c>
      <c r="H258" s="71" t="str">
        <f>IF(OR($A258="",R258="Nein",R258=""),"",SUMPRODUCT((Tabelle1!$J$6:$J$500)*(Ausstellungen!$C$6:$C$500=$A258)*(Ausstellungen!$F$6:$F$500&lt;&gt;Tabelle2!$E$3)*(Ausstellungen!$F$6:$F$500&lt;&gt;Tabelle2!$E$4)*(Ausstellungen!$F$6:$F$500&lt;&gt;Tabelle2!$E$8)*(Ausstellungen!$E$6:$E$500="Hü")))</f>
        <v/>
      </c>
      <c r="I258" s="71" t="str">
        <f>IF(AND(J258&lt;&gt;"",J258&gt;0),RANK(J258,J$6:J$300,0)*100+COUNTIF(J$5:J258,J258),"")</f>
        <v/>
      </c>
      <c r="J258" s="71" t="str">
        <f>IF(OR($A258="",R258="Nein",R258=""),"",SUMPRODUCT((Tabelle1!$J$6:$J$500)*(Ausstellungen!$C$6:$C$500=$A258)*(Ausstellungen!$F$6:$F$500&lt;&gt;Tabelle2!$E$3)*(Ausstellungen!$F$6:$F$500&lt;&gt;Tabelle2!$E$4)*(Ausstellungen!$F$6:$F$500&lt;&gt;Tabelle2!$E$8)*(Ausstellungen!$E$6:$E$500="Rü")))</f>
        <v/>
      </c>
      <c r="K258" s="71" t="str">
        <f>IF(AND(L258&lt;&gt;"",L258&gt;0),RANK(L258,L$6:L$300,0)*100+COUNTIF(L$5:L258,L258),"")</f>
        <v/>
      </c>
      <c r="L258" s="71" t="str">
        <f>IF(OR($A258="",R258="Nein",R258=""),"",SUMPRODUCT((Tabelle1!$J$6:$J$500)*(Ausstellungen!$C$6:$C$500=$A258)*(Ausstellungen!$F$6:$F$500=Tabelle2!$E$8)))</f>
        <v/>
      </c>
      <c r="M258" s="130" t="str">
        <f t="shared" si="3"/>
        <v/>
      </c>
      <c r="N258" s="130" t="str">
        <f>IF(A258&gt;"a",PROPER(VLOOKUP(A258,Teilnehmer!C$6:E$300,3,0)),"")</f>
        <v/>
      </c>
      <c r="O258" s="130" t="str">
        <f>IF(Teilnehmer!C258&lt;&gt;"","Tabelle2!$A$4:$A$6","leer")</f>
        <v>leer</v>
      </c>
      <c r="P258" s="130" t="str">
        <f>IF(AND(Teilnehmer!C258&lt;&gt;"",Teilnehmer!D258&lt;&gt;"",Teilnehmer!E258&lt;&gt;""),"Tabelle2!$A$1:$A$3","leer")</f>
        <v>leer</v>
      </c>
      <c r="Q258" s="71">
        <f>COUNTIF(Teilnehmer!$C$6:$C$300,"&lt;="&amp;Teilnehmer!$C$6:$C$300)</f>
        <v>0</v>
      </c>
      <c r="R258" s="71" t="str">
        <f>IF(A258&gt;"a",VLOOKUP(A258,Teilnehmer!C$6:F$300,4,0),"")</f>
        <v/>
      </c>
    </row>
    <row r="259" spans="1:18" ht="18.600000000000001" customHeight="1" x14ac:dyDescent="0.2">
      <c r="A259" s="130" t="str">
        <f>IF(ISERROR(INDEX(Teilnehmer!$C$6:$C$300,MATCH(ROWS(Teilnehmer!C$6:$C259),$Q$6:$Q$300,0))),"",UPPER(INDEX(Teilnehmer!$C$6:$C$300,MATCH(ROWS(Teilnehmer!A$6:$C259),$Q$6:$Q$300,0))))</f>
        <v/>
      </c>
      <c r="B259" s="130" t="str">
        <f>IF(A259&gt;"a",MID(VLOOKUP(A259,Teilnehmer!C$6:D$300,2,0),1,2),"")</f>
        <v/>
      </c>
      <c r="C259" s="71" t="str">
        <f>IF(AND(D259&lt;&gt;"",D259&gt;0),RANK(D259,D$6:D$300,0)*100+COUNTIF(D$5:D259,D259),"")</f>
        <v/>
      </c>
      <c r="D259" s="71" t="str">
        <f>IF(OR($A259="",R259="Nein",R259=""),"",SUMPRODUCT((Tabelle1!$J$6:$J$500)*(Ausstellungen!$C$6:$C$500=$A259)*(Ausstellungen!$F$6:$F$500=Tabelle2!$E$3)*(Ausstellungen!$E$6:$E$500="Hü"))+SUMPRODUCT((Tabelle1!$J$6:$J$500)*(Ausstellungen!$C$6:$C$500=$A259)*(Ausstellungen!$F$6:$F$500=Tabelle2!$E$4)*(Ausstellungen!$E$6:$E$500="Hü")))</f>
        <v/>
      </c>
      <c r="E259" s="71" t="str">
        <f>IF(AND(F259&lt;&gt;"",F259&gt;0),RANK(F259,F$6:F$300,0)*100+COUNTIF(F$5:F259,F259),"")</f>
        <v/>
      </c>
      <c r="F259" s="71" t="str">
        <f>IF(OR($A259="",R259="Nein",R259=""),"",SUMPRODUCT((Tabelle1!$J$6:$J$500)*(Ausstellungen!$C$6:$C$500=$A259)*(Ausstellungen!$F$6:$F$500=Tabelle2!$E$3)*(Ausstellungen!$E$6:$E$500="Rü"))+SUMPRODUCT((Tabelle1!$J$6:$J$500)*(Ausstellungen!$C$6:$C$500=$A259)*(Ausstellungen!$F$6:$F$500=Tabelle2!$E$4)*(Ausstellungen!$E$6:$E$500="Rü")))</f>
        <v/>
      </c>
      <c r="G259" s="71" t="str">
        <f>IF(AND(H259&lt;&gt;"",H259&gt;0),RANK(H259,H$6:H$300,0)*100+COUNTIF(H$5:H259,H259),"")</f>
        <v/>
      </c>
      <c r="H259" s="71" t="str">
        <f>IF(OR($A259="",R259="Nein",R259=""),"",SUMPRODUCT((Tabelle1!$J$6:$J$500)*(Ausstellungen!$C$6:$C$500=$A259)*(Ausstellungen!$F$6:$F$500&lt;&gt;Tabelle2!$E$3)*(Ausstellungen!$F$6:$F$500&lt;&gt;Tabelle2!$E$4)*(Ausstellungen!$F$6:$F$500&lt;&gt;Tabelle2!$E$8)*(Ausstellungen!$E$6:$E$500="Hü")))</f>
        <v/>
      </c>
      <c r="I259" s="71" t="str">
        <f>IF(AND(J259&lt;&gt;"",J259&gt;0),RANK(J259,J$6:J$300,0)*100+COUNTIF(J$5:J259,J259),"")</f>
        <v/>
      </c>
      <c r="J259" s="71" t="str">
        <f>IF(OR($A259="",R259="Nein",R259=""),"",SUMPRODUCT((Tabelle1!$J$6:$J$500)*(Ausstellungen!$C$6:$C$500=$A259)*(Ausstellungen!$F$6:$F$500&lt;&gt;Tabelle2!$E$3)*(Ausstellungen!$F$6:$F$500&lt;&gt;Tabelle2!$E$4)*(Ausstellungen!$F$6:$F$500&lt;&gt;Tabelle2!$E$8)*(Ausstellungen!$E$6:$E$500="Rü")))</f>
        <v/>
      </c>
      <c r="K259" s="71" t="str">
        <f>IF(AND(L259&lt;&gt;"",L259&gt;0),RANK(L259,L$6:L$300,0)*100+COUNTIF(L$5:L259,L259),"")</f>
        <v/>
      </c>
      <c r="L259" s="71" t="str">
        <f>IF(OR($A259="",R259="Nein",R259=""),"",SUMPRODUCT((Tabelle1!$J$6:$J$500)*(Ausstellungen!$C$6:$C$500=$A259)*(Ausstellungen!$F$6:$F$500=Tabelle2!$E$8)))</f>
        <v/>
      </c>
      <c r="M259" s="130" t="str">
        <f t="shared" si="3"/>
        <v/>
      </c>
      <c r="N259" s="130" t="str">
        <f>IF(A259&gt;"a",PROPER(VLOOKUP(A259,Teilnehmer!C$6:E$300,3,0)),"")</f>
        <v/>
      </c>
      <c r="O259" s="130" t="str">
        <f>IF(Teilnehmer!C259&lt;&gt;"","Tabelle2!$A$4:$A$6","leer")</f>
        <v>leer</v>
      </c>
      <c r="P259" s="130" t="str">
        <f>IF(AND(Teilnehmer!C259&lt;&gt;"",Teilnehmer!D259&lt;&gt;"",Teilnehmer!E259&lt;&gt;""),"Tabelle2!$A$1:$A$3","leer")</f>
        <v>leer</v>
      </c>
      <c r="Q259" s="71">
        <f>COUNTIF(Teilnehmer!$C$6:$C$300,"&lt;="&amp;Teilnehmer!$C$6:$C$300)</f>
        <v>0</v>
      </c>
      <c r="R259" s="71" t="str">
        <f>IF(A259&gt;"a",VLOOKUP(A259,Teilnehmer!C$6:F$300,4,0),"")</f>
        <v/>
      </c>
    </row>
    <row r="260" spans="1:18" ht="18.600000000000001" customHeight="1" x14ac:dyDescent="0.2">
      <c r="A260" s="130" t="str">
        <f>IF(ISERROR(INDEX(Teilnehmer!$C$6:$C$300,MATCH(ROWS(Teilnehmer!C$6:$C260),$Q$6:$Q$300,0))),"",UPPER(INDEX(Teilnehmer!$C$6:$C$300,MATCH(ROWS(Teilnehmer!A$6:$C260),$Q$6:$Q$300,0))))</f>
        <v/>
      </c>
      <c r="B260" s="130" t="str">
        <f>IF(A260&gt;"a",MID(VLOOKUP(A260,Teilnehmer!C$6:D$300,2,0),1,2),"")</f>
        <v/>
      </c>
      <c r="C260" s="71" t="str">
        <f>IF(AND(D260&lt;&gt;"",D260&gt;0),RANK(D260,D$6:D$300,0)*100+COUNTIF(D$5:D260,D260),"")</f>
        <v/>
      </c>
      <c r="D260" s="71" t="str">
        <f>IF(OR($A260="",R260="Nein",R260=""),"",SUMPRODUCT((Tabelle1!$J$6:$J$500)*(Ausstellungen!$C$6:$C$500=$A260)*(Ausstellungen!$F$6:$F$500=Tabelle2!$E$3)*(Ausstellungen!$E$6:$E$500="Hü"))+SUMPRODUCT((Tabelle1!$J$6:$J$500)*(Ausstellungen!$C$6:$C$500=$A260)*(Ausstellungen!$F$6:$F$500=Tabelle2!$E$4)*(Ausstellungen!$E$6:$E$500="Hü")))</f>
        <v/>
      </c>
      <c r="E260" s="71" t="str">
        <f>IF(AND(F260&lt;&gt;"",F260&gt;0),RANK(F260,F$6:F$300,0)*100+COUNTIF(F$5:F260,F260),"")</f>
        <v/>
      </c>
      <c r="F260" s="71" t="str">
        <f>IF(OR($A260="",R260="Nein",R260=""),"",SUMPRODUCT((Tabelle1!$J$6:$J$500)*(Ausstellungen!$C$6:$C$500=$A260)*(Ausstellungen!$F$6:$F$500=Tabelle2!$E$3)*(Ausstellungen!$E$6:$E$500="Rü"))+SUMPRODUCT((Tabelle1!$J$6:$J$500)*(Ausstellungen!$C$6:$C$500=$A260)*(Ausstellungen!$F$6:$F$500=Tabelle2!$E$4)*(Ausstellungen!$E$6:$E$500="Rü")))</f>
        <v/>
      </c>
      <c r="G260" s="71" t="str">
        <f>IF(AND(H260&lt;&gt;"",H260&gt;0),RANK(H260,H$6:H$300,0)*100+COUNTIF(H$5:H260,H260),"")</f>
        <v/>
      </c>
      <c r="H260" s="71" t="str">
        <f>IF(OR($A260="",R260="Nein",R260=""),"",SUMPRODUCT((Tabelle1!$J$6:$J$500)*(Ausstellungen!$C$6:$C$500=$A260)*(Ausstellungen!$F$6:$F$500&lt;&gt;Tabelle2!$E$3)*(Ausstellungen!$F$6:$F$500&lt;&gt;Tabelle2!$E$4)*(Ausstellungen!$F$6:$F$500&lt;&gt;Tabelle2!$E$8)*(Ausstellungen!$E$6:$E$500="Hü")))</f>
        <v/>
      </c>
      <c r="I260" s="71" t="str">
        <f>IF(AND(J260&lt;&gt;"",J260&gt;0),RANK(J260,J$6:J$300,0)*100+COUNTIF(J$5:J260,J260),"")</f>
        <v/>
      </c>
      <c r="J260" s="71" t="str">
        <f>IF(OR($A260="",R260="Nein",R260=""),"",SUMPRODUCT((Tabelle1!$J$6:$J$500)*(Ausstellungen!$C$6:$C$500=$A260)*(Ausstellungen!$F$6:$F$500&lt;&gt;Tabelle2!$E$3)*(Ausstellungen!$F$6:$F$500&lt;&gt;Tabelle2!$E$4)*(Ausstellungen!$F$6:$F$500&lt;&gt;Tabelle2!$E$8)*(Ausstellungen!$E$6:$E$500="Rü")))</f>
        <v/>
      </c>
      <c r="K260" s="71" t="str">
        <f>IF(AND(L260&lt;&gt;"",L260&gt;0),RANK(L260,L$6:L$300,0)*100+COUNTIF(L$5:L260,L260),"")</f>
        <v/>
      </c>
      <c r="L260" s="71" t="str">
        <f>IF(OR($A260="",R260="Nein",R260=""),"",SUMPRODUCT((Tabelle1!$J$6:$J$500)*(Ausstellungen!$C$6:$C$500=$A260)*(Ausstellungen!$F$6:$F$500=Tabelle2!$E$8)))</f>
        <v/>
      </c>
      <c r="M260" s="130" t="str">
        <f t="shared" si="3"/>
        <v/>
      </c>
      <c r="N260" s="130" t="str">
        <f>IF(A260&gt;"a",PROPER(VLOOKUP(A260,Teilnehmer!C$6:E$300,3,0)),"")</f>
        <v/>
      </c>
      <c r="O260" s="130" t="str">
        <f>IF(Teilnehmer!C260&lt;&gt;"","Tabelle2!$A$4:$A$6","leer")</f>
        <v>leer</v>
      </c>
      <c r="P260" s="130" t="str">
        <f>IF(AND(Teilnehmer!C260&lt;&gt;"",Teilnehmer!D260&lt;&gt;"",Teilnehmer!E260&lt;&gt;""),"Tabelle2!$A$1:$A$3","leer")</f>
        <v>leer</v>
      </c>
      <c r="Q260" s="71">
        <f>COUNTIF(Teilnehmer!$C$6:$C$300,"&lt;="&amp;Teilnehmer!$C$6:$C$300)</f>
        <v>0</v>
      </c>
      <c r="R260" s="71" t="str">
        <f>IF(A260&gt;"a",VLOOKUP(A260,Teilnehmer!C$6:F$300,4,0),"")</f>
        <v/>
      </c>
    </row>
    <row r="261" spans="1:18" ht="18.600000000000001" customHeight="1" x14ac:dyDescent="0.2">
      <c r="A261" s="130" t="str">
        <f>IF(ISERROR(INDEX(Teilnehmer!$C$6:$C$300,MATCH(ROWS(Teilnehmer!C$6:$C261),$Q$6:$Q$300,0))),"",UPPER(INDEX(Teilnehmer!$C$6:$C$300,MATCH(ROWS(Teilnehmer!A$6:$C261),$Q$6:$Q$300,0))))</f>
        <v/>
      </c>
      <c r="B261" s="130" t="str">
        <f>IF(A261&gt;"a",MID(VLOOKUP(A261,Teilnehmer!C$6:D$300,2,0),1,2),"")</f>
        <v/>
      </c>
      <c r="C261" s="71" t="str">
        <f>IF(AND(D261&lt;&gt;"",D261&gt;0),RANK(D261,D$6:D$300,0)*100+COUNTIF(D$5:D261,D261),"")</f>
        <v/>
      </c>
      <c r="D261" s="71" t="str">
        <f>IF(OR($A261="",R261="Nein",R261=""),"",SUMPRODUCT((Tabelle1!$J$6:$J$500)*(Ausstellungen!$C$6:$C$500=$A261)*(Ausstellungen!$F$6:$F$500=Tabelle2!$E$3)*(Ausstellungen!$E$6:$E$500="Hü"))+SUMPRODUCT((Tabelle1!$J$6:$J$500)*(Ausstellungen!$C$6:$C$500=$A261)*(Ausstellungen!$F$6:$F$500=Tabelle2!$E$4)*(Ausstellungen!$E$6:$E$500="Hü")))</f>
        <v/>
      </c>
      <c r="E261" s="71" t="str">
        <f>IF(AND(F261&lt;&gt;"",F261&gt;0),RANK(F261,F$6:F$300,0)*100+COUNTIF(F$5:F261,F261),"")</f>
        <v/>
      </c>
      <c r="F261" s="71" t="str">
        <f>IF(OR($A261="",R261="Nein",R261=""),"",SUMPRODUCT((Tabelle1!$J$6:$J$500)*(Ausstellungen!$C$6:$C$500=$A261)*(Ausstellungen!$F$6:$F$500=Tabelle2!$E$3)*(Ausstellungen!$E$6:$E$500="Rü"))+SUMPRODUCT((Tabelle1!$J$6:$J$500)*(Ausstellungen!$C$6:$C$500=$A261)*(Ausstellungen!$F$6:$F$500=Tabelle2!$E$4)*(Ausstellungen!$E$6:$E$500="Rü")))</f>
        <v/>
      </c>
      <c r="G261" s="71" t="str">
        <f>IF(AND(H261&lt;&gt;"",H261&gt;0),RANK(H261,H$6:H$300,0)*100+COUNTIF(H$5:H261,H261),"")</f>
        <v/>
      </c>
      <c r="H261" s="71" t="str">
        <f>IF(OR($A261="",R261="Nein",R261=""),"",SUMPRODUCT((Tabelle1!$J$6:$J$500)*(Ausstellungen!$C$6:$C$500=$A261)*(Ausstellungen!$F$6:$F$500&lt;&gt;Tabelle2!$E$3)*(Ausstellungen!$F$6:$F$500&lt;&gt;Tabelle2!$E$4)*(Ausstellungen!$F$6:$F$500&lt;&gt;Tabelle2!$E$8)*(Ausstellungen!$E$6:$E$500="Hü")))</f>
        <v/>
      </c>
      <c r="I261" s="71" t="str">
        <f>IF(AND(J261&lt;&gt;"",J261&gt;0),RANK(J261,J$6:J$300,0)*100+COUNTIF(J$5:J261,J261),"")</f>
        <v/>
      </c>
      <c r="J261" s="71" t="str">
        <f>IF(OR($A261="",R261="Nein",R261=""),"",SUMPRODUCT((Tabelle1!$J$6:$J$500)*(Ausstellungen!$C$6:$C$500=$A261)*(Ausstellungen!$F$6:$F$500&lt;&gt;Tabelle2!$E$3)*(Ausstellungen!$F$6:$F$500&lt;&gt;Tabelle2!$E$4)*(Ausstellungen!$F$6:$F$500&lt;&gt;Tabelle2!$E$8)*(Ausstellungen!$E$6:$E$500="Rü")))</f>
        <v/>
      </c>
      <c r="K261" s="71" t="str">
        <f>IF(AND(L261&lt;&gt;"",L261&gt;0),RANK(L261,L$6:L$300,0)*100+COUNTIF(L$5:L261,L261),"")</f>
        <v/>
      </c>
      <c r="L261" s="71" t="str">
        <f>IF(OR($A261="",R261="Nein",R261=""),"",SUMPRODUCT((Tabelle1!$J$6:$J$500)*(Ausstellungen!$C$6:$C$500=$A261)*(Ausstellungen!$F$6:$F$500=Tabelle2!$E$8)))</f>
        <v/>
      </c>
      <c r="M261" s="130" t="str">
        <f t="shared" si="3"/>
        <v/>
      </c>
      <c r="N261" s="130" t="str">
        <f>IF(A261&gt;"a",PROPER(VLOOKUP(A261,Teilnehmer!C$6:E$300,3,0)),"")</f>
        <v/>
      </c>
      <c r="O261" s="130" t="str">
        <f>IF(Teilnehmer!C261&lt;&gt;"","Tabelle2!$A$4:$A$6","leer")</f>
        <v>leer</v>
      </c>
      <c r="P261" s="130" t="str">
        <f>IF(AND(Teilnehmer!C261&lt;&gt;"",Teilnehmer!D261&lt;&gt;"",Teilnehmer!E261&lt;&gt;""),"Tabelle2!$A$1:$A$3","leer")</f>
        <v>leer</v>
      </c>
      <c r="Q261" s="71">
        <f>COUNTIF(Teilnehmer!$C$6:$C$300,"&lt;="&amp;Teilnehmer!$C$6:$C$300)</f>
        <v>0</v>
      </c>
      <c r="R261" s="71" t="str">
        <f>IF(A261&gt;"a",VLOOKUP(A261,Teilnehmer!C$6:F$300,4,0),"")</f>
        <v/>
      </c>
    </row>
    <row r="262" spans="1:18" ht="18.600000000000001" customHeight="1" x14ac:dyDescent="0.2">
      <c r="A262" s="130" t="str">
        <f>IF(ISERROR(INDEX(Teilnehmer!$C$6:$C$300,MATCH(ROWS(Teilnehmer!C$6:$C262),$Q$6:$Q$300,0))),"",UPPER(INDEX(Teilnehmer!$C$6:$C$300,MATCH(ROWS(Teilnehmer!A$6:$C262),$Q$6:$Q$300,0))))</f>
        <v/>
      </c>
      <c r="B262" s="130" t="str">
        <f>IF(A262&gt;"a",MID(VLOOKUP(A262,Teilnehmer!C$6:D$300,2,0),1,2),"")</f>
        <v/>
      </c>
      <c r="C262" s="71" t="str">
        <f>IF(AND(D262&lt;&gt;"",D262&gt;0),RANK(D262,D$6:D$300,0)*100+COUNTIF(D$5:D262,D262),"")</f>
        <v/>
      </c>
      <c r="D262" s="71" t="str">
        <f>IF(OR($A262="",R262="Nein",R262=""),"",SUMPRODUCT((Tabelle1!$J$6:$J$500)*(Ausstellungen!$C$6:$C$500=$A262)*(Ausstellungen!$F$6:$F$500=Tabelle2!$E$3)*(Ausstellungen!$E$6:$E$500="Hü"))+SUMPRODUCT((Tabelle1!$J$6:$J$500)*(Ausstellungen!$C$6:$C$500=$A262)*(Ausstellungen!$F$6:$F$500=Tabelle2!$E$4)*(Ausstellungen!$E$6:$E$500="Hü")))</f>
        <v/>
      </c>
      <c r="E262" s="71" t="str">
        <f>IF(AND(F262&lt;&gt;"",F262&gt;0),RANK(F262,F$6:F$300,0)*100+COUNTIF(F$5:F262,F262),"")</f>
        <v/>
      </c>
      <c r="F262" s="71" t="str">
        <f>IF(OR($A262="",R262="Nein",R262=""),"",SUMPRODUCT((Tabelle1!$J$6:$J$500)*(Ausstellungen!$C$6:$C$500=$A262)*(Ausstellungen!$F$6:$F$500=Tabelle2!$E$3)*(Ausstellungen!$E$6:$E$500="Rü"))+SUMPRODUCT((Tabelle1!$J$6:$J$500)*(Ausstellungen!$C$6:$C$500=$A262)*(Ausstellungen!$F$6:$F$500=Tabelle2!$E$4)*(Ausstellungen!$E$6:$E$500="Rü")))</f>
        <v/>
      </c>
      <c r="G262" s="71" t="str">
        <f>IF(AND(H262&lt;&gt;"",H262&gt;0),RANK(H262,H$6:H$300,0)*100+COUNTIF(H$5:H262,H262),"")</f>
        <v/>
      </c>
      <c r="H262" s="71" t="str">
        <f>IF(OR($A262="",R262="Nein",R262=""),"",SUMPRODUCT((Tabelle1!$J$6:$J$500)*(Ausstellungen!$C$6:$C$500=$A262)*(Ausstellungen!$F$6:$F$500&lt;&gt;Tabelle2!$E$3)*(Ausstellungen!$F$6:$F$500&lt;&gt;Tabelle2!$E$4)*(Ausstellungen!$F$6:$F$500&lt;&gt;Tabelle2!$E$8)*(Ausstellungen!$E$6:$E$500="Hü")))</f>
        <v/>
      </c>
      <c r="I262" s="71" t="str">
        <f>IF(AND(J262&lt;&gt;"",J262&gt;0),RANK(J262,J$6:J$300,0)*100+COUNTIF(J$5:J262,J262),"")</f>
        <v/>
      </c>
      <c r="J262" s="71" t="str">
        <f>IF(OR($A262="",R262="Nein",R262=""),"",SUMPRODUCT((Tabelle1!$J$6:$J$500)*(Ausstellungen!$C$6:$C$500=$A262)*(Ausstellungen!$F$6:$F$500&lt;&gt;Tabelle2!$E$3)*(Ausstellungen!$F$6:$F$500&lt;&gt;Tabelle2!$E$4)*(Ausstellungen!$F$6:$F$500&lt;&gt;Tabelle2!$E$8)*(Ausstellungen!$E$6:$E$500="Rü")))</f>
        <v/>
      </c>
      <c r="K262" s="71" t="str">
        <f>IF(AND(L262&lt;&gt;"",L262&gt;0),RANK(L262,L$6:L$300,0)*100+COUNTIF(L$5:L262,L262),"")</f>
        <v/>
      </c>
      <c r="L262" s="71" t="str">
        <f>IF(OR($A262="",R262="Nein",R262=""),"",SUMPRODUCT((Tabelle1!$J$6:$J$500)*(Ausstellungen!$C$6:$C$500=$A262)*(Ausstellungen!$F$6:$F$500=Tabelle2!$E$8)))</f>
        <v/>
      </c>
      <c r="M262" s="130" t="str">
        <f t="shared" ref="M262:M300" si="4">A262</f>
        <v/>
      </c>
      <c r="N262" s="130" t="str">
        <f>IF(A262&gt;"a",PROPER(VLOOKUP(A262,Teilnehmer!C$6:E$300,3,0)),"")</f>
        <v/>
      </c>
      <c r="O262" s="130" t="str">
        <f>IF(Teilnehmer!C262&lt;&gt;"","Tabelle2!$A$4:$A$6","leer")</f>
        <v>leer</v>
      </c>
      <c r="P262" s="130" t="str">
        <f>IF(AND(Teilnehmer!C262&lt;&gt;"",Teilnehmer!D262&lt;&gt;"",Teilnehmer!E262&lt;&gt;""),"Tabelle2!$A$1:$A$3","leer")</f>
        <v>leer</v>
      </c>
      <c r="Q262" s="71">
        <f>COUNTIF(Teilnehmer!$C$6:$C$300,"&lt;="&amp;Teilnehmer!$C$6:$C$300)</f>
        <v>0</v>
      </c>
      <c r="R262" s="71" t="str">
        <f>IF(A262&gt;"a",VLOOKUP(A262,Teilnehmer!C$6:F$300,4,0),"")</f>
        <v/>
      </c>
    </row>
    <row r="263" spans="1:18" ht="18.600000000000001" customHeight="1" x14ac:dyDescent="0.2">
      <c r="A263" s="130" t="str">
        <f>IF(ISERROR(INDEX(Teilnehmer!$C$6:$C$300,MATCH(ROWS(Teilnehmer!C$6:$C263),$Q$6:$Q$300,0))),"",UPPER(INDEX(Teilnehmer!$C$6:$C$300,MATCH(ROWS(Teilnehmer!A$6:$C263),$Q$6:$Q$300,0))))</f>
        <v/>
      </c>
      <c r="B263" s="130" t="str">
        <f>IF(A263&gt;"a",MID(VLOOKUP(A263,Teilnehmer!C$6:D$300,2,0),1,2),"")</f>
        <v/>
      </c>
      <c r="C263" s="71" t="str">
        <f>IF(AND(D263&lt;&gt;"",D263&gt;0),RANK(D263,D$6:D$300,0)*100+COUNTIF(D$5:D263,D263),"")</f>
        <v/>
      </c>
      <c r="D263" s="71" t="str">
        <f>IF(OR($A263="",R263="Nein",R263=""),"",SUMPRODUCT((Tabelle1!$J$6:$J$500)*(Ausstellungen!$C$6:$C$500=$A263)*(Ausstellungen!$F$6:$F$500=Tabelle2!$E$3)*(Ausstellungen!$E$6:$E$500="Hü"))+SUMPRODUCT((Tabelle1!$J$6:$J$500)*(Ausstellungen!$C$6:$C$500=$A263)*(Ausstellungen!$F$6:$F$500=Tabelle2!$E$4)*(Ausstellungen!$E$6:$E$500="Hü")))</f>
        <v/>
      </c>
      <c r="E263" s="71" t="str">
        <f>IF(AND(F263&lt;&gt;"",F263&gt;0),RANK(F263,F$6:F$300,0)*100+COUNTIF(F$5:F263,F263),"")</f>
        <v/>
      </c>
      <c r="F263" s="71" t="str">
        <f>IF(OR($A263="",R263="Nein",R263=""),"",SUMPRODUCT((Tabelle1!$J$6:$J$500)*(Ausstellungen!$C$6:$C$500=$A263)*(Ausstellungen!$F$6:$F$500=Tabelle2!$E$3)*(Ausstellungen!$E$6:$E$500="Rü"))+SUMPRODUCT((Tabelle1!$J$6:$J$500)*(Ausstellungen!$C$6:$C$500=$A263)*(Ausstellungen!$F$6:$F$500=Tabelle2!$E$4)*(Ausstellungen!$E$6:$E$500="Rü")))</f>
        <v/>
      </c>
      <c r="G263" s="71" t="str">
        <f>IF(AND(H263&lt;&gt;"",H263&gt;0),RANK(H263,H$6:H$300,0)*100+COUNTIF(H$5:H263,H263),"")</f>
        <v/>
      </c>
      <c r="H263" s="71" t="str">
        <f>IF(OR($A263="",R263="Nein",R263=""),"",SUMPRODUCT((Tabelle1!$J$6:$J$500)*(Ausstellungen!$C$6:$C$500=$A263)*(Ausstellungen!$F$6:$F$500&lt;&gt;Tabelle2!$E$3)*(Ausstellungen!$F$6:$F$500&lt;&gt;Tabelle2!$E$4)*(Ausstellungen!$F$6:$F$500&lt;&gt;Tabelle2!$E$8)*(Ausstellungen!$E$6:$E$500="Hü")))</f>
        <v/>
      </c>
      <c r="I263" s="71" t="str">
        <f>IF(AND(J263&lt;&gt;"",J263&gt;0),RANK(J263,J$6:J$300,0)*100+COUNTIF(J$5:J263,J263),"")</f>
        <v/>
      </c>
      <c r="J263" s="71" t="str">
        <f>IF(OR($A263="",R263="Nein",R263=""),"",SUMPRODUCT((Tabelle1!$J$6:$J$500)*(Ausstellungen!$C$6:$C$500=$A263)*(Ausstellungen!$F$6:$F$500&lt;&gt;Tabelle2!$E$3)*(Ausstellungen!$F$6:$F$500&lt;&gt;Tabelle2!$E$4)*(Ausstellungen!$F$6:$F$500&lt;&gt;Tabelle2!$E$8)*(Ausstellungen!$E$6:$E$500="Rü")))</f>
        <v/>
      </c>
      <c r="K263" s="71" t="str">
        <f>IF(AND(L263&lt;&gt;"",L263&gt;0),RANK(L263,L$6:L$300,0)*100+COUNTIF(L$5:L263,L263),"")</f>
        <v/>
      </c>
      <c r="L263" s="71" t="str">
        <f>IF(OR($A263="",R263="Nein",R263=""),"",SUMPRODUCT((Tabelle1!$J$6:$J$500)*(Ausstellungen!$C$6:$C$500=$A263)*(Ausstellungen!$F$6:$F$500=Tabelle2!$E$8)))</f>
        <v/>
      </c>
      <c r="M263" s="130" t="str">
        <f t="shared" si="4"/>
        <v/>
      </c>
      <c r="N263" s="130" t="str">
        <f>IF(A263&gt;"a",PROPER(VLOOKUP(A263,Teilnehmer!C$6:E$300,3,0)),"")</f>
        <v/>
      </c>
      <c r="O263" s="130" t="str">
        <f>IF(Teilnehmer!C263&lt;&gt;"","Tabelle2!$A$4:$A$6","leer")</f>
        <v>leer</v>
      </c>
      <c r="P263" s="130" t="str">
        <f>IF(AND(Teilnehmer!C263&lt;&gt;"",Teilnehmer!D263&lt;&gt;"",Teilnehmer!E263&lt;&gt;""),"Tabelle2!$A$1:$A$3","leer")</f>
        <v>leer</v>
      </c>
      <c r="Q263" s="71">
        <f>COUNTIF(Teilnehmer!$C$6:$C$300,"&lt;="&amp;Teilnehmer!$C$6:$C$300)</f>
        <v>0</v>
      </c>
      <c r="R263" s="71" t="str">
        <f>IF(A263&gt;"a",VLOOKUP(A263,Teilnehmer!C$6:F$300,4,0),"")</f>
        <v/>
      </c>
    </row>
    <row r="264" spans="1:18" ht="18.600000000000001" customHeight="1" x14ac:dyDescent="0.2">
      <c r="A264" s="130" t="str">
        <f>IF(ISERROR(INDEX(Teilnehmer!$C$6:$C$300,MATCH(ROWS(Teilnehmer!C$6:$C264),$Q$6:$Q$300,0))),"",UPPER(INDEX(Teilnehmer!$C$6:$C$300,MATCH(ROWS(Teilnehmer!A$6:$C264),$Q$6:$Q$300,0))))</f>
        <v/>
      </c>
      <c r="B264" s="130" t="str">
        <f>IF(A264&gt;"a",MID(VLOOKUP(A264,Teilnehmer!C$6:D$300,2,0),1,2),"")</f>
        <v/>
      </c>
      <c r="C264" s="71" t="str">
        <f>IF(AND(D264&lt;&gt;"",D264&gt;0),RANK(D264,D$6:D$300,0)*100+COUNTIF(D$5:D264,D264),"")</f>
        <v/>
      </c>
      <c r="D264" s="71" t="str">
        <f>IF(OR($A264="",R264="Nein",R264=""),"",SUMPRODUCT((Tabelle1!$J$6:$J$500)*(Ausstellungen!$C$6:$C$500=$A264)*(Ausstellungen!$F$6:$F$500=Tabelle2!$E$3)*(Ausstellungen!$E$6:$E$500="Hü"))+SUMPRODUCT((Tabelle1!$J$6:$J$500)*(Ausstellungen!$C$6:$C$500=$A264)*(Ausstellungen!$F$6:$F$500=Tabelle2!$E$4)*(Ausstellungen!$E$6:$E$500="Hü")))</f>
        <v/>
      </c>
      <c r="E264" s="71" t="str">
        <f>IF(AND(F264&lt;&gt;"",F264&gt;0),RANK(F264,F$6:F$300,0)*100+COUNTIF(F$5:F264,F264),"")</f>
        <v/>
      </c>
      <c r="F264" s="71" t="str">
        <f>IF(OR($A264="",R264="Nein",R264=""),"",SUMPRODUCT((Tabelle1!$J$6:$J$500)*(Ausstellungen!$C$6:$C$500=$A264)*(Ausstellungen!$F$6:$F$500=Tabelle2!$E$3)*(Ausstellungen!$E$6:$E$500="Rü"))+SUMPRODUCT((Tabelle1!$J$6:$J$500)*(Ausstellungen!$C$6:$C$500=$A264)*(Ausstellungen!$F$6:$F$500=Tabelle2!$E$4)*(Ausstellungen!$E$6:$E$500="Rü")))</f>
        <v/>
      </c>
      <c r="G264" s="71" t="str">
        <f>IF(AND(H264&lt;&gt;"",H264&gt;0),RANK(H264,H$6:H$300,0)*100+COUNTIF(H$5:H264,H264),"")</f>
        <v/>
      </c>
      <c r="H264" s="71" t="str">
        <f>IF(OR($A264="",R264="Nein",R264=""),"",SUMPRODUCT((Tabelle1!$J$6:$J$500)*(Ausstellungen!$C$6:$C$500=$A264)*(Ausstellungen!$F$6:$F$500&lt;&gt;Tabelle2!$E$3)*(Ausstellungen!$F$6:$F$500&lt;&gt;Tabelle2!$E$4)*(Ausstellungen!$F$6:$F$500&lt;&gt;Tabelle2!$E$8)*(Ausstellungen!$E$6:$E$500="Hü")))</f>
        <v/>
      </c>
      <c r="I264" s="71" t="str">
        <f>IF(AND(J264&lt;&gt;"",J264&gt;0),RANK(J264,J$6:J$300,0)*100+COUNTIF(J$5:J264,J264),"")</f>
        <v/>
      </c>
      <c r="J264" s="71" t="str">
        <f>IF(OR($A264="",R264="Nein",R264=""),"",SUMPRODUCT((Tabelle1!$J$6:$J$500)*(Ausstellungen!$C$6:$C$500=$A264)*(Ausstellungen!$F$6:$F$500&lt;&gt;Tabelle2!$E$3)*(Ausstellungen!$F$6:$F$500&lt;&gt;Tabelle2!$E$4)*(Ausstellungen!$F$6:$F$500&lt;&gt;Tabelle2!$E$8)*(Ausstellungen!$E$6:$E$500="Rü")))</f>
        <v/>
      </c>
      <c r="K264" s="71" t="str">
        <f>IF(AND(L264&lt;&gt;"",L264&gt;0),RANK(L264,L$6:L$300,0)*100+COUNTIF(L$5:L264,L264),"")</f>
        <v/>
      </c>
      <c r="L264" s="71" t="str">
        <f>IF(OR($A264="",R264="Nein",R264=""),"",SUMPRODUCT((Tabelle1!$J$6:$J$500)*(Ausstellungen!$C$6:$C$500=$A264)*(Ausstellungen!$F$6:$F$500=Tabelle2!$E$8)))</f>
        <v/>
      </c>
      <c r="M264" s="130" t="str">
        <f t="shared" si="4"/>
        <v/>
      </c>
      <c r="N264" s="130" t="str">
        <f>IF(A264&gt;"a",PROPER(VLOOKUP(A264,Teilnehmer!C$6:E$300,3,0)),"")</f>
        <v/>
      </c>
      <c r="O264" s="130" t="str">
        <f>IF(Teilnehmer!C264&lt;&gt;"","Tabelle2!$A$4:$A$6","leer")</f>
        <v>leer</v>
      </c>
      <c r="P264" s="130" t="str">
        <f>IF(AND(Teilnehmer!C264&lt;&gt;"",Teilnehmer!D264&lt;&gt;"",Teilnehmer!E264&lt;&gt;""),"Tabelle2!$A$1:$A$3","leer")</f>
        <v>leer</v>
      </c>
      <c r="Q264" s="71">
        <f>COUNTIF(Teilnehmer!$C$6:$C$300,"&lt;="&amp;Teilnehmer!$C$6:$C$300)</f>
        <v>0</v>
      </c>
      <c r="R264" s="71" t="str">
        <f>IF(A264&gt;"a",VLOOKUP(A264,Teilnehmer!C$6:F$300,4,0),"")</f>
        <v/>
      </c>
    </row>
    <row r="265" spans="1:18" ht="18.600000000000001" customHeight="1" x14ac:dyDescent="0.2">
      <c r="A265" s="130" t="str">
        <f>IF(ISERROR(INDEX(Teilnehmer!$C$6:$C$300,MATCH(ROWS(Teilnehmer!C$6:$C265),$Q$6:$Q$300,0))),"",UPPER(INDEX(Teilnehmer!$C$6:$C$300,MATCH(ROWS(Teilnehmer!A$6:$C265),$Q$6:$Q$300,0))))</f>
        <v/>
      </c>
      <c r="B265" s="130" t="str">
        <f>IF(A265&gt;"a",MID(VLOOKUP(A265,Teilnehmer!C$6:D$300,2,0),1,2),"")</f>
        <v/>
      </c>
      <c r="C265" s="71" t="str">
        <f>IF(AND(D265&lt;&gt;"",D265&gt;0),RANK(D265,D$6:D$300,0)*100+COUNTIF(D$5:D265,D265),"")</f>
        <v/>
      </c>
      <c r="D265" s="71" t="str">
        <f>IF(OR($A265="",R265="Nein",R265=""),"",SUMPRODUCT((Tabelle1!$J$6:$J$500)*(Ausstellungen!$C$6:$C$500=$A265)*(Ausstellungen!$F$6:$F$500=Tabelle2!$E$3)*(Ausstellungen!$E$6:$E$500="Hü"))+SUMPRODUCT((Tabelle1!$J$6:$J$500)*(Ausstellungen!$C$6:$C$500=$A265)*(Ausstellungen!$F$6:$F$500=Tabelle2!$E$4)*(Ausstellungen!$E$6:$E$500="Hü")))</f>
        <v/>
      </c>
      <c r="E265" s="71" t="str">
        <f>IF(AND(F265&lt;&gt;"",F265&gt;0),RANK(F265,F$6:F$300,0)*100+COUNTIF(F$5:F265,F265),"")</f>
        <v/>
      </c>
      <c r="F265" s="71" t="str">
        <f>IF(OR($A265="",R265="Nein",R265=""),"",SUMPRODUCT((Tabelle1!$J$6:$J$500)*(Ausstellungen!$C$6:$C$500=$A265)*(Ausstellungen!$F$6:$F$500=Tabelle2!$E$3)*(Ausstellungen!$E$6:$E$500="Rü"))+SUMPRODUCT((Tabelle1!$J$6:$J$500)*(Ausstellungen!$C$6:$C$500=$A265)*(Ausstellungen!$F$6:$F$500=Tabelle2!$E$4)*(Ausstellungen!$E$6:$E$500="Rü")))</f>
        <v/>
      </c>
      <c r="G265" s="71" t="str">
        <f>IF(AND(H265&lt;&gt;"",H265&gt;0),RANK(H265,H$6:H$300,0)*100+COUNTIF(H$5:H265,H265),"")</f>
        <v/>
      </c>
      <c r="H265" s="71" t="str">
        <f>IF(OR($A265="",R265="Nein",R265=""),"",SUMPRODUCT((Tabelle1!$J$6:$J$500)*(Ausstellungen!$C$6:$C$500=$A265)*(Ausstellungen!$F$6:$F$500&lt;&gt;Tabelle2!$E$3)*(Ausstellungen!$F$6:$F$500&lt;&gt;Tabelle2!$E$4)*(Ausstellungen!$F$6:$F$500&lt;&gt;Tabelle2!$E$8)*(Ausstellungen!$E$6:$E$500="Hü")))</f>
        <v/>
      </c>
      <c r="I265" s="71" t="str">
        <f>IF(AND(J265&lt;&gt;"",J265&gt;0),RANK(J265,J$6:J$300,0)*100+COUNTIF(J$5:J265,J265),"")</f>
        <v/>
      </c>
      <c r="J265" s="71" t="str">
        <f>IF(OR($A265="",R265="Nein",R265=""),"",SUMPRODUCT((Tabelle1!$J$6:$J$500)*(Ausstellungen!$C$6:$C$500=$A265)*(Ausstellungen!$F$6:$F$500&lt;&gt;Tabelle2!$E$3)*(Ausstellungen!$F$6:$F$500&lt;&gt;Tabelle2!$E$4)*(Ausstellungen!$F$6:$F$500&lt;&gt;Tabelle2!$E$8)*(Ausstellungen!$E$6:$E$500="Rü")))</f>
        <v/>
      </c>
      <c r="K265" s="71" t="str">
        <f>IF(AND(L265&lt;&gt;"",L265&gt;0),RANK(L265,L$6:L$300,0)*100+COUNTIF(L$5:L265,L265),"")</f>
        <v/>
      </c>
      <c r="L265" s="71" t="str">
        <f>IF(OR($A265="",R265="Nein",R265=""),"",SUMPRODUCT((Tabelle1!$J$6:$J$500)*(Ausstellungen!$C$6:$C$500=$A265)*(Ausstellungen!$F$6:$F$500=Tabelle2!$E$8)))</f>
        <v/>
      </c>
      <c r="M265" s="130" t="str">
        <f t="shared" si="4"/>
        <v/>
      </c>
      <c r="N265" s="130" t="str">
        <f>IF(A265&gt;"a",PROPER(VLOOKUP(A265,Teilnehmer!C$6:E$300,3,0)),"")</f>
        <v/>
      </c>
      <c r="O265" s="130" t="str">
        <f>IF(Teilnehmer!C265&lt;&gt;"","Tabelle2!$A$4:$A$6","leer")</f>
        <v>leer</v>
      </c>
      <c r="P265" s="130" t="str">
        <f>IF(AND(Teilnehmer!C265&lt;&gt;"",Teilnehmer!D265&lt;&gt;"",Teilnehmer!E265&lt;&gt;""),"Tabelle2!$A$1:$A$3","leer")</f>
        <v>leer</v>
      </c>
      <c r="Q265" s="71">
        <f>COUNTIF(Teilnehmer!$C$6:$C$300,"&lt;="&amp;Teilnehmer!$C$6:$C$300)</f>
        <v>0</v>
      </c>
      <c r="R265" s="71" t="str">
        <f>IF(A265&gt;"a",VLOOKUP(A265,Teilnehmer!C$6:F$300,4,0),"")</f>
        <v/>
      </c>
    </row>
    <row r="266" spans="1:18" ht="18.600000000000001" customHeight="1" x14ac:dyDescent="0.2">
      <c r="A266" s="130" t="str">
        <f>IF(ISERROR(INDEX(Teilnehmer!$C$6:$C$300,MATCH(ROWS(Teilnehmer!C$6:$C266),$Q$6:$Q$300,0))),"",UPPER(INDEX(Teilnehmer!$C$6:$C$300,MATCH(ROWS(Teilnehmer!A$6:$C266),$Q$6:$Q$300,0))))</f>
        <v/>
      </c>
      <c r="B266" s="130" t="str">
        <f>IF(A266&gt;"a",MID(VLOOKUP(A266,Teilnehmer!C$6:D$300,2,0),1,2),"")</f>
        <v/>
      </c>
      <c r="C266" s="71" t="str">
        <f>IF(AND(D266&lt;&gt;"",D266&gt;0),RANK(D266,D$6:D$300,0)*100+COUNTIF(D$5:D266,D266),"")</f>
        <v/>
      </c>
      <c r="D266" s="71" t="str">
        <f>IF(OR($A266="",R266="Nein",R266=""),"",SUMPRODUCT((Tabelle1!$J$6:$J$500)*(Ausstellungen!$C$6:$C$500=$A266)*(Ausstellungen!$F$6:$F$500=Tabelle2!$E$3)*(Ausstellungen!$E$6:$E$500="Hü"))+SUMPRODUCT((Tabelle1!$J$6:$J$500)*(Ausstellungen!$C$6:$C$500=$A266)*(Ausstellungen!$F$6:$F$500=Tabelle2!$E$4)*(Ausstellungen!$E$6:$E$500="Hü")))</f>
        <v/>
      </c>
      <c r="E266" s="71" t="str">
        <f>IF(AND(F266&lt;&gt;"",F266&gt;0),RANK(F266,F$6:F$300,0)*100+COUNTIF(F$5:F266,F266),"")</f>
        <v/>
      </c>
      <c r="F266" s="71" t="str">
        <f>IF(OR($A266="",R266="Nein",R266=""),"",SUMPRODUCT((Tabelle1!$J$6:$J$500)*(Ausstellungen!$C$6:$C$500=$A266)*(Ausstellungen!$F$6:$F$500=Tabelle2!$E$3)*(Ausstellungen!$E$6:$E$500="Rü"))+SUMPRODUCT((Tabelle1!$J$6:$J$500)*(Ausstellungen!$C$6:$C$500=$A266)*(Ausstellungen!$F$6:$F$500=Tabelle2!$E$4)*(Ausstellungen!$E$6:$E$500="Rü")))</f>
        <v/>
      </c>
      <c r="G266" s="71" t="str">
        <f>IF(AND(H266&lt;&gt;"",H266&gt;0),RANK(H266,H$6:H$300,0)*100+COUNTIF(H$5:H266,H266),"")</f>
        <v/>
      </c>
      <c r="H266" s="71" t="str">
        <f>IF(OR($A266="",R266="Nein",R266=""),"",SUMPRODUCT((Tabelle1!$J$6:$J$500)*(Ausstellungen!$C$6:$C$500=$A266)*(Ausstellungen!$F$6:$F$500&lt;&gt;Tabelle2!$E$3)*(Ausstellungen!$F$6:$F$500&lt;&gt;Tabelle2!$E$4)*(Ausstellungen!$F$6:$F$500&lt;&gt;Tabelle2!$E$8)*(Ausstellungen!$E$6:$E$500="Hü")))</f>
        <v/>
      </c>
      <c r="I266" s="71" t="str">
        <f>IF(AND(J266&lt;&gt;"",J266&gt;0),RANK(J266,J$6:J$300,0)*100+COUNTIF(J$5:J266,J266),"")</f>
        <v/>
      </c>
      <c r="J266" s="71" t="str">
        <f>IF(OR($A266="",R266="Nein",R266=""),"",SUMPRODUCT((Tabelle1!$J$6:$J$500)*(Ausstellungen!$C$6:$C$500=$A266)*(Ausstellungen!$F$6:$F$500&lt;&gt;Tabelle2!$E$3)*(Ausstellungen!$F$6:$F$500&lt;&gt;Tabelle2!$E$4)*(Ausstellungen!$F$6:$F$500&lt;&gt;Tabelle2!$E$8)*(Ausstellungen!$E$6:$E$500="Rü")))</f>
        <v/>
      </c>
      <c r="K266" s="71" t="str">
        <f>IF(AND(L266&lt;&gt;"",L266&gt;0),RANK(L266,L$6:L$300,0)*100+COUNTIF(L$5:L266,L266),"")</f>
        <v/>
      </c>
      <c r="L266" s="71" t="str">
        <f>IF(OR($A266="",R266="Nein",R266=""),"",SUMPRODUCT((Tabelle1!$J$6:$J$500)*(Ausstellungen!$C$6:$C$500=$A266)*(Ausstellungen!$F$6:$F$500=Tabelle2!$E$8)))</f>
        <v/>
      </c>
      <c r="M266" s="130" t="str">
        <f t="shared" si="4"/>
        <v/>
      </c>
      <c r="N266" s="130" t="str">
        <f>IF(A266&gt;"a",PROPER(VLOOKUP(A266,Teilnehmer!C$6:E$300,3,0)),"")</f>
        <v/>
      </c>
      <c r="O266" s="130" t="str">
        <f>IF(Teilnehmer!C266&lt;&gt;"","Tabelle2!$A$4:$A$6","leer")</f>
        <v>leer</v>
      </c>
      <c r="P266" s="130" t="str">
        <f>IF(AND(Teilnehmer!C266&lt;&gt;"",Teilnehmer!D266&lt;&gt;"",Teilnehmer!E266&lt;&gt;""),"Tabelle2!$A$1:$A$3","leer")</f>
        <v>leer</v>
      </c>
      <c r="Q266" s="71">
        <f>COUNTIF(Teilnehmer!$C$6:$C$300,"&lt;="&amp;Teilnehmer!$C$6:$C$300)</f>
        <v>0</v>
      </c>
      <c r="R266" s="71" t="str">
        <f>IF(A266&gt;"a",VLOOKUP(A266,Teilnehmer!C$6:F$300,4,0),"")</f>
        <v/>
      </c>
    </row>
    <row r="267" spans="1:18" ht="18.600000000000001" customHeight="1" x14ac:dyDescent="0.2">
      <c r="A267" s="130" t="str">
        <f>IF(ISERROR(INDEX(Teilnehmer!$C$6:$C$300,MATCH(ROWS(Teilnehmer!C$6:$C267),$Q$6:$Q$300,0))),"",UPPER(INDEX(Teilnehmer!$C$6:$C$300,MATCH(ROWS(Teilnehmer!A$6:$C267),$Q$6:$Q$300,0))))</f>
        <v/>
      </c>
      <c r="B267" s="130" t="str">
        <f>IF(A267&gt;"a",MID(VLOOKUP(A267,Teilnehmer!C$6:D$300,2,0),1,2),"")</f>
        <v/>
      </c>
      <c r="C267" s="71" t="str">
        <f>IF(AND(D267&lt;&gt;"",D267&gt;0),RANK(D267,D$6:D$300,0)*100+COUNTIF(D$5:D267,D267),"")</f>
        <v/>
      </c>
      <c r="D267" s="71" t="str">
        <f>IF(OR($A267="",R267="Nein",R267=""),"",SUMPRODUCT((Tabelle1!$J$6:$J$500)*(Ausstellungen!$C$6:$C$500=$A267)*(Ausstellungen!$F$6:$F$500=Tabelle2!$E$3)*(Ausstellungen!$E$6:$E$500="Hü"))+SUMPRODUCT((Tabelle1!$J$6:$J$500)*(Ausstellungen!$C$6:$C$500=$A267)*(Ausstellungen!$F$6:$F$500=Tabelle2!$E$4)*(Ausstellungen!$E$6:$E$500="Hü")))</f>
        <v/>
      </c>
      <c r="E267" s="71" t="str">
        <f>IF(AND(F267&lt;&gt;"",F267&gt;0),RANK(F267,F$6:F$300,0)*100+COUNTIF(F$5:F267,F267),"")</f>
        <v/>
      </c>
      <c r="F267" s="71" t="str">
        <f>IF(OR($A267="",R267="Nein",R267=""),"",SUMPRODUCT((Tabelle1!$J$6:$J$500)*(Ausstellungen!$C$6:$C$500=$A267)*(Ausstellungen!$F$6:$F$500=Tabelle2!$E$3)*(Ausstellungen!$E$6:$E$500="Rü"))+SUMPRODUCT((Tabelle1!$J$6:$J$500)*(Ausstellungen!$C$6:$C$500=$A267)*(Ausstellungen!$F$6:$F$500=Tabelle2!$E$4)*(Ausstellungen!$E$6:$E$500="Rü")))</f>
        <v/>
      </c>
      <c r="G267" s="71" t="str">
        <f>IF(AND(H267&lt;&gt;"",H267&gt;0),RANK(H267,H$6:H$300,0)*100+COUNTIF(H$5:H267,H267),"")</f>
        <v/>
      </c>
      <c r="H267" s="71" t="str">
        <f>IF(OR($A267="",R267="Nein",R267=""),"",SUMPRODUCT((Tabelle1!$J$6:$J$500)*(Ausstellungen!$C$6:$C$500=$A267)*(Ausstellungen!$F$6:$F$500&lt;&gt;Tabelle2!$E$3)*(Ausstellungen!$F$6:$F$500&lt;&gt;Tabelle2!$E$4)*(Ausstellungen!$F$6:$F$500&lt;&gt;Tabelle2!$E$8)*(Ausstellungen!$E$6:$E$500="Hü")))</f>
        <v/>
      </c>
      <c r="I267" s="71" t="str">
        <f>IF(AND(J267&lt;&gt;"",J267&gt;0),RANK(J267,J$6:J$300,0)*100+COUNTIF(J$5:J267,J267),"")</f>
        <v/>
      </c>
      <c r="J267" s="71" t="str">
        <f>IF(OR($A267="",R267="Nein",R267=""),"",SUMPRODUCT((Tabelle1!$J$6:$J$500)*(Ausstellungen!$C$6:$C$500=$A267)*(Ausstellungen!$F$6:$F$500&lt;&gt;Tabelle2!$E$3)*(Ausstellungen!$F$6:$F$500&lt;&gt;Tabelle2!$E$4)*(Ausstellungen!$F$6:$F$500&lt;&gt;Tabelle2!$E$8)*(Ausstellungen!$E$6:$E$500="Rü")))</f>
        <v/>
      </c>
      <c r="K267" s="71" t="str">
        <f>IF(AND(L267&lt;&gt;"",L267&gt;0),RANK(L267,L$6:L$300,0)*100+COUNTIF(L$5:L267,L267),"")</f>
        <v/>
      </c>
      <c r="L267" s="71" t="str">
        <f>IF(OR($A267="",R267="Nein",R267=""),"",SUMPRODUCT((Tabelle1!$J$6:$J$500)*(Ausstellungen!$C$6:$C$500=$A267)*(Ausstellungen!$F$6:$F$500=Tabelle2!$E$8)))</f>
        <v/>
      </c>
      <c r="M267" s="130" t="str">
        <f t="shared" si="4"/>
        <v/>
      </c>
      <c r="N267" s="130" t="str">
        <f>IF(A267&gt;"a",PROPER(VLOOKUP(A267,Teilnehmer!C$6:E$300,3,0)),"")</f>
        <v/>
      </c>
      <c r="O267" s="130" t="str">
        <f>IF(Teilnehmer!C267&lt;&gt;"","Tabelle2!$A$4:$A$6","leer")</f>
        <v>leer</v>
      </c>
      <c r="P267" s="130" t="str">
        <f>IF(AND(Teilnehmer!C267&lt;&gt;"",Teilnehmer!D267&lt;&gt;"",Teilnehmer!E267&lt;&gt;""),"Tabelle2!$A$1:$A$3","leer")</f>
        <v>leer</v>
      </c>
      <c r="Q267" s="71">
        <f>COUNTIF(Teilnehmer!$C$6:$C$300,"&lt;="&amp;Teilnehmer!$C$6:$C$300)</f>
        <v>0</v>
      </c>
      <c r="R267" s="71" t="str">
        <f>IF(A267&gt;"a",VLOOKUP(A267,Teilnehmer!C$6:F$300,4,0),"")</f>
        <v/>
      </c>
    </row>
    <row r="268" spans="1:18" ht="18.600000000000001" customHeight="1" x14ac:dyDescent="0.2">
      <c r="A268" s="130" t="str">
        <f>IF(ISERROR(INDEX(Teilnehmer!$C$6:$C$300,MATCH(ROWS(Teilnehmer!C$6:$C268),$Q$6:$Q$300,0))),"",UPPER(INDEX(Teilnehmer!$C$6:$C$300,MATCH(ROWS(Teilnehmer!A$6:$C268),$Q$6:$Q$300,0))))</f>
        <v/>
      </c>
      <c r="B268" s="130" t="str">
        <f>IF(A268&gt;"a",MID(VLOOKUP(A268,Teilnehmer!C$6:D$300,2,0),1,2),"")</f>
        <v/>
      </c>
      <c r="C268" s="71" t="str">
        <f>IF(AND(D268&lt;&gt;"",D268&gt;0),RANK(D268,D$6:D$300,0)*100+COUNTIF(D$5:D268,D268),"")</f>
        <v/>
      </c>
      <c r="D268" s="71" t="str">
        <f>IF(OR($A268="",R268="Nein",R268=""),"",SUMPRODUCT((Tabelle1!$J$6:$J$500)*(Ausstellungen!$C$6:$C$500=$A268)*(Ausstellungen!$F$6:$F$500=Tabelle2!$E$3)*(Ausstellungen!$E$6:$E$500="Hü"))+SUMPRODUCT((Tabelle1!$J$6:$J$500)*(Ausstellungen!$C$6:$C$500=$A268)*(Ausstellungen!$F$6:$F$500=Tabelle2!$E$4)*(Ausstellungen!$E$6:$E$500="Hü")))</f>
        <v/>
      </c>
      <c r="E268" s="71" t="str">
        <f>IF(AND(F268&lt;&gt;"",F268&gt;0),RANK(F268,F$6:F$300,0)*100+COUNTIF(F$5:F268,F268),"")</f>
        <v/>
      </c>
      <c r="F268" s="71" t="str">
        <f>IF(OR($A268="",R268="Nein",R268=""),"",SUMPRODUCT((Tabelle1!$J$6:$J$500)*(Ausstellungen!$C$6:$C$500=$A268)*(Ausstellungen!$F$6:$F$500=Tabelle2!$E$3)*(Ausstellungen!$E$6:$E$500="Rü"))+SUMPRODUCT((Tabelle1!$J$6:$J$500)*(Ausstellungen!$C$6:$C$500=$A268)*(Ausstellungen!$F$6:$F$500=Tabelle2!$E$4)*(Ausstellungen!$E$6:$E$500="Rü")))</f>
        <v/>
      </c>
      <c r="G268" s="71" t="str">
        <f>IF(AND(H268&lt;&gt;"",H268&gt;0),RANK(H268,H$6:H$300,0)*100+COUNTIF(H$5:H268,H268),"")</f>
        <v/>
      </c>
      <c r="H268" s="71" t="str">
        <f>IF(OR($A268="",R268="Nein",R268=""),"",SUMPRODUCT((Tabelle1!$J$6:$J$500)*(Ausstellungen!$C$6:$C$500=$A268)*(Ausstellungen!$F$6:$F$500&lt;&gt;Tabelle2!$E$3)*(Ausstellungen!$F$6:$F$500&lt;&gt;Tabelle2!$E$4)*(Ausstellungen!$F$6:$F$500&lt;&gt;Tabelle2!$E$8)*(Ausstellungen!$E$6:$E$500="Hü")))</f>
        <v/>
      </c>
      <c r="I268" s="71" t="str">
        <f>IF(AND(J268&lt;&gt;"",J268&gt;0),RANK(J268,J$6:J$300,0)*100+COUNTIF(J$5:J268,J268),"")</f>
        <v/>
      </c>
      <c r="J268" s="71" t="str">
        <f>IF(OR($A268="",R268="Nein",R268=""),"",SUMPRODUCT((Tabelle1!$J$6:$J$500)*(Ausstellungen!$C$6:$C$500=$A268)*(Ausstellungen!$F$6:$F$500&lt;&gt;Tabelle2!$E$3)*(Ausstellungen!$F$6:$F$500&lt;&gt;Tabelle2!$E$4)*(Ausstellungen!$F$6:$F$500&lt;&gt;Tabelle2!$E$8)*(Ausstellungen!$E$6:$E$500="Rü")))</f>
        <v/>
      </c>
      <c r="K268" s="71" t="str">
        <f>IF(AND(L268&lt;&gt;"",L268&gt;0),RANK(L268,L$6:L$300,0)*100+COUNTIF(L$5:L268,L268),"")</f>
        <v/>
      </c>
      <c r="L268" s="71" t="str">
        <f>IF(OR($A268="",R268="Nein",R268=""),"",SUMPRODUCT((Tabelle1!$J$6:$J$500)*(Ausstellungen!$C$6:$C$500=$A268)*(Ausstellungen!$F$6:$F$500=Tabelle2!$E$8)))</f>
        <v/>
      </c>
      <c r="M268" s="130" t="str">
        <f t="shared" si="4"/>
        <v/>
      </c>
      <c r="N268" s="130" t="str">
        <f>IF(A268&gt;"a",PROPER(VLOOKUP(A268,Teilnehmer!C$6:E$300,3,0)),"")</f>
        <v/>
      </c>
      <c r="O268" s="130" t="str">
        <f>IF(Teilnehmer!C268&lt;&gt;"","Tabelle2!$A$4:$A$6","leer")</f>
        <v>leer</v>
      </c>
      <c r="P268" s="130" t="str">
        <f>IF(AND(Teilnehmer!C268&lt;&gt;"",Teilnehmer!D268&lt;&gt;"",Teilnehmer!E268&lt;&gt;""),"Tabelle2!$A$1:$A$3","leer")</f>
        <v>leer</v>
      </c>
      <c r="Q268" s="71">
        <f>COUNTIF(Teilnehmer!$C$6:$C$300,"&lt;="&amp;Teilnehmer!$C$6:$C$300)</f>
        <v>0</v>
      </c>
      <c r="R268" s="71" t="str">
        <f>IF(A268&gt;"a",VLOOKUP(A268,Teilnehmer!C$6:F$300,4,0),"")</f>
        <v/>
      </c>
    </row>
    <row r="269" spans="1:18" ht="18.600000000000001" customHeight="1" x14ac:dyDescent="0.2">
      <c r="A269" s="130" t="str">
        <f>IF(ISERROR(INDEX(Teilnehmer!$C$6:$C$300,MATCH(ROWS(Teilnehmer!C$6:$C269),$Q$6:$Q$300,0))),"",UPPER(INDEX(Teilnehmer!$C$6:$C$300,MATCH(ROWS(Teilnehmer!A$6:$C269),$Q$6:$Q$300,0))))</f>
        <v/>
      </c>
      <c r="B269" s="130" t="str">
        <f>IF(A269&gt;"a",MID(VLOOKUP(A269,Teilnehmer!C$6:D$300,2,0),1,2),"")</f>
        <v/>
      </c>
      <c r="C269" s="71" t="str">
        <f>IF(AND(D269&lt;&gt;"",D269&gt;0),RANK(D269,D$6:D$300,0)*100+COUNTIF(D$5:D269,D269),"")</f>
        <v/>
      </c>
      <c r="D269" s="71" t="str">
        <f>IF(OR($A269="",R269="Nein",R269=""),"",SUMPRODUCT((Tabelle1!$J$6:$J$500)*(Ausstellungen!$C$6:$C$500=$A269)*(Ausstellungen!$F$6:$F$500=Tabelle2!$E$3)*(Ausstellungen!$E$6:$E$500="Hü"))+SUMPRODUCT((Tabelle1!$J$6:$J$500)*(Ausstellungen!$C$6:$C$500=$A269)*(Ausstellungen!$F$6:$F$500=Tabelle2!$E$4)*(Ausstellungen!$E$6:$E$500="Hü")))</f>
        <v/>
      </c>
      <c r="E269" s="71" t="str">
        <f>IF(AND(F269&lt;&gt;"",F269&gt;0),RANK(F269,F$6:F$300,0)*100+COUNTIF(F$5:F269,F269),"")</f>
        <v/>
      </c>
      <c r="F269" s="71" t="str">
        <f>IF(OR($A269="",R269="Nein",R269=""),"",SUMPRODUCT((Tabelle1!$J$6:$J$500)*(Ausstellungen!$C$6:$C$500=$A269)*(Ausstellungen!$F$6:$F$500=Tabelle2!$E$3)*(Ausstellungen!$E$6:$E$500="Rü"))+SUMPRODUCT((Tabelle1!$J$6:$J$500)*(Ausstellungen!$C$6:$C$500=$A269)*(Ausstellungen!$F$6:$F$500=Tabelle2!$E$4)*(Ausstellungen!$E$6:$E$500="Rü")))</f>
        <v/>
      </c>
      <c r="G269" s="71" t="str">
        <f>IF(AND(H269&lt;&gt;"",H269&gt;0),RANK(H269,H$6:H$300,0)*100+COUNTIF(H$5:H269,H269),"")</f>
        <v/>
      </c>
      <c r="H269" s="71" t="str">
        <f>IF(OR($A269="",R269="Nein",R269=""),"",SUMPRODUCT((Tabelle1!$J$6:$J$500)*(Ausstellungen!$C$6:$C$500=$A269)*(Ausstellungen!$F$6:$F$500&lt;&gt;Tabelle2!$E$3)*(Ausstellungen!$F$6:$F$500&lt;&gt;Tabelle2!$E$4)*(Ausstellungen!$F$6:$F$500&lt;&gt;Tabelle2!$E$8)*(Ausstellungen!$E$6:$E$500="Hü")))</f>
        <v/>
      </c>
      <c r="I269" s="71" t="str">
        <f>IF(AND(J269&lt;&gt;"",J269&gt;0),RANK(J269,J$6:J$300,0)*100+COUNTIF(J$5:J269,J269),"")</f>
        <v/>
      </c>
      <c r="J269" s="71" t="str">
        <f>IF(OR($A269="",R269="Nein",R269=""),"",SUMPRODUCT((Tabelle1!$J$6:$J$500)*(Ausstellungen!$C$6:$C$500=$A269)*(Ausstellungen!$F$6:$F$500&lt;&gt;Tabelle2!$E$3)*(Ausstellungen!$F$6:$F$500&lt;&gt;Tabelle2!$E$4)*(Ausstellungen!$F$6:$F$500&lt;&gt;Tabelle2!$E$8)*(Ausstellungen!$E$6:$E$500="Rü")))</f>
        <v/>
      </c>
      <c r="K269" s="71" t="str">
        <f>IF(AND(L269&lt;&gt;"",L269&gt;0),RANK(L269,L$6:L$300,0)*100+COUNTIF(L$5:L269,L269),"")</f>
        <v/>
      </c>
      <c r="L269" s="71" t="str">
        <f>IF(OR($A269="",R269="Nein",R269=""),"",SUMPRODUCT((Tabelle1!$J$6:$J$500)*(Ausstellungen!$C$6:$C$500=$A269)*(Ausstellungen!$F$6:$F$500=Tabelle2!$E$8)))</f>
        <v/>
      </c>
      <c r="M269" s="130" t="str">
        <f t="shared" si="4"/>
        <v/>
      </c>
      <c r="N269" s="130" t="str">
        <f>IF(A269&gt;"a",PROPER(VLOOKUP(A269,Teilnehmer!C$6:E$300,3,0)),"")</f>
        <v/>
      </c>
      <c r="O269" s="130" t="str">
        <f>IF(Teilnehmer!C269&lt;&gt;"","Tabelle2!$A$4:$A$6","leer")</f>
        <v>leer</v>
      </c>
      <c r="P269" s="130" t="str">
        <f>IF(AND(Teilnehmer!C269&lt;&gt;"",Teilnehmer!D269&lt;&gt;"",Teilnehmer!E269&lt;&gt;""),"Tabelle2!$A$1:$A$3","leer")</f>
        <v>leer</v>
      </c>
      <c r="Q269" s="71">
        <f>COUNTIF(Teilnehmer!$C$6:$C$300,"&lt;="&amp;Teilnehmer!$C$6:$C$300)</f>
        <v>0</v>
      </c>
      <c r="R269" s="71" t="str">
        <f>IF(A269&gt;"a",VLOOKUP(A269,Teilnehmer!C$6:F$300,4,0),"")</f>
        <v/>
      </c>
    </row>
    <row r="270" spans="1:18" ht="18.600000000000001" customHeight="1" x14ac:dyDescent="0.2">
      <c r="A270" s="130" t="str">
        <f>IF(ISERROR(INDEX(Teilnehmer!$C$6:$C$300,MATCH(ROWS(Teilnehmer!C$6:$C270),$Q$6:$Q$300,0))),"",UPPER(INDEX(Teilnehmer!$C$6:$C$300,MATCH(ROWS(Teilnehmer!A$6:$C270),$Q$6:$Q$300,0))))</f>
        <v/>
      </c>
      <c r="B270" s="130" t="str">
        <f>IF(A270&gt;"a",MID(VLOOKUP(A270,Teilnehmer!C$6:D$300,2,0),1,2),"")</f>
        <v/>
      </c>
      <c r="C270" s="71" t="str">
        <f>IF(AND(D270&lt;&gt;"",D270&gt;0),RANK(D270,D$6:D$300,0)*100+COUNTIF(D$5:D270,D270),"")</f>
        <v/>
      </c>
      <c r="D270" s="71" t="str">
        <f>IF(OR($A270="",R270="Nein",R270=""),"",SUMPRODUCT((Tabelle1!$J$6:$J$500)*(Ausstellungen!$C$6:$C$500=$A270)*(Ausstellungen!$F$6:$F$500=Tabelle2!$E$3)*(Ausstellungen!$E$6:$E$500="Hü"))+SUMPRODUCT((Tabelle1!$J$6:$J$500)*(Ausstellungen!$C$6:$C$500=$A270)*(Ausstellungen!$F$6:$F$500=Tabelle2!$E$4)*(Ausstellungen!$E$6:$E$500="Hü")))</f>
        <v/>
      </c>
      <c r="E270" s="71" t="str">
        <f>IF(AND(F270&lt;&gt;"",F270&gt;0),RANK(F270,F$6:F$300,0)*100+COUNTIF(F$5:F270,F270),"")</f>
        <v/>
      </c>
      <c r="F270" s="71" t="str">
        <f>IF(OR($A270="",R270="Nein",R270=""),"",SUMPRODUCT((Tabelle1!$J$6:$J$500)*(Ausstellungen!$C$6:$C$500=$A270)*(Ausstellungen!$F$6:$F$500=Tabelle2!$E$3)*(Ausstellungen!$E$6:$E$500="Rü"))+SUMPRODUCT((Tabelle1!$J$6:$J$500)*(Ausstellungen!$C$6:$C$500=$A270)*(Ausstellungen!$F$6:$F$500=Tabelle2!$E$4)*(Ausstellungen!$E$6:$E$500="Rü")))</f>
        <v/>
      </c>
      <c r="G270" s="71" t="str">
        <f>IF(AND(H270&lt;&gt;"",H270&gt;0),RANK(H270,H$6:H$300,0)*100+COUNTIF(H$5:H270,H270),"")</f>
        <v/>
      </c>
      <c r="H270" s="71" t="str">
        <f>IF(OR($A270="",R270="Nein",R270=""),"",SUMPRODUCT((Tabelle1!$J$6:$J$500)*(Ausstellungen!$C$6:$C$500=$A270)*(Ausstellungen!$F$6:$F$500&lt;&gt;Tabelle2!$E$3)*(Ausstellungen!$F$6:$F$500&lt;&gt;Tabelle2!$E$4)*(Ausstellungen!$F$6:$F$500&lt;&gt;Tabelle2!$E$8)*(Ausstellungen!$E$6:$E$500="Hü")))</f>
        <v/>
      </c>
      <c r="I270" s="71" t="str">
        <f>IF(AND(J270&lt;&gt;"",J270&gt;0),RANK(J270,J$6:J$300,0)*100+COUNTIF(J$5:J270,J270),"")</f>
        <v/>
      </c>
      <c r="J270" s="71" t="str">
        <f>IF(OR($A270="",R270="Nein",R270=""),"",SUMPRODUCT((Tabelle1!$J$6:$J$500)*(Ausstellungen!$C$6:$C$500=$A270)*(Ausstellungen!$F$6:$F$500&lt;&gt;Tabelle2!$E$3)*(Ausstellungen!$F$6:$F$500&lt;&gt;Tabelle2!$E$4)*(Ausstellungen!$F$6:$F$500&lt;&gt;Tabelle2!$E$8)*(Ausstellungen!$E$6:$E$500="Rü")))</f>
        <v/>
      </c>
      <c r="K270" s="71" t="str">
        <f>IF(AND(L270&lt;&gt;"",L270&gt;0),RANK(L270,L$6:L$300,0)*100+COUNTIF(L$5:L270,L270),"")</f>
        <v/>
      </c>
      <c r="L270" s="71" t="str">
        <f>IF(OR($A270="",R270="Nein",R270=""),"",SUMPRODUCT((Tabelle1!$J$6:$J$500)*(Ausstellungen!$C$6:$C$500=$A270)*(Ausstellungen!$F$6:$F$500=Tabelle2!$E$8)))</f>
        <v/>
      </c>
      <c r="M270" s="130" t="str">
        <f t="shared" si="4"/>
        <v/>
      </c>
      <c r="N270" s="130" t="str">
        <f>IF(A270&gt;"a",PROPER(VLOOKUP(A270,Teilnehmer!C$6:E$300,3,0)),"")</f>
        <v/>
      </c>
      <c r="O270" s="130" t="str">
        <f>IF(Teilnehmer!C270&lt;&gt;"","Tabelle2!$A$4:$A$6","leer")</f>
        <v>leer</v>
      </c>
      <c r="P270" s="130" t="str">
        <f>IF(AND(Teilnehmer!C270&lt;&gt;"",Teilnehmer!D270&lt;&gt;"",Teilnehmer!E270&lt;&gt;""),"Tabelle2!$A$1:$A$3","leer")</f>
        <v>leer</v>
      </c>
      <c r="Q270" s="71">
        <f>COUNTIF(Teilnehmer!$C$6:$C$300,"&lt;="&amp;Teilnehmer!$C$6:$C$300)</f>
        <v>0</v>
      </c>
      <c r="R270" s="71" t="str">
        <f>IF(A270&gt;"a",VLOOKUP(A270,Teilnehmer!C$6:F$300,4,0),"")</f>
        <v/>
      </c>
    </row>
    <row r="271" spans="1:18" ht="18.600000000000001" customHeight="1" x14ac:dyDescent="0.2">
      <c r="A271" s="130" t="str">
        <f>IF(ISERROR(INDEX(Teilnehmer!$C$6:$C$300,MATCH(ROWS(Teilnehmer!C$6:$C271),$Q$6:$Q$300,0))),"",UPPER(INDEX(Teilnehmer!$C$6:$C$300,MATCH(ROWS(Teilnehmer!A$6:$C271),$Q$6:$Q$300,0))))</f>
        <v/>
      </c>
      <c r="B271" s="130" t="str">
        <f>IF(A271&gt;"a",MID(VLOOKUP(A271,Teilnehmer!C$6:D$300,2,0),1,2),"")</f>
        <v/>
      </c>
      <c r="C271" s="71" t="str">
        <f>IF(AND(D271&lt;&gt;"",D271&gt;0),RANK(D271,D$6:D$300,0)*100+COUNTIF(D$5:D271,D271),"")</f>
        <v/>
      </c>
      <c r="D271" s="71" t="str">
        <f>IF(OR($A271="",R271="Nein",R271=""),"",SUMPRODUCT((Tabelle1!$J$6:$J$500)*(Ausstellungen!$C$6:$C$500=$A271)*(Ausstellungen!$F$6:$F$500=Tabelle2!$E$3)*(Ausstellungen!$E$6:$E$500="Hü"))+SUMPRODUCT((Tabelle1!$J$6:$J$500)*(Ausstellungen!$C$6:$C$500=$A271)*(Ausstellungen!$F$6:$F$500=Tabelle2!$E$4)*(Ausstellungen!$E$6:$E$500="Hü")))</f>
        <v/>
      </c>
      <c r="E271" s="71" t="str">
        <f>IF(AND(F271&lt;&gt;"",F271&gt;0),RANK(F271,F$6:F$300,0)*100+COUNTIF(F$5:F271,F271),"")</f>
        <v/>
      </c>
      <c r="F271" s="71" t="str">
        <f>IF(OR($A271="",R271="Nein",R271=""),"",SUMPRODUCT((Tabelle1!$J$6:$J$500)*(Ausstellungen!$C$6:$C$500=$A271)*(Ausstellungen!$F$6:$F$500=Tabelle2!$E$3)*(Ausstellungen!$E$6:$E$500="Rü"))+SUMPRODUCT((Tabelle1!$J$6:$J$500)*(Ausstellungen!$C$6:$C$500=$A271)*(Ausstellungen!$F$6:$F$500=Tabelle2!$E$4)*(Ausstellungen!$E$6:$E$500="Rü")))</f>
        <v/>
      </c>
      <c r="G271" s="71" t="str">
        <f>IF(AND(H271&lt;&gt;"",H271&gt;0),RANK(H271,H$6:H$300,0)*100+COUNTIF(H$5:H271,H271),"")</f>
        <v/>
      </c>
      <c r="H271" s="71" t="str">
        <f>IF(OR($A271="",R271="Nein",R271=""),"",SUMPRODUCT((Tabelle1!$J$6:$J$500)*(Ausstellungen!$C$6:$C$500=$A271)*(Ausstellungen!$F$6:$F$500&lt;&gt;Tabelle2!$E$3)*(Ausstellungen!$F$6:$F$500&lt;&gt;Tabelle2!$E$4)*(Ausstellungen!$F$6:$F$500&lt;&gt;Tabelle2!$E$8)*(Ausstellungen!$E$6:$E$500="Hü")))</f>
        <v/>
      </c>
      <c r="I271" s="71" t="str">
        <f>IF(AND(J271&lt;&gt;"",J271&gt;0),RANK(J271,J$6:J$300,0)*100+COUNTIF(J$5:J271,J271),"")</f>
        <v/>
      </c>
      <c r="J271" s="71" t="str">
        <f>IF(OR($A271="",R271="Nein",R271=""),"",SUMPRODUCT((Tabelle1!$J$6:$J$500)*(Ausstellungen!$C$6:$C$500=$A271)*(Ausstellungen!$F$6:$F$500&lt;&gt;Tabelle2!$E$3)*(Ausstellungen!$F$6:$F$500&lt;&gt;Tabelle2!$E$4)*(Ausstellungen!$F$6:$F$500&lt;&gt;Tabelle2!$E$8)*(Ausstellungen!$E$6:$E$500="Rü")))</f>
        <v/>
      </c>
      <c r="K271" s="71" t="str">
        <f>IF(AND(L271&lt;&gt;"",L271&gt;0),RANK(L271,L$6:L$300,0)*100+COUNTIF(L$5:L271,L271),"")</f>
        <v/>
      </c>
      <c r="L271" s="71" t="str">
        <f>IF(OR($A271="",R271="Nein",R271=""),"",SUMPRODUCT((Tabelle1!$J$6:$J$500)*(Ausstellungen!$C$6:$C$500=$A271)*(Ausstellungen!$F$6:$F$500=Tabelle2!$E$8)))</f>
        <v/>
      </c>
      <c r="M271" s="130" t="str">
        <f t="shared" si="4"/>
        <v/>
      </c>
      <c r="N271" s="130" t="str">
        <f>IF(A271&gt;"a",PROPER(VLOOKUP(A271,Teilnehmer!C$6:E$300,3,0)),"")</f>
        <v/>
      </c>
      <c r="O271" s="130" t="str">
        <f>IF(Teilnehmer!C271&lt;&gt;"","Tabelle2!$A$4:$A$6","leer")</f>
        <v>leer</v>
      </c>
      <c r="P271" s="130" t="str">
        <f>IF(AND(Teilnehmer!C271&lt;&gt;"",Teilnehmer!D271&lt;&gt;"",Teilnehmer!E271&lt;&gt;""),"Tabelle2!$A$1:$A$3","leer")</f>
        <v>leer</v>
      </c>
      <c r="Q271" s="71">
        <f>COUNTIF(Teilnehmer!$C$6:$C$300,"&lt;="&amp;Teilnehmer!$C$6:$C$300)</f>
        <v>0</v>
      </c>
      <c r="R271" s="71" t="str">
        <f>IF(A271&gt;"a",VLOOKUP(A271,Teilnehmer!C$6:F$300,4,0),"")</f>
        <v/>
      </c>
    </row>
    <row r="272" spans="1:18" ht="18.600000000000001" customHeight="1" x14ac:dyDescent="0.2">
      <c r="A272" s="130" t="str">
        <f>IF(ISERROR(INDEX(Teilnehmer!$C$6:$C$300,MATCH(ROWS(Teilnehmer!C$6:$C272),$Q$6:$Q$300,0))),"",UPPER(INDEX(Teilnehmer!$C$6:$C$300,MATCH(ROWS(Teilnehmer!A$6:$C272),$Q$6:$Q$300,0))))</f>
        <v/>
      </c>
      <c r="B272" s="130" t="str">
        <f>IF(A272&gt;"a",MID(VLOOKUP(A272,Teilnehmer!C$6:D$300,2,0),1,2),"")</f>
        <v/>
      </c>
      <c r="C272" s="71" t="str">
        <f>IF(AND(D272&lt;&gt;"",D272&gt;0),RANK(D272,D$6:D$300,0)*100+COUNTIF(D$5:D272,D272),"")</f>
        <v/>
      </c>
      <c r="D272" s="71" t="str">
        <f>IF(OR($A272="",R272="Nein",R272=""),"",SUMPRODUCT((Tabelle1!$J$6:$J$500)*(Ausstellungen!$C$6:$C$500=$A272)*(Ausstellungen!$F$6:$F$500=Tabelle2!$E$3)*(Ausstellungen!$E$6:$E$500="Hü"))+SUMPRODUCT((Tabelle1!$J$6:$J$500)*(Ausstellungen!$C$6:$C$500=$A272)*(Ausstellungen!$F$6:$F$500=Tabelle2!$E$4)*(Ausstellungen!$E$6:$E$500="Hü")))</f>
        <v/>
      </c>
      <c r="E272" s="71" t="str">
        <f>IF(AND(F272&lt;&gt;"",F272&gt;0),RANK(F272,F$6:F$300,0)*100+COUNTIF(F$5:F272,F272),"")</f>
        <v/>
      </c>
      <c r="F272" s="71" t="str">
        <f>IF(OR($A272="",R272="Nein",R272=""),"",SUMPRODUCT((Tabelle1!$J$6:$J$500)*(Ausstellungen!$C$6:$C$500=$A272)*(Ausstellungen!$F$6:$F$500=Tabelle2!$E$3)*(Ausstellungen!$E$6:$E$500="Rü"))+SUMPRODUCT((Tabelle1!$J$6:$J$500)*(Ausstellungen!$C$6:$C$500=$A272)*(Ausstellungen!$F$6:$F$500=Tabelle2!$E$4)*(Ausstellungen!$E$6:$E$500="Rü")))</f>
        <v/>
      </c>
      <c r="G272" s="71" t="str">
        <f>IF(AND(H272&lt;&gt;"",H272&gt;0),RANK(H272,H$6:H$300,0)*100+COUNTIF(H$5:H272,H272),"")</f>
        <v/>
      </c>
      <c r="H272" s="71" t="str">
        <f>IF(OR($A272="",R272="Nein",R272=""),"",SUMPRODUCT((Tabelle1!$J$6:$J$500)*(Ausstellungen!$C$6:$C$500=$A272)*(Ausstellungen!$F$6:$F$500&lt;&gt;Tabelle2!$E$3)*(Ausstellungen!$F$6:$F$500&lt;&gt;Tabelle2!$E$4)*(Ausstellungen!$F$6:$F$500&lt;&gt;Tabelle2!$E$8)*(Ausstellungen!$E$6:$E$500="Hü")))</f>
        <v/>
      </c>
      <c r="I272" s="71" t="str">
        <f>IF(AND(J272&lt;&gt;"",J272&gt;0),RANK(J272,J$6:J$300,0)*100+COUNTIF(J$5:J272,J272),"")</f>
        <v/>
      </c>
      <c r="J272" s="71" t="str">
        <f>IF(OR($A272="",R272="Nein",R272=""),"",SUMPRODUCT((Tabelle1!$J$6:$J$500)*(Ausstellungen!$C$6:$C$500=$A272)*(Ausstellungen!$F$6:$F$500&lt;&gt;Tabelle2!$E$3)*(Ausstellungen!$F$6:$F$500&lt;&gt;Tabelle2!$E$4)*(Ausstellungen!$F$6:$F$500&lt;&gt;Tabelle2!$E$8)*(Ausstellungen!$E$6:$E$500="Rü")))</f>
        <v/>
      </c>
      <c r="K272" s="71" t="str">
        <f>IF(AND(L272&lt;&gt;"",L272&gt;0),RANK(L272,L$6:L$300,0)*100+COUNTIF(L$5:L272,L272),"")</f>
        <v/>
      </c>
      <c r="L272" s="71" t="str">
        <f>IF(OR($A272="",R272="Nein",R272=""),"",SUMPRODUCT((Tabelle1!$J$6:$J$500)*(Ausstellungen!$C$6:$C$500=$A272)*(Ausstellungen!$F$6:$F$500=Tabelle2!$E$8)))</f>
        <v/>
      </c>
      <c r="M272" s="130" t="str">
        <f t="shared" si="4"/>
        <v/>
      </c>
      <c r="N272" s="130" t="str">
        <f>IF(A272&gt;"a",PROPER(VLOOKUP(A272,Teilnehmer!C$6:E$300,3,0)),"")</f>
        <v/>
      </c>
      <c r="O272" s="130" t="str">
        <f>IF(Teilnehmer!C272&lt;&gt;"","Tabelle2!$A$4:$A$6","leer")</f>
        <v>leer</v>
      </c>
      <c r="P272" s="130" t="str">
        <f>IF(AND(Teilnehmer!C272&lt;&gt;"",Teilnehmer!D272&lt;&gt;"",Teilnehmer!E272&lt;&gt;""),"Tabelle2!$A$1:$A$3","leer")</f>
        <v>leer</v>
      </c>
      <c r="Q272" s="71">
        <f>COUNTIF(Teilnehmer!$C$6:$C$300,"&lt;="&amp;Teilnehmer!$C$6:$C$300)</f>
        <v>0</v>
      </c>
      <c r="R272" s="71" t="str">
        <f>IF(A272&gt;"a",VLOOKUP(A272,Teilnehmer!C$6:F$300,4,0),"")</f>
        <v/>
      </c>
    </row>
    <row r="273" spans="1:18" ht="18.600000000000001" customHeight="1" x14ac:dyDescent="0.2">
      <c r="A273" s="130" t="str">
        <f>IF(ISERROR(INDEX(Teilnehmer!$C$6:$C$300,MATCH(ROWS(Teilnehmer!C$6:$C273),$Q$6:$Q$300,0))),"",UPPER(INDEX(Teilnehmer!$C$6:$C$300,MATCH(ROWS(Teilnehmer!A$6:$C273),$Q$6:$Q$300,0))))</f>
        <v/>
      </c>
      <c r="B273" s="130" t="str">
        <f>IF(A273&gt;"a",MID(VLOOKUP(A273,Teilnehmer!C$6:D$300,2,0),1,2),"")</f>
        <v/>
      </c>
      <c r="C273" s="71" t="str">
        <f>IF(AND(D273&lt;&gt;"",D273&gt;0),RANK(D273,D$6:D$300,0)*100+COUNTIF(D$5:D273,D273),"")</f>
        <v/>
      </c>
      <c r="D273" s="71" t="str">
        <f>IF(OR($A273="",R273="Nein",R273=""),"",SUMPRODUCT((Tabelle1!$J$6:$J$500)*(Ausstellungen!$C$6:$C$500=$A273)*(Ausstellungen!$F$6:$F$500=Tabelle2!$E$3)*(Ausstellungen!$E$6:$E$500="Hü"))+SUMPRODUCT((Tabelle1!$J$6:$J$500)*(Ausstellungen!$C$6:$C$500=$A273)*(Ausstellungen!$F$6:$F$500=Tabelle2!$E$4)*(Ausstellungen!$E$6:$E$500="Hü")))</f>
        <v/>
      </c>
      <c r="E273" s="71" t="str">
        <f>IF(AND(F273&lt;&gt;"",F273&gt;0),RANK(F273,F$6:F$300,0)*100+COUNTIF(F$5:F273,F273),"")</f>
        <v/>
      </c>
      <c r="F273" s="71" t="str">
        <f>IF(OR($A273="",R273="Nein",R273=""),"",SUMPRODUCT((Tabelle1!$J$6:$J$500)*(Ausstellungen!$C$6:$C$500=$A273)*(Ausstellungen!$F$6:$F$500=Tabelle2!$E$3)*(Ausstellungen!$E$6:$E$500="Rü"))+SUMPRODUCT((Tabelle1!$J$6:$J$500)*(Ausstellungen!$C$6:$C$500=$A273)*(Ausstellungen!$F$6:$F$500=Tabelle2!$E$4)*(Ausstellungen!$E$6:$E$500="Rü")))</f>
        <v/>
      </c>
      <c r="G273" s="71" t="str">
        <f>IF(AND(H273&lt;&gt;"",H273&gt;0),RANK(H273,H$6:H$300,0)*100+COUNTIF(H$5:H273,H273),"")</f>
        <v/>
      </c>
      <c r="H273" s="71" t="str">
        <f>IF(OR($A273="",R273="Nein",R273=""),"",SUMPRODUCT((Tabelle1!$J$6:$J$500)*(Ausstellungen!$C$6:$C$500=$A273)*(Ausstellungen!$F$6:$F$500&lt;&gt;Tabelle2!$E$3)*(Ausstellungen!$F$6:$F$500&lt;&gt;Tabelle2!$E$4)*(Ausstellungen!$F$6:$F$500&lt;&gt;Tabelle2!$E$8)*(Ausstellungen!$E$6:$E$500="Hü")))</f>
        <v/>
      </c>
      <c r="I273" s="71" t="str">
        <f>IF(AND(J273&lt;&gt;"",J273&gt;0),RANK(J273,J$6:J$300,0)*100+COUNTIF(J$5:J273,J273),"")</f>
        <v/>
      </c>
      <c r="J273" s="71" t="str">
        <f>IF(OR($A273="",R273="Nein",R273=""),"",SUMPRODUCT((Tabelle1!$J$6:$J$500)*(Ausstellungen!$C$6:$C$500=$A273)*(Ausstellungen!$F$6:$F$500&lt;&gt;Tabelle2!$E$3)*(Ausstellungen!$F$6:$F$500&lt;&gt;Tabelle2!$E$4)*(Ausstellungen!$F$6:$F$500&lt;&gt;Tabelle2!$E$8)*(Ausstellungen!$E$6:$E$500="Rü")))</f>
        <v/>
      </c>
      <c r="K273" s="71" t="str">
        <f>IF(AND(L273&lt;&gt;"",L273&gt;0),RANK(L273,L$6:L$300,0)*100+COUNTIF(L$5:L273,L273),"")</f>
        <v/>
      </c>
      <c r="L273" s="71" t="str">
        <f>IF(OR($A273="",R273="Nein",R273=""),"",SUMPRODUCT((Tabelle1!$J$6:$J$500)*(Ausstellungen!$C$6:$C$500=$A273)*(Ausstellungen!$F$6:$F$500=Tabelle2!$E$8)))</f>
        <v/>
      </c>
      <c r="M273" s="130" t="str">
        <f t="shared" si="4"/>
        <v/>
      </c>
      <c r="N273" s="130" t="str">
        <f>IF(A273&gt;"a",PROPER(VLOOKUP(A273,Teilnehmer!C$6:E$300,3,0)),"")</f>
        <v/>
      </c>
      <c r="O273" s="130" t="str">
        <f>IF(Teilnehmer!C273&lt;&gt;"","Tabelle2!$A$4:$A$6","leer")</f>
        <v>leer</v>
      </c>
      <c r="P273" s="130" t="str">
        <f>IF(AND(Teilnehmer!C273&lt;&gt;"",Teilnehmer!D273&lt;&gt;"",Teilnehmer!E273&lt;&gt;""),"Tabelle2!$A$1:$A$3","leer")</f>
        <v>leer</v>
      </c>
      <c r="Q273" s="71">
        <f>COUNTIF(Teilnehmer!$C$6:$C$300,"&lt;="&amp;Teilnehmer!$C$6:$C$300)</f>
        <v>0</v>
      </c>
      <c r="R273" s="71" t="str">
        <f>IF(A273&gt;"a",VLOOKUP(A273,Teilnehmer!C$6:F$300,4,0),"")</f>
        <v/>
      </c>
    </row>
    <row r="274" spans="1:18" ht="18.600000000000001" customHeight="1" x14ac:dyDescent="0.2">
      <c r="A274" s="130" t="str">
        <f>IF(ISERROR(INDEX(Teilnehmer!$C$6:$C$300,MATCH(ROWS(Teilnehmer!C$6:$C274),$Q$6:$Q$300,0))),"",UPPER(INDEX(Teilnehmer!$C$6:$C$300,MATCH(ROWS(Teilnehmer!A$6:$C274),$Q$6:$Q$300,0))))</f>
        <v/>
      </c>
      <c r="B274" s="130" t="str">
        <f>IF(A274&gt;"a",MID(VLOOKUP(A274,Teilnehmer!C$6:D$300,2,0),1,2),"")</f>
        <v/>
      </c>
      <c r="C274" s="71" t="str">
        <f>IF(AND(D274&lt;&gt;"",D274&gt;0),RANK(D274,D$6:D$300,0)*100+COUNTIF(D$5:D274,D274),"")</f>
        <v/>
      </c>
      <c r="D274" s="71" t="str">
        <f>IF(OR($A274="",R274="Nein",R274=""),"",SUMPRODUCT((Tabelle1!$J$6:$J$500)*(Ausstellungen!$C$6:$C$500=$A274)*(Ausstellungen!$F$6:$F$500=Tabelle2!$E$3)*(Ausstellungen!$E$6:$E$500="Hü"))+SUMPRODUCT((Tabelle1!$J$6:$J$500)*(Ausstellungen!$C$6:$C$500=$A274)*(Ausstellungen!$F$6:$F$500=Tabelle2!$E$4)*(Ausstellungen!$E$6:$E$500="Hü")))</f>
        <v/>
      </c>
      <c r="E274" s="71" t="str">
        <f>IF(AND(F274&lt;&gt;"",F274&gt;0),RANK(F274,F$6:F$300,0)*100+COUNTIF(F$5:F274,F274),"")</f>
        <v/>
      </c>
      <c r="F274" s="71" t="str">
        <f>IF(OR($A274="",R274="Nein",R274=""),"",SUMPRODUCT((Tabelle1!$J$6:$J$500)*(Ausstellungen!$C$6:$C$500=$A274)*(Ausstellungen!$F$6:$F$500=Tabelle2!$E$3)*(Ausstellungen!$E$6:$E$500="Rü"))+SUMPRODUCT((Tabelle1!$J$6:$J$500)*(Ausstellungen!$C$6:$C$500=$A274)*(Ausstellungen!$F$6:$F$500=Tabelle2!$E$4)*(Ausstellungen!$E$6:$E$500="Rü")))</f>
        <v/>
      </c>
      <c r="G274" s="71" t="str">
        <f>IF(AND(H274&lt;&gt;"",H274&gt;0),RANK(H274,H$6:H$300,0)*100+COUNTIF(H$5:H274,H274),"")</f>
        <v/>
      </c>
      <c r="H274" s="71" t="str">
        <f>IF(OR($A274="",R274="Nein",R274=""),"",SUMPRODUCT((Tabelle1!$J$6:$J$500)*(Ausstellungen!$C$6:$C$500=$A274)*(Ausstellungen!$F$6:$F$500&lt;&gt;Tabelle2!$E$3)*(Ausstellungen!$F$6:$F$500&lt;&gt;Tabelle2!$E$4)*(Ausstellungen!$F$6:$F$500&lt;&gt;Tabelle2!$E$8)*(Ausstellungen!$E$6:$E$500="Hü")))</f>
        <v/>
      </c>
      <c r="I274" s="71" t="str">
        <f>IF(AND(J274&lt;&gt;"",J274&gt;0),RANK(J274,J$6:J$300,0)*100+COUNTIF(J$5:J274,J274),"")</f>
        <v/>
      </c>
      <c r="J274" s="71" t="str">
        <f>IF(OR($A274="",R274="Nein",R274=""),"",SUMPRODUCT((Tabelle1!$J$6:$J$500)*(Ausstellungen!$C$6:$C$500=$A274)*(Ausstellungen!$F$6:$F$500&lt;&gt;Tabelle2!$E$3)*(Ausstellungen!$F$6:$F$500&lt;&gt;Tabelle2!$E$4)*(Ausstellungen!$F$6:$F$500&lt;&gt;Tabelle2!$E$8)*(Ausstellungen!$E$6:$E$500="Rü")))</f>
        <v/>
      </c>
      <c r="K274" s="71" t="str">
        <f>IF(AND(L274&lt;&gt;"",L274&gt;0),RANK(L274,L$6:L$300,0)*100+COUNTIF(L$5:L274,L274),"")</f>
        <v/>
      </c>
      <c r="L274" s="71" t="str">
        <f>IF(OR($A274="",R274="Nein",R274=""),"",SUMPRODUCT((Tabelle1!$J$6:$J$500)*(Ausstellungen!$C$6:$C$500=$A274)*(Ausstellungen!$F$6:$F$500=Tabelle2!$E$8)))</f>
        <v/>
      </c>
      <c r="M274" s="130" t="str">
        <f t="shared" si="4"/>
        <v/>
      </c>
      <c r="N274" s="130" t="str">
        <f>IF(A274&gt;"a",PROPER(VLOOKUP(A274,Teilnehmer!C$6:E$300,3,0)),"")</f>
        <v/>
      </c>
      <c r="O274" s="130" t="str">
        <f>IF(Teilnehmer!C274&lt;&gt;"","Tabelle2!$A$4:$A$6","leer")</f>
        <v>leer</v>
      </c>
      <c r="P274" s="130" t="str">
        <f>IF(AND(Teilnehmer!C274&lt;&gt;"",Teilnehmer!D274&lt;&gt;"",Teilnehmer!E274&lt;&gt;""),"Tabelle2!$A$1:$A$3","leer")</f>
        <v>leer</v>
      </c>
      <c r="Q274" s="71">
        <f>COUNTIF(Teilnehmer!$C$6:$C$300,"&lt;="&amp;Teilnehmer!$C$6:$C$300)</f>
        <v>0</v>
      </c>
      <c r="R274" s="71" t="str">
        <f>IF(A274&gt;"a",VLOOKUP(A274,Teilnehmer!C$6:F$300,4,0),"")</f>
        <v/>
      </c>
    </row>
    <row r="275" spans="1:18" ht="18.600000000000001" customHeight="1" x14ac:dyDescent="0.2">
      <c r="A275" s="130" t="str">
        <f>IF(ISERROR(INDEX(Teilnehmer!$C$6:$C$300,MATCH(ROWS(Teilnehmer!C$6:$C275),$Q$6:$Q$300,0))),"",UPPER(INDEX(Teilnehmer!$C$6:$C$300,MATCH(ROWS(Teilnehmer!A$6:$C275),$Q$6:$Q$300,0))))</f>
        <v/>
      </c>
      <c r="B275" s="130" t="str">
        <f>IF(A275&gt;"a",MID(VLOOKUP(A275,Teilnehmer!C$6:D$300,2,0),1,2),"")</f>
        <v/>
      </c>
      <c r="C275" s="71" t="str">
        <f>IF(AND(D275&lt;&gt;"",D275&gt;0),RANK(D275,D$6:D$300,0)*100+COUNTIF(D$5:D275,D275),"")</f>
        <v/>
      </c>
      <c r="D275" s="71" t="str">
        <f>IF(OR($A275="",R275="Nein",R275=""),"",SUMPRODUCT((Tabelle1!$J$6:$J$500)*(Ausstellungen!$C$6:$C$500=$A275)*(Ausstellungen!$F$6:$F$500=Tabelle2!$E$3)*(Ausstellungen!$E$6:$E$500="Hü"))+SUMPRODUCT((Tabelle1!$J$6:$J$500)*(Ausstellungen!$C$6:$C$500=$A275)*(Ausstellungen!$F$6:$F$500=Tabelle2!$E$4)*(Ausstellungen!$E$6:$E$500="Hü")))</f>
        <v/>
      </c>
      <c r="E275" s="71" t="str">
        <f>IF(AND(F275&lt;&gt;"",F275&gt;0),RANK(F275,F$6:F$300,0)*100+COUNTIF(F$5:F275,F275),"")</f>
        <v/>
      </c>
      <c r="F275" s="71" t="str">
        <f>IF(OR($A275="",R275="Nein",R275=""),"",SUMPRODUCT((Tabelle1!$J$6:$J$500)*(Ausstellungen!$C$6:$C$500=$A275)*(Ausstellungen!$F$6:$F$500=Tabelle2!$E$3)*(Ausstellungen!$E$6:$E$500="Rü"))+SUMPRODUCT((Tabelle1!$J$6:$J$500)*(Ausstellungen!$C$6:$C$500=$A275)*(Ausstellungen!$F$6:$F$500=Tabelle2!$E$4)*(Ausstellungen!$E$6:$E$500="Rü")))</f>
        <v/>
      </c>
      <c r="G275" s="71" t="str">
        <f>IF(AND(H275&lt;&gt;"",H275&gt;0),RANK(H275,H$6:H$300,0)*100+COUNTIF(H$5:H275,H275),"")</f>
        <v/>
      </c>
      <c r="H275" s="71" t="str">
        <f>IF(OR($A275="",R275="Nein",R275=""),"",SUMPRODUCT((Tabelle1!$J$6:$J$500)*(Ausstellungen!$C$6:$C$500=$A275)*(Ausstellungen!$F$6:$F$500&lt;&gt;Tabelle2!$E$3)*(Ausstellungen!$F$6:$F$500&lt;&gt;Tabelle2!$E$4)*(Ausstellungen!$F$6:$F$500&lt;&gt;Tabelle2!$E$8)*(Ausstellungen!$E$6:$E$500="Hü")))</f>
        <v/>
      </c>
      <c r="I275" s="71" t="str">
        <f>IF(AND(J275&lt;&gt;"",J275&gt;0),RANK(J275,J$6:J$300,0)*100+COUNTIF(J$5:J275,J275),"")</f>
        <v/>
      </c>
      <c r="J275" s="71" t="str">
        <f>IF(OR($A275="",R275="Nein",R275=""),"",SUMPRODUCT((Tabelle1!$J$6:$J$500)*(Ausstellungen!$C$6:$C$500=$A275)*(Ausstellungen!$F$6:$F$500&lt;&gt;Tabelle2!$E$3)*(Ausstellungen!$F$6:$F$500&lt;&gt;Tabelle2!$E$4)*(Ausstellungen!$F$6:$F$500&lt;&gt;Tabelle2!$E$8)*(Ausstellungen!$E$6:$E$500="Rü")))</f>
        <v/>
      </c>
      <c r="K275" s="71" t="str">
        <f>IF(AND(L275&lt;&gt;"",L275&gt;0),RANK(L275,L$6:L$300,0)*100+COUNTIF(L$5:L275,L275),"")</f>
        <v/>
      </c>
      <c r="L275" s="71" t="str">
        <f>IF(OR($A275="",R275="Nein",R275=""),"",SUMPRODUCT((Tabelle1!$J$6:$J$500)*(Ausstellungen!$C$6:$C$500=$A275)*(Ausstellungen!$F$6:$F$500=Tabelle2!$E$8)))</f>
        <v/>
      </c>
      <c r="M275" s="130" t="str">
        <f t="shared" si="4"/>
        <v/>
      </c>
      <c r="N275" s="130" t="str">
        <f>IF(A275&gt;"a",PROPER(VLOOKUP(A275,Teilnehmer!C$6:E$300,3,0)),"")</f>
        <v/>
      </c>
      <c r="O275" s="130" t="str">
        <f>IF(Teilnehmer!C275&lt;&gt;"","Tabelle2!$A$4:$A$6","leer")</f>
        <v>leer</v>
      </c>
      <c r="P275" s="130" t="str">
        <f>IF(AND(Teilnehmer!C275&lt;&gt;"",Teilnehmer!D275&lt;&gt;"",Teilnehmer!E275&lt;&gt;""),"Tabelle2!$A$1:$A$3","leer")</f>
        <v>leer</v>
      </c>
      <c r="Q275" s="71">
        <f>COUNTIF(Teilnehmer!$C$6:$C$300,"&lt;="&amp;Teilnehmer!$C$6:$C$300)</f>
        <v>0</v>
      </c>
      <c r="R275" s="71" t="str">
        <f>IF(A275&gt;"a",VLOOKUP(A275,Teilnehmer!C$6:F$300,4,0),"")</f>
        <v/>
      </c>
    </row>
    <row r="276" spans="1:18" ht="18.600000000000001" customHeight="1" x14ac:dyDescent="0.2">
      <c r="A276" s="130" t="str">
        <f>IF(ISERROR(INDEX(Teilnehmer!$C$6:$C$300,MATCH(ROWS(Teilnehmer!C$6:$C276),$Q$6:$Q$300,0))),"",UPPER(INDEX(Teilnehmer!$C$6:$C$300,MATCH(ROWS(Teilnehmer!A$6:$C276),$Q$6:$Q$300,0))))</f>
        <v/>
      </c>
      <c r="B276" s="130" t="str">
        <f>IF(A276&gt;"a",MID(VLOOKUP(A276,Teilnehmer!C$6:D$300,2,0),1,2),"")</f>
        <v/>
      </c>
      <c r="C276" s="71" t="str">
        <f>IF(AND(D276&lt;&gt;"",D276&gt;0),RANK(D276,D$6:D$300,0)*100+COUNTIF(D$5:D276,D276),"")</f>
        <v/>
      </c>
      <c r="D276" s="71" t="str">
        <f>IF(OR($A276="",R276="Nein",R276=""),"",SUMPRODUCT((Tabelle1!$J$6:$J$500)*(Ausstellungen!$C$6:$C$500=$A276)*(Ausstellungen!$F$6:$F$500=Tabelle2!$E$3)*(Ausstellungen!$E$6:$E$500="Hü"))+SUMPRODUCT((Tabelle1!$J$6:$J$500)*(Ausstellungen!$C$6:$C$500=$A276)*(Ausstellungen!$F$6:$F$500=Tabelle2!$E$4)*(Ausstellungen!$E$6:$E$500="Hü")))</f>
        <v/>
      </c>
      <c r="E276" s="71" t="str">
        <f>IF(AND(F276&lt;&gt;"",F276&gt;0),RANK(F276,F$6:F$300,0)*100+COUNTIF(F$5:F276,F276),"")</f>
        <v/>
      </c>
      <c r="F276" s="71" t="str">
        <f>IF(OR($A276="",R276="Nein",R276=""),"",SUMPRODUCT((Tabelle1!$J$6:$J$500)*(Ausstellungen!$C$6:$C$500=$A276)*(Ausstellungen!$F$6:$F$500=Tabelle2!$E$3)*(Ausstellungen!$E$6:$E$500="Rü"))+SUMPRODUCT((Tabelle1!$J$6:$J$500)*(Ausstellungen!$C$6:$C$500=$A276)*(Ausstellungen!$F$6:$F$500=Tabelle2!$E$4)*(Ausstellungen!$E$6:$E$500="Rü")))</f>
        <v/>
      </c>
      <c r="G276" s="71" t="str">
        <f>IF(AND(H276&lt;&gt;"",H276&gt;0),RANK(H276,H$6:H$300,0)*100+COUNTIF(H$5:H276,H276),"")</f>
        <v/>
      </c>
      <c r="H276" s="71" t="str">
        <f>IF(OR($A276="",R276="Nein",R276=""),"",SUMPRODUCT((Tabelle1!$J$6:$J$500)*(Ausstellungen!$C$6:$C$500=$A276)*(Ausstellungen!$F$6:$F$500&lt;&gt;Tabelle2!$E$3)*(Ausstellungen!$F$6:$F$500&lt;&gt;Tabelle2!$E$4)*(Ausstellungen!$F$6:$F$500&lt;&gt;Tabelle2!$E$8)*(Ausstellungen!$E$6:$E$500="Hü")))</f>
        <v/>
      </c>
      <c r="I276" s="71" t="str">
        <f>IF(AND(J276&lt;&gt;"",J276&gt;0),RANK(J276,J$6:J$300,0)*100+COUNTIF(J$5:J276,J276),"")</f>
        <v/>
      </c>
      <c r="J276" s="71" t="str">
        <f>IF(OR($A276="",R276="Nein",R276=""),"",SUMPRODUCT((Tabelle1!$J$6:$J$500)*(Ausstellungen!$C$6:$C$500=$A276)*(Ausstellungen!$F$6:$F$500&lt;&gt;Tabelle2!$E$3)*(Ausstellungen!$F$6:$F$500&lt;&gt;Tabelle2!$E$4)*(Ausstellungen!$F$6:$F$500&lt;&gt;Tabelle2!$E$8)*(Ausstellungen!$E$6:$E$500="Rü")))</f>
        <v/>
      </c>
      <c r="K276" s="71" t="str">
        <f>IF(AND(L276&lt;&gt;"",L276&gt;0),RANK(L276,L$6:L$300,0)*100+COUNTIF(L$5:L276,L276),"")</f>
        <v/>
      </c>
      <c r="L276" s="71" t="str">
        <f>IF(OR($A276="",R276="Nein",R276=""),"",SUMPRODUCT((Tabelle1!$J$6:$J$500)*(Ausstellungen!$C$6:$C$500=$A276)*(Ausstellungen!$F$6:$F$500=Tabelle2!$E$8)))</f>
        <v/>
      </c>
      <c r="M276" s="130" t="str">
        <f t="shared" si="4"/>
        <v/>
      </c>
      <c r="N276" s="130" t="str">
        <f>IF(A276&gt;"a",PROPER(VLOOKUP(A276,Teilnehmer!C$6:E$300,3,0)),"")</f>
        <v/>
      </c>
      <c r="O276" s="130" t="str">
        <f>IF(Teilnehmer!C276&lt;&gt;"","Tabelle2!$A$4:$A$6","leer")</f>
        <v>leer</v>
      </c>
      <c r="P276" s="130" t="str">
        <f>IF(AND(Teilnehmer!C276&lt;&gt;"",Teilnehmer!D276&lt;&gt;"",Teilnehmer!E276&lt;&gt;""),"Tabelle2!$A$1:$A$3","leer")</f>
        <v>leer</v>
      </c>
      <c r="Q276" s="71">
        <f>COUNTIF(Teilnehmer!$C$6:$C$300,"&lt;="&amp;Teilnehmer!$C$6:$C$300)</f>
        <v>0</v>
      </c>
      <c r="R276" s="71" t="str">
        <f>IF(A276&gt;"a",VLOOKUP(A276,Teilnehmer!C$6:F$300,4,0),"")</f>
        <v/>
      </c>
    </row>
    <row r="277" spans="1:18" ht="18.600000000000001" customHeight="1" x14ac:dyDescent="0.2">
      <c r="A277" s="130" t="str">
        <f>IF(ISERROR(INDEX(Teilnehmer!$C$6:$C$300,MATCH(ROWS(Teilnehmer!C$6:$C277),$Q$6:$Q$300,0))),"",UPPER(INDEX(Teilnehmer!$C$6:$C$300,MATCH(ROWS(Teilnehmer!A$6:$C277),$Q$6:$Q$300,0))))</f>
        <v/>
      </c>
      <c r="B277" s="130" t="str">
        <f>IF(A277&gt;"a",MID(VLOOKUP(A277,Teilnehmer!C$6:D$300,2,0),1,2),"")</f>
        <v/>
      </c>
      <c r="C277" s="71" t="str">
        <f>IF(AND(D277&lt;&gt;"",D277&gt;0),RANK(D277,D$6:D$300,0)*100+COUNTIF(D$5:D277,D277),"")</f>
        <v/>
      </c>
      <c r="D277" s="71" t="str">
        <f>IF(OR($A277="",R277="Nein",R277=""),"",SUMPRODUCT((Tabelle1!$J$6:$J$500)*(Ausstellungen!$C$6:$C$500=$A277)*(Ausstellungen!$F$6:$F$500=Tabelle2!$E$3)*(Ausstellungen!$E$6:$E$500="Hü"))+SUMPRODUCT((Tabelle1!$J$6:$J$500)*(Ausstellungen!$C$6:$C$500=$A277)*(Ausstellungen!$F$6:$F$500=Tabelle2!$E$4)*(Ausstellungen!$E$6:$E$500="Hü")))</f>
        <v/>
      </c>
      <c r="E277" s="71" t="str">
        <f>IF(AND(F277&lt;&gt;"",F277&gt;0),RANK(F277,F$6:F$300,0)*100+COUNTIF(F$5:F277,F277),"")</f>
        <v/>
      </c>
      <c r="F277" s="71" t="str">
        <f>IF(OR($A277="",R277="Nein",R277=""),"",SUMPRODUCT((Tabelle1!$J$6:$J$500)*(Ausstellungen!$C$6:$C$500=$A277)*(Ausstellungen!$F$6:$F$500=Tabelle2!$E$3)*(Ausstellungen!$E$6:$E$500="Rü"))+SUMPRODUCT((Tabelle1!$J$6:$J$500)*(Ausstellungen!$C$6:$C$500=$A277)*(Ausstellungen!$F$6:$F$500=Tabelle2!$E$4)*(Ausstellungen!$E$6:$E$500="Rü")))</f>
        <v/>
      </c>
      <c r="G277" s="71" t="str">
        <f>IF(AND(H277&lt;&gt;"",H277&gt;0),RANK(H277,H$6:H$300,0)*100+COUNTIF(H$5:H277,H277),"")</f>
        <v/>
      </c>
      <c r="H277" s="71" t="str">
        <f>IF(OR($A277="",R277="Nein",R277=""),"",SUMPRODUCT((Tabelle1!$J$6:$J$500)*(Ausstellungen!$C$6:$C$500=$A277)*(Ausstellungen!$F$6:$F$500&lt;&gt;Tabelle2!$E$3)*(Ausstellungen!$F$6:$F$500&lt;&gt;Tabelle2!$E$4)*(Ausstellungen!$F$6:$F$500&lt;&gt;Tabelle2!$E$8)*(Ausstellungen!$E$6:$E$500="Hü")))</f>
        <v/>
      </c>
      <c r="I277" s="71" t="str">
        <f>IF(AND(J277&lt;&gt;"",J277&gt;0),RANK(J277,J$6:J$300,0)*100+COUNTIF(J$5:J277,J277),"")</f>
        <v/>
      </c>
      <c r="J277" s="71" t="str">
        <f>IF(OR($A277="",R277="Nein",R277=""),"",SUMPRODUCT((Tabelle1!$J$6:$J$500)*(Ausstellungen!$C$6:$C$500=$A277)*(Ausstellungen!$F$6:$F$500&lt;&gt;Tabelle2!$E$3)*(Ausstellungen!$F$6:$F$500&lt;&gt;Tabelle2!$E$4)*(Ausstellungen!$F$6:$F$500&lt;&gt;Tabelle2!$E$8)*(Ausstellungen!$E$6:$E$500="Rü")))</f>
        <v/>
      </c>
      <c r="K277" s="71" t="str">
        <f>IF(AND(L277&lt;&gt;"",L277&gt;0),RANK(L277,L$6:L$300,0)*100+COUNTIF(L$5:L277,L277),"")</f>
        <v/>
      </c>
      <c r="L277" s="71" t="str">
        <f>IF(OR($A277="",R277="Nein",R277=""),"",SUMPRODUCT((Tabelle1!$J$6:$J$500)*(Ausstellungen!$C$6:$C$500=$A277)*(Ausstellungen!$F$6:$F$500=Tabelle2!$E$8)))</f>
        <v/>
      </c>
      <c r="M277" s="130" t="str">
        <f t="shared" si="4"/>
        <v/>
      </c>
      <c r="N277" s="130" t="str">
        <f>IF(A277&gt;"a",PROPER(VLOOKUP(A277,Teilnehmer!C$6:E$300,3,0)),"")</f>
        <v/>
      </c>
      <c r="O277" s="130" t="str">
        <f>IF(Teilnehmer!C277&lt;&gt;"","Tabelle2!$A$4:$A$6","leer")</f>
        <v>leer</v>
      </c>
      <c r="P277" s="130" t="str">
        <f>IF(AND(Teilnehmer!C277&lt;&gt;"",Teilnehmer!D277&lt;&gt;"",Teilnehmer!E277&lt;&gt;""),"Tabelle2!$A$1:$A$3","leer")</f>
        <v>leer</v>
      </c>
      <c r="Q277" s="71">
        <f>COUNTIF(Teilnehmer!$C$6:$C$300,"&lt;="&amp;Teilnehmer!$C$6:$C$300)</f>
        <v>0</v>
      </c>
      <c r="R277" s="71" t="str">
        <f>IF(A277&gt;"a",VLOOKUP(A277,Teilnehmer!C$6:F$300,4,0),"")</f>
        <v/>
      </c>
    </row>
    <row r="278" spans="1:18" ht="18.600000000000001" customHeight="1" x14ac:dyDescent="0.2">
      <c r="A278" s="130" t="str">
        <f>IF(ISERROR(INDEX(Teilnehmer!$C$6:$C$300,MATCH(ROWS(Teilnehmer!C$6:$C278),$Q$6:$Q$300,0))),"",UPPER(INDEX(Teilnehmer!$C$6:$C$300,MATCH(ROWS(Teilnehmer!A$6:$C278),$Q$6:$Q$300,0))))</f>
        <v/>
      </c>
      <c r="B278" s="130" t="str">
        <f>IF(A278&gt;"a",MID(VLOOKUP(A278,Teilnehmer!C$6:D$300,2,0),1,2),"")</f>
        <v/>
      </c>
      <c r="C278" s="71" t="str">
        <f>IF(AND(D278&lt;&gt;"",D278&gt;0),RANK(D278,D$6:D$300,0)*100+COUNTIF(D$5:D278,D278),"")</f>
        <v/>
      </c>
      <c r="D278" s="71" t="str">
        <f>IF(OR($A278="",R278="Nein",R278=""),"",SUMPRODUCT((Tabelle1!$J$6:$J$500)*(Ausstellungen!$C$6:$C$500=$A278)*(Ausstellungen!$F$6:$F$500=Tabelle2!$E$3)*(Ausstellungen!$E$6:$E$500="Hü"))+SUMPRODUCT((Tabelle1!$J$6:$J$500)*(Ausstellungen!$C$6:$C$500=$A278)*(Ausstellungen!$F$6:$F$500=Tabelle2!$E$4)*(Ausstellungen!$E$6:$E$500="Hü")))</f>
        <v/>
      </c>
      <c r="E278" s="71" t="str">
        <f>IF(AND(F278&lt;&gt;"",F278&gt;0),RANK(F278,F$6:F$300,0)*100+COUNTIF(F$5:F278,F278),"")</f>
        <v/>
      </c>
      <c r="F278" s="71" t="str">
        <f>IF(OR($A278="",R278="Nein",R278=""),"",SUMPRODUCT((Tabelle1!$J$6:$J$500)*(Ausstellungen!$C$6:$C$500=$A278)*(Ausstellungen!$F$6:$F$500=Tabelle2!$E$3)*(Ausstellungen!$E$6:$E$500="Rü"))+SUMPRODUCT((Tabelle1!$J$6:$J$500)*(Ausstellungen!$C$6:$C$500=$A278)*(Ausstellungen!$F$6:$F$500=Tabelle2!$E$4)*(Ausstellungen!$E$6:$E$500="Rü")))</f>
        <v/>
      </c>
      <c r="G278" s="71" t="str">
        <f>IF(AND(H278&lt;&gt;"",H278&gt;0),RANK(H278,H$6:H$300,0)*100+COUNTIF(H$5:H278,H278),"")</f>
        <v/>
      </c>
      <c r="H278" s="71" t="str">
        <f>IF(OR($A278="",R278="Nein",R278=""),"",SUMPRODUCT((Tabelle1!$J$6:$J$500)*(Ausstellungen!$C$6:$C$500=$A278)*(Ausstellungen!$F$6:$F$500&lt;&gt;Tabelle2!$E$3)*(Ausstellungen!$F$6:$F$500&lt;&gt;Tabelle2!$E$4)*(Ausstellungen!$F$6:$F$500&lt;&gt;Tabelle2!$E$8)*(Ausstellungen!$E$6:$E$500="Hü")))</f>
        <v/>
      </c>
      <c r="I278" s="71" t="str">
        <f>IF(AND(J278&lt;&gt;"",J278&gt;0),RANK(J278,J$6:J$300,0)*100+COUNTIF(J$5:J278,J278),"")</f>
        <v/>
      </c>
      <c r="J278" s="71" t="str">
        <f>IF(OR($A278="",R278="Nein",R278=""),"",SUMPRODUCT((Tabelle1!$J$6:$J$500)*(Ausstellungen!$C$6:$C$500=$A278)*(Ausstellungen!$F$6:$F$500&lt;&gt;Tabelle2!$E$3)*(Ausstellungen!$F$6:$F$500&lt;&gt;Tabelle2!$E$4)*(Ausstellungen!$F$6:$F$500&lt;&gt;Tabelle2!$E$8)*(Ausstellungen!$E$6:$E$500="Rü")))</f>
        <v/>
      </c>
      <c r="K278" s="71" t="str">
        <f>IF(AND(L278&lt;&gt;"",L278&gt;0),RANK(L278,L$6:L$300,0)*100+COUNTIF(L$5:L278,L278),"")</f>
        <v/>
      </c>
      <c r="L278" s="71" t="str">
        <f>IF(OR($A278="",R278="Nein",R278=""),"",SUMPRODUCT((Tabelle1!$J$6:$J$500)*(Ausstellungen!$C$6:$C$500=$A278)*(Ausstellungen!$F$6:$F$500=Tabelle2!$E$8)))</f>
        <v/>
      </c>
      <c r="M278" s="130" t="str">
        <f t="shared" si="4"/>
        <v/>
      </c>
      <c r="N278" s="130" t="str">
        <f>IF(A278&gt;"a",PROPER(VLOOKUP(A278,Teilnehmer!C$6:E$300,3,0)),"")</f>
        <v/>
      </c>
      <c r="O278" s="130" t="str">
        <f>IF(Teilnehmer!C278&lt;&gt;"","Tabelle2!$A$4:$A$6","leer")</f>
        <v>leer</v>
      </c>
      <c r="P278" s="130" t="str">
        <f>IF(AND(Teilnehmer!C278&lt;&gt;"",Teilnehmer!D278&lt;&gt;"",Teilnehmer!E278&lt;&gt;""),"Tabelle2!$A$1:$A$3","leer")</f>
        <v>leer</v>
      </c>
      <c r="Q278" s="71">
        <f>COUNTIF(Teilnehmer!$C$6:$C$300,"&lt;="&amp;Teilnehmer!$C$6:$C$300)</f>
        <v>0</v>
      </c>
      <c r="R278" s="71" t="str">
        <f>IF(A278&gt;"a",VLOOKUP(A278,Teilnehmer!C$6:F$300,4,0),"")</f>
        <v/>
      </c>
    </row>
    <row r="279" spans="1:18" ht="18.600000000000001" customHeight="1" x14ac:dyDescent="0.2">
      <c r="A279" s="130" t="str">
        <f>IF(ISERROR(INDEX(Teilnehmer!$C$6:$C$300,MATCH(ROWS(Teilnehmer!C$6:$C279),$Q$6:$Q$300,0))),"",UPPER(INDEX(Teilnehmer!$C$6:$C$300,MATCH(ROWS(Teilnehmer!A$6:$C279),$Q$6:$Q$300,0))))</f>
        <v/>
      </c>
      <c r="B279" s="130" t="str">
        <f>IF(A279&gt;"a",MID(VLOOKUP(A279,Teilnehmer!C$6:D$300,2,0),1,2),"")</f>
        <v/>
      </c>
      <c r="C279" s="71" t="str">
        <f>IF(AND(D279&lt;&gt;"",D279&gt;0),RANK(D279,D$6:D$300,0)*100+COUNTIF(D$5:D279,D279),"")</f>
        <v/>
      </c>
      <c r="D279" s="71" t="str">
        <f>IF(OR($A279="",R279="Nein",R279=""),"",SUMPRODUCT((Tabelle1!$J$6:$J$500)*(Ausstellungen!$C$6:$C$500=$A279)*(Ausstellungen!$F$6:$F$500=Tabelle2!$E$3)*(Ausstellungen!$E$6:$E$500="Hü"))+SUMPRODUCT((Tabelle1!$J$6:$J$500)*(Ausstellungen!$C$6:$C$500=$A279)*(Ausstellungen!$F$6:$F$500=Tabelle2!$E$4)*(Ausstellungen!$E$6:$E$500="Hü")))</f>
        <v/>
      </c>
      <c r="E279" s="71" t="str">
        <f>IF(AND(F279&lt;&gt;"",F279&gt;0),RANK(F279,F$6:F$300,0)*100+COUNTIF(F$5:F279,F279),"")</f>
        <v/>
      </c>
      <c r="F279" s="71" t="str">
        <f>IF(OR($A279="",R279="Nein",R279=""),"",SUMPRODUCT((Tabelle1!$J$6:$J$500)*(Ausstellungen!$C$6:$C$500=$A279)*(Ausstellungen!$F$6:$F$500=Tabelle2!$E$3)*(Ausstellungen!$E$6:$E$500="Rü"))+SUMPRODUCT((Tabelle1!$J$6:$J$500)*(Ausstellungen!$C$6:$C$500=$A279)*(Ausstellungen!$F$6:$F$500=Tabelle2!$E$4)*(Ausstellungen!$E$6:$E$500="Rü")))</f>
        <v/>
      </c>
      <c r="G279" s="71" t="str">
        <f>IF(AND(H279&lt;&gt;"",H279&gt;0),RANK(H279,H$6:H$300,0)*100+COUNTIF(H$5:H279,H279),"")</f>
        <v/>
      </c>
      <c r="H279" s="71" t="str">
        <f>IF(OR($A279="",R279="Nein",R279=""),"",SUMPRODUCT((Tabelle1!$J$6:$J$500)*(Ausstellungen!$C$6:$C$500=$A279)*(Ausstellungen!$F$6:$F$500&lt;&gt;Tabelle2!$E$3)*(Ausstellungen!$F$6:$F$500&lt;&gt;Tabelle2!$E$4)*(Ausstellungen!$F$6:$F$500&lt;&gt;Tabelle2!$E$8)*(Ausstellungen!$E$6:$E$500="Hü")))</f>
        <v/>
      </c>
      <c r="I279" s="71" t="str">
        <f>IF(AND(J279&lt;&gt;"",J279&gt;0),RANK(J279,J$6:J$300,0)*100+COUNTIF(J$5:J279,J279),"")</f>
        <v/>
      </c>
      <c r="J279" s="71" t="str">
        <f>IF(OR($A279="",R279="Nein",R279=""),"",SUMPRODUCT((Tabelle1!$J$6:$J$500)*(Ausstellungen!$C$6:$C$500=$A279)*(Ausstellungen!$F$6:$F$500&lt;&gt;Tabelle2!$E$3)*(Ausstellungen!$F$6:$F$500&lt;&gt;Tabelle2!$E$4)*(Ausstellungen!$F$6:$F$500&lt;&gt;Tabelle2!$E$8)*(Ausstellungen!$E$6:$E$500="Rü")))</f>
        <v/>
      </c>
      <c r="K279" s="71" t="str">
        <f>IF(AND(L279&lt;&gt;"",L279&gt;0),RANK(L279,L$6:L$300,0)*100+COUNTIF(L$5:L279,L279),"")</f>
        <v/>
      </c>
      <c r="L279" s="71" t="str">
        <f>IF(OR($A279="",R279="Nein",R279=""),"",SUMPRODUCT((Tabelle1!$J$6:$J$500)*(Ausstellungen!$C$6:$C$500=$A279)*(Ausstellungen!$F$6:$F$500=Tabelle2!$E$8)))</f>
        <v/>
      </c>
      <c r="M279" s="130" t="str">
        <f t="shared" si="4"/>
        <v/>
      </c>
      <c r="N279" s="130" t="str">
        <f>IF(A279&gt;"a",PROPER(VLOOKUP(A279,Teilnehmer!C$6:E$300,3,0)),"")</f>
        <v/>
      </c>
      <c r="O279" s="130" t="str">
        <f>IF(Teilnehmer!C279&lt;&gt;"","Tabelle2!$A$4:$A$6","leer")</f>
        <v>leer</v>
      </c>
      <c r="P279" s="130" t="str">
        <f>IF(AND(Teilnehmer!C279&lt;&gt;"",Teilnehmer!D279&lt;&gt;"",Teilnehmer!E279&lt;&gt;""),"Tabelle2!$A$1:$A$3","leer")</f>
        <v>leer</v>
      </c>
      <c r="Q279" s="71">
        <f>COUNTIF(Teilnehmer!$C$6:$C$300,"&lt;="&amp;Teilnehmer!$C$6:$C$300)</f>
        <v>0</v>
      </c>
      <c r="R279" s="71" t="str">
        <f>IF(A279&gt;"a",VLOOKUP(A279,Teilnehmer!C$6:F$300,4,0),"")</f>
        <v/>
      </c>
    </row>
    <row r="280" spans="1:18" ht="18.600000000000001" customHeight="1" x14ac:dyDescent="0.2">
      <c r="A280" s="130" t="str">
        <f>IF(ISERROR(INDEX(Teilnehmer!$C$6:$C$300,MATCH(ROWS(Teilnehmer!C$6:$C280),$Q$6:$Q$300,0))),"",UPPER(INDEX(Teilnehmer!$C$6:$C$300,MATCH(ROWS(Teilnehmer!A$6:$C280),$Q$6:$Q$300,0))))</f>
        <v/>
      </c>
      <c r="B280" s="130" t="str">
        <f>IF(A280&gt;"a",MID(VLOOKUP(A280,Teilnehmer!C$6:D$300,2,0),1,2),"")</f>
        <v/>
      </c>
      <c r="C280" s="71" t="str">
        <f>IF(AND(D280&lt;&gt;"",D280&gt;0),RANK(D280,D$6:D$300,0)*100+COUNTIF(D$5:D280,D280),"")</f>
        <v/>
      </c>
      <c r="D280" s="71" t="str">
        <f>IF(OR($A280="",R280="Nein",R280=""),"",SUMPRODUCT((Tabelle1!$J$6:$J$500)*(Ausstellungen!$C$6:$C$500=$A280)*(Ausstellungen!$F$6:$F$500=Tabelle2!$E$3)*(Ausstellungen!$E$6:$E$500="Hü"))+SUMPRODUCT((Tabelle1!$J$6:$J$500)*(Ausstellungen!$C$6:$C$500=$A280)*(Ausstellungen!$F$6:$F$500=Tabelle2!$E$4)*(Ausstellungen!$E$6:$E$500="Hü")))</f>
        <v/>
      </c>
      <c r="E280" s="71" t="str">
        <f>IF(AND(F280&lt;&gt;"",F280&gt;0),RANK(F280,F$6:F$300,0)*100+COUNTIF(F$5:F280,F280),"")</f>
        <v/>
      </c>
      <c r="F280" s="71" t="str">
        <f>IF(OR($A280="",R280="Nein",R280=""),"",SUMPRODUCT((Tabelle1!$J$6:$J$500)*(Ausstellungen!$C$6:$C$500=$A280)*(Ausstellungen!$F$6:$F$500=Tabelle2!$E$3)*(Ausstellungen!$E$6:$E$500="Rü"))+SUMPRODUCT((Tabelle1!$J$6:$J$500)*(Ausstellungen!$C$6:$C$500=$A280)*(Ausstellungen!$F$6:$F$500=Tabelle2!$E$4)*(Ausstellungen!$E$6:$E$500="Rü")))</f>
        <v/>
      </c>
      <c r="G280" s="71" t="str">
        <f>IF(AND(H280&lt;&gt;"",H280&gt;0),RANK(H280,H$6:H$300,0)*100+COUNTIF(H$5:H280,H280),"")</f>
        <v/>
      </c>
      <c r="H280" s="71" t="str">
        <f>IF(OR($A280="",R280="Nein",R280=""),"",SUMPRODUCT((Tabelle1!$J$6:$J$500)*(Ausstellungen!$C$6:$C$500=$A280)*(Ausstellungen!$F$6:$F$500&lt;&gt;Tabelle2!$E$3)*(Ausstellungen!$F$6:$F$500&lt;&gt;Tabelle2!$E$4)*(Ausstellungen!$F$6:$F$500&lt;&gt;Tabelle2!$E$8)*(Ausstellungen!$E$6:$E$500="Hü")))</f>
        <v/>
      </c>
      <c r="I280" s="71" t="str">
        <f>IF(AND(J280&lt;&gt;"",J280&gt;0),RANK(J280,J$6:J$300,0)*100+COUNTIF(J$5:J280,J280),"")</f>
        <v/>
      </c>
      <c r="J280" s="71" t="str">
        <f>IF(OR($A280="",R280="Nein",R280=""),"",SUMPRODUCT((Tabelle1!$J$6:$J$500)*(Ausstellungen!$C$6:$C$500=$A280)*(Ausstellungen!$F$6:$F$500&lt;&gt;Tabelle2!$E$3)*(Ausstellungen!$F$6:$F$500&lt;&gt;Tabelle2!$E$4)*(Ausstellungen!$F$6:$F$500&lt;&gt;Tabelle2!$E$8)*(Ausstellungen!$E$6:$E$500="Rü")))</f>
        <v/>
      </c>
      <c r="K280" s="71" t="str">
        <f>IF(AND(L280&lt;&gt;"",L280&gt;0),RANK(L280,L$6:L$300,0)*100+COUNTIF(L$5:L280,L280),"")</f>
        <v/>
      </c>
      <c r="L280" s="71" t="str">
        <f>IF(OR($A280="",R280="Nein",R280=""),"",SUMPRODUCT((Tabelle1!$J$6:$J$500)*(Ausstellungen!$C$6:$C$500=$A280)*(Ausstellungen!$F$6:$F$500=Tabelle2!$E$8)))</f>
        <v/>
      </c>
      <c r="M280" s="130" t="str">
        <f t="shared" si="4"/>
        <v/>
      </c>
      <c r="N280" s="130" t="str">
        <f>IF(A280&gt;"a",PROPER(VLOOKUP(A280,Teilnehmer!C$6:E$300,3,0)),"")</f>
        <v/>
      </c>
      <c r="O280" s="130" t="str">
        <f>IF(Teilnehmer!C280&lt;&gt;"","Tabelle2!$A$4:$A$6","leer")</f>
        <v>leer</v>
      </c>
      <c r="P280" s="130" t="str">
        <f>IF(AND(Teilnehmer!C280&lt;&gt;"",Teilnehmer!D280&lt;&gt;"",Teilnehmer!E280&lt;&gt;""),"Tabelle2!$A$1:$A$3","leer")</f>
        <v>leer</v>
      </c>
      <c r="Q280" s="71">
        <f>COUNTIF(Teilnehmer!$C$6:$C$300,"&lt;="&amp;Teilnehmer!$C$6:$C$300)</f>
        <v>0</v>
      </c>
      <c r="R280" s="71" t="str">
        <f>IF(A280&gt;"a",VLOOKUP(A280,Teilnehmer!C$6:F$300,4,0),"")</f>
        <v/>
      </c>
    </row>
    <row r="281" spans="1:18" ht="18.600000000000001" customHeight="1" x14ac:dyDescent="0.2">
      <c r="A281" s="130" t="str">
        <f>IF(ISERROR(INDEX(Teilnehmer!$C$6:$C$300,MATCH(ROWS(Teilnehmer!C$6:$C281),$Q$6:$Q$300,0))),"",UPPER(INDEX(Teilnehmer!$C$6:$C$300,MATCH(ROWS(Teilnehmer!A$6:$C281),$Q$6:$Q$300,0))))</f>
        <v/>
      </c>
      <c r="B281" s="130" t="str">
        <f>IF(A281&gt;"a",MID(VLOOKUP(A281,Teilnehmer!C$6:D$300,2,0),1,2),"")</f>
        <v/>
      </c>
      <c r="C281" s="71" t="str">
        <f>IF(AND(D281&lt;&gt;"",D281&gt;0),RANK(D281,D$6:D$300,0)*100+COUNTIF(D$5:D281,D281),"")</f>
        <v/>
      </c>
      <c r="D281" s="71" t="str">
        <f>IF(OR($A281="",R281="Nein",R281=""),"",SUMPRODUCT((Tabelle1!$J$6:$J$500)*(Ausstellungen!$C$6:$C$500=$A281)*(Ausstellungen!$F$6:$F$500=Tabelle2!$E$3)*(Ausstellungen!$E$6:$E$500="Hü"))+SUMPRODUCT((Tabelle1!$J$6:$J$500)*(Ausstellungen!$C$6:$C$500=$A281)*(Ausstellungen!$F$6:$F$500=Tabelle2!$E$4)*(Ausstellungen!$E$6:$E$500="Hü")))</f>
        <v/>
      </c>
      <c r="E281" s="71" t="str">
        <f>IF(AND(F281&lt;&gt;"",F281&gt;0),RANK(F281,F$6:F$300,0)*100+COUNTIF(F$5:F281,F281),"")</f>
        <v/>
      </c>
      <c r="F281" s="71" t="str">
        <f>IF(OR($A281="",R281="Nein",R281=""),"",SUMPRODUCT((Tabelle1!$J$6:$J$500)*(Ausstellungen!$C$6:$C$500=$A281)*(Ausstellungen!$F$6:$F$500=Tabelle2!$E$3)*(Ausstellungen!$E$6:$E$500="Rü"))+SUMPRODUCT((Tabelle1!$J$6:$J$500)*(Ausstellungen!$C$6:$C$500=$A281)*(Ausstellungen!$F$6:$F$500=Tabelle2!$E$4)*(Ausstellungen!$E$6:$E$500="Rü")))</f>
        <v/>
      </c>
      <c r="G281" s="71" t="str">
        <f>IF(AND(H281&lt;&gt;"",H281&gt;0),RANK(H281,H$6:H$300,0)*100+COUNTIF(H$5:H281,H281),"")</f>
        <v/>
      </c>
      <c r="H281" s="71" t="str">
        <f>IF(OR($A281="",R281="Nein",R281=""),"",SUMPRODUCT((Tabelle1!$J$6:$J$500)*(Ausstellungen!$C$6:$C$500=$A281)*(Ausstellungen!$F$6:$F$500&lt;&gt;Tabelle2!$E$3)*(Ausstellungen!$F$6:$F$500&lt;&gt;Tabelle2!$E$4)*(Ausstellungen!$F$6:$F$500&lt;&gt;Tabelle2!$E$8)*(Ausstellungen!$E$6:$E$500="Hü")))</f>
        <v/>
      </c>
      <c r="I281" s="71" t="str">
        <f>IF(AND(J281&lt;&gt;"",J281&gt;0),RANK(J281,J$6:J$300,0)*100+COUNTIF(J$5:J281,J281),"")</f>
        <v/>
      </c>
      <c r="J281" s="71" t="str">
        <f>IF(OR($A281="",R281="Nein",R281=""),"",SUMPRODUCT((Tabelle1!$J$6:$J$500)*(Ausstellungen!$C$6:$C$500=$A281)*(Ausstellungen!$F$6:$F$500&lt;&gt;Tabelle2!$E$3)*(Ausstellungen!$F$6:$F$500&lt;&gt;Tabelle2!$E$4)*(Ausstellungen!$F$6:$F$500&lt;&gt;Tabelle2!$E$8)*(Ausstellungen!$E$6:$E$500="Rü")))</f>
        <v/>
      </c>
      <c r="K281" s="71" t="str">
        <f>IF(AND(L281&lt;&gt;"",L281&gt;0),RANK(L281,L$6:L$300,0)*100+COUNTIF(L$5:L281,L281),"")</f>
        <v/>
      </c>
      <c r="L281" s="71" t="str">
        <f>IF(OR($A281="",R281="Nein",R281=""),"",SUMPRODUCT((Tabelle1!$J$6:$J$500)*(Ausstellungen!$C$6:$C$500=$A281)*(Ausstellungen!$F$6:$F$500=Tabelle2!$E$8)))</f>
        <v/>
      </c>
      <c r="M281" s="130" t="str">
        <f t="shared" si="4"/>
        <v/>
      </c>
      <c r="N281" s="130" t="str">
        <f>IF(A281&gt;"a",PROPER(VLOOKUP(A281,Teilnehmer!C$6:E$300,3,0)),"")</f>
        <v/>
      </c>
      <c r="O281" s="130" t="str">
        <f>IF(Teilnehmer!C281&lt;&gt;"","Tabelle2!$A$4:$A$6","leer")</f>
        <v>leer</v>
      </c>
      <c r="P281" s="130" t="str">
        <f>IF(AND(Teilnehmer!C281&lt;&gt;"",Teilnehmer!D281&lt;&gt;"",Teilnehmer!E281&lt;&gt;""),"Tabelle2!$A$1:$A$3","leer")</f>
        <v>leer</v>
      </c>
      <c r="Q281" s="71">
        <f>COUNTIF(Teilnehmer!$C$6:$C$300,"&lt;="&amp;Teilnehmer!$C$6:$C$300)</f>
        <v>0</v>
      </c>
      <c r="R281" s="71" t="str">
        <f>IF(A281&gt;"a",VLOOKUP(A281,Teilnehmer!C$6:F$300,4,0),"")</f>
        <v/>
      </c>
    </row>
    <row r="282" spans="1:18" ht="18.600000000000001" customHeight="1" x14ac:dyDescent="0.2">
      <c r="A282" s="130" t="str">
        <f>IF(ISERROR(INDEX(Teilnehmer!$C$6:$C$300,MATCH(ROWS(Teilnehmer!C$6:$C282),$Q$6:$Q$300,0))),"",UPPER(INDEX(Teilnehmer!$C$6:$C$300,MATCH(ROWS(Teilnehmer!A$6:$C282),$Q$6:$Q$300,0))))</f>
        <v/>
      </c>
      <c r="B282" s="130" t="str">
        <f>IF(A282&gt;"a",MID(VLOOKUP(A282,Teilnehmer!C$6:D$300,2,0),1,2),"")</f>
        <v/>
      </c>
      <c r="C282" s="71" t="str">
        <f>IF(AND(D282&lt;&gt;"",D282&gt;0),RANK(D282,D$6:D$300,0)*100+COUNTIF(D$5:D282,D282),"")</f>
        <v/>
      </c>
      <c r="D282" s="71" t="str">
        <f>IF(OR($A282="",R282="Nein",R282=""),"",SUMPRODUCT((Tabelle1!$J$6:$J$500)*(Ausstellungen!$C$6:$C$500=$A282)*(Ausstellungen!$F$6:$F$500=Tabelle2!$E$3)*(Ausstellungen!$E$6:$E$500="Hü"))+SUMPRODUCT((Tabelle1!$J$6:$J$500)*(Ausstellungen!$C$6:$C$500=$A282)*(Ausstellungen!$F$6:$F$500=Tabelle2!$E$4)*(Ausstellungen!$E$6:$E$500="Hü")))</f>
        <v/>
      </c>
      <c r="E282" s="71" t="str">
        <f>IF(AND(F282&lt;&gt;"",F282&gt;0),RANK(F282,F$6:F$300,0)*100+COUNTIF(F$5:F282,F282),"")</f>
        <v/>
      </c>
      <c r="F282" s="71" t="str">
        <f>IF(OR($A282="",R282="Nein",R282=""),"",SUMPRODUCT((Tabelle1!$J$6:$J$500)*(Ausstellungen!$C$6:$C$500=$A282)*(Ausstellungen!$F$6:$F$500=Tabelle2!$E$3)*(Ausstellungen!$E$6:$E$500="Rü"))+SUMPRODUCT((Tabelle1!$J$6:$J$500)*(Ausstellungen!$C$6:$C$500=$A282)*(Ausstellungen!$F$6:$F$500=Tabelle2!$E$4)*(Ausstellungen!$E$6:$E$500="Rü")))</f>
        <v/>
      </c>
      <c r="G282" s="71" t="str">
        <f>IF(AND(H282&lt;&gt;"",H282&gt;0),RANK(H282,H$6:H$300,0)*100+COUNTIF(H$5:H282,H282),"")</f>
        <v/>
      </c>
      <c r="H282" s="71" t="str">
        <f>IF(OR($A282="",R282="Nein",R282=""),"",SUMPRODUCT((Tabelle1!$J$6:$J$500)*(Ausstellungen!$C$6:$C$500=$A282)*(Ausstellungen!$F$6:$F$500&lt;&gt;Tabelle2!$E$3)*(Ausstellungen!$F$6:$F$500&lt;&gt;Tabelle2!$E$4)*(Ausstellungen!$F$6:$F$500&lt;&gt;Tabelle2!$E$8)*(Ausstellungen!$E$6:$E$500="Hü")))</f>
        <v/>
      </c>
      <c r="I282" s="71" t="str">
        <f>IF(AND(J282&lt;&gt;"",J282&gt;0),RANK(J282,J$6:J$300,0)*100+COUNTIF(J$5:J282,J282),"")</f>
        <v/>
      </c>
      <c r="J282" s="71" t="str">
        <f>IF(OR($A282="",R282="Nein",R282=""),"",SUMPRODUCT((Tabelle1!$J$6:$J$500)*(Ausstellungen!$C$6:$C$500=$A282)*(Ausstellungen!$F$6:$F$500&lt;&gt;Tabelle2!$E$3)*(Ausstellungen!$F$6:$F$500&lt;&gt;Tabelle2!$E$4)*(Ausstellungen!$F$6:$F$500&lt;&gt;Tabelle2!$E$8)*(Ausstellungen!$E$6:$E$500="Rü")))</f>
        <v/>
      </c>
      <c r="K282" s="71" t="str">
        <f>IF(AND(L282&lt;&gt;"",L282&gt;0),RANK(L282,L$6:L$300,0)*100+COUNTIF(L$5:L282,L282),"")</f>
        <v/>
      </c>
      <c r="L282" s="71" t="str">
        <f>IF(OR($A282="",R282="Nein",R282=""),"",SUMPRODUCT((Tabelle1!$J$6:$J$500)*(Ausstellungen!$C$6:$C$500=$A282)*(Ausstellungen!$F$6:$F$500=Tabelle2!$E$8)))</f>
        <v/>
      </c>
      <c r="M282" s="130" t="str">
        <f t="shared" si="4"/>
        <v/>
      </c>
      <c r="N282" s="130" t="str">
        <f>IF(A282&gt;"a",PROPER(VLOOKUP(A282,Teilnehmer!C$6:E$300,3,0)),"")</f>
        <v/>
      </c>
      <c r="O282" s="130" t="str">
        <f>IF(Teilnehmer!C282&lt;&gt;"","Tabelle2!$A$4:$A$6","leer")</f>
        <v>leer</v>
      </c>
      <c r="P282" s="130" t="str">
        <f>IF(AND(Teilnehmer!C282&lt;&gt;"",Teilnehmer!D282&lt;&gt;"",Teilnehmer!E282&lt;&gt;""),"Tabelle2!$A$1:$A$3","leer")</f>
        <v>leer</v>
      </c>
      <c r="Q282" s="71">
        <f>COUNTIF(Teilnehmer!$C$6:$C$300,"&lt;="&amp;Teilnehmer!$C$6:$C$300)</f>
        <v>0</v>
      </c>
      <c r="R282" s="71" t="str">
        <f>IF(A282&gt;"a",VLOOKUP(A282,Teilnehmer!C$6:F$300,4,0),"")</f>
        <v/>
      </c>
    </row>
    <row r="283" spans="1:18" ht="18.600000000000001" customHeight="1" x14ac:dyDescent="0.2">
      <c r="A283" s="130" t="str">
        <f>IF(ISERROR(INDEX(Teilnehmer!$C$6:$C$300,MATCH(ROWS(Teilnehmer!C$6:$C283),$Q$6:$Q$300,0))),"",UPPER(INDEX(Teilnehmer!$C$6:$C$300,MATCH(ROWS(Teilnehmer!A$6:$C283),$Q$6:$Q$300,0))))</f>
        <v/>
      </c>
      <c r="B283" s="130" t="str">
        <f>IF(A283&gt;"a",MID(VLOOKUP(A283,Teilnehmer!C$6:D$300,2,0),1,2),"")</f>
        <v/>
      </c>
      <c r="C283" s="71" t="str">
        <f>IF(AND(D283&lt;&gt;"",D283&gt;0),RANK(D283,D$6:D$300,0)*100+COUNTIF(D$5:D283,D283),"")</f>
        <v/>
      </c>
      <c r="D283" s="71" t="str">
        <f>IF(OR($A283="",R283="Nein",R283=""),"",SUMPRODUCT((Tabelle1!$J$6:$J$500)*(Ausstellungen!$C$6:$C$500=$A283)*(Ausstellungen!$F$6:$F$500=Tabelle2!$E$3)*(Ausstellungen!$E$6:$E$500="Hü"))+SUMPRODUCT((Tabelle1!$J$6:$J$500)*(Ausstellungen!$C$6:$C$500=$A283)*(Ausstellungen!$F$6:$F$500=Tabelle2!$E$4)*(Ausstellungen!$E$6:$E$500="Hü")))</f>
        <v/>
      </c>
      <c r="E283" s="71" t="str">
        <f>IF(AND(F283&lt;&gt;"",F283&gt;0),RANK(F283,F$6:F$300,0)*100+COUNTIF(F$5:F283,F283),"")</f>
        <v/>
      </c>
      <c r="F283" s="71" t="str">
        <f>IF(OR($A283="",R283="Nein",R283=""),"",SUMPRODUCT((Tabelle1!$J$6:$J$500)*(Ausstellungen!$C$6:$C$500=$A283)*(Ausstellungen!$F$6:$F$500=Tabelle2!$E$3)*(Ausstellungen!$E$6:$E$500="Rü"))+SUMPRODUCT((Tabelle1!$J$6:$J$500)*(Ausstellungen!$C$6:$C$500=$A283)*(Ausstellungen!$F$6:$F$500=Tabelle2!$E$4)*(Ausstellungen!$E$6:$E$500="Rü")))</f>
        <v/>
      </c>
      <c r="G283" s="71" t="str">
        <f>IF(AND(H283&lt;&gt;"",H283&gt;0),RANK(H283,H$6:H$300,0)*100+COUNTIF(H$5:H283,H283),"")</f>
        <v/>
      </c>
      <c r="H283" s="71" t="str">
        <f>IF(OR($A283="",R283="Nein",R283=""),"",SUMPRODUCT((Tabelle1!$J$6:$J$500)*(Ausstellungen!$C$6:$C$500=$A283)*(Ausstellungen!$F$6:$F$500&lt;&gt;Tabelle2!$E$3)*(Ausstellungen!$F$6:$F$500&lt;&gt;Tabelle2!$E$4)*(Ausstellungen!$F$6:$F$500&lt;&gt;Tabelle2!$E$8)*(Ausstellungen!$E$6:$E$500="Hü")))</f>
        <v/>
      </c>
      <c r="I283" s="71" t="str">
        <f>IF(AND(J283&lt;&gt;"",J283&gt;0),RANK(J283,J$6:J$300,0)*100+COUNTIF(J$5:J283,J283),"")</f>
        <v/>
      </c>
      <c r="J283" s="71" t="str">
        <f>IF(OR($A283="",R283="Nein",R283=""),"",SUMPRODUCT((Tabelle1!$J$6:$J$500)*(Ausstellungen!$C$6:$C$500=$A283)*(Ausstellungen!$F$6:$F$500&lt;&gt;Tabelle2!$E$3)*(Ausstellungen!$F$6:$F$500&lt;&gt;Tabelle2!$E$4)*(Ausstellungen!$F$6:$F$500&lt;&gt;Tabelle2!$E$8)*(Ausstellungen!$E$6:$E$500="Rü")))</f>
        <v/>
      </c>
      <c r="K283" s="71" t="str">
        <f>IF(AND(L283&lt;&gt;"",L283&gt;0),RANK(L283,L$6:L$300,0)*100+COUNTIF(L$5:L283,L283),"")</f>
        <v/>
      </c>
      <c r="L283" s="71" t="str">
        <f>IF(OR($A283="",R283="Nein",R283=""),"",SUMPRODUCT((Tabelle1!$J$6:$J$500)*(Ausstellungen!$C$6:$C$500=$A283)*(Ausstellungen!$F$6:$F$500=Tabelle2!$E$8)))</f>
        <v/>
      </c>
      <c r="M283" s="130" t="str">
        <f t="shared" si="4"/>
        <v/>
      </c>
      <c r="N283" s="130" t="str">
        <f>IF(A283&gt;"a",PROPER(VLOOKUP(A283,Teilnehmer!C$6:E$300,3,0)),"")</f>
        <v/>
      </c>
      <c r="O283" s="130" t="str">
        <f>IF(Teilnehmer!C283&lt;&gt;"","Tabelle2!$A$4:$A$6","leer")</f>
        <v>leer</v>
      </c>
      <c r="P283" s="130" t="str">
        <f>IF(AND(Teilnehmer!C283&lt;&gt;"",Teilnehmer!D283&lt;&gt;"",Teilnehmer!E283&lt;&gt;""),"Tabelle2!$A$1:$A$3","leer")</f>
        <v>leer</v>
      </c>
      <c r="Q283" s="71">
        <f>COUNTIF(Teilnehmer!$C$6:$C$300,"&lt;="&amp;Teilnehmer!$C$6:$C$300)</f>
        <v>0</v>
      </c>
      <c r="R283" s="71" t="str">
        <f>IF(A283&gt;"a",VLOOKUP(A283,Teilnehmer!C$6:F$300,4,0),"")</f>
        <v/>
      </c>
    </row>
    <row r="284" spans="1:18" ht="18.600000000000001" customHeight="1" x14ac:dyDescent="0.2">
      <c r="A284" s="130" t="str">
        <f>IF(ISERROR(INDEX(Teilnehmer!$C$6:$C$300,MATCH(ROWS(Teilnehmer!C$6:$C284),$Q$6:$Q$300,0))),"",UPPER(INDEX(Teilnehmer!$C$6:$C$300,MATCH(ROWS(Teilnehmer!A$6:$C284),$Q$6:$Q$300,0))))</f>
        <v/>
      </c>
      <c r="B284" s="130" t="str">
        <f>IF(A284&gt;"a",MID(VLOOKUP(A284,Teilnehmer!C$6:D$300,2,0),1,2),"")</f>
        <v/>
      </c>
      <c r="C284" s="71" t="str">
        <f>IF(AND(D284&lt;&gt;"",D284&gt;0),RANK(D284,D$6:D$300,0)*100+COUNTIF(D$5:D284,D284),"")</f>
        <v/>
      </c>
      <c r="D284" s="71" t="str">
        <f>IF(OR($A284="",R284="Nein",R284=""),"",SUMPRODUCT((Tabelle1!$J$6:$J$500)*(Ausstellungen!$C$6:$C$500=$A284)*(Ausstellungen!$F$6:$F$500=Tabelle2!$E$3)*(Ausstellungen!$E$6:$E$500="Hü"))+SUMPRODUCT((Tabelle1!$J$6:$J$500)*(Ausstellungen!$C$6:$C$500=$A284)*(Ausstellungen!$F$6:$F$500=Tabelle2!$E$4)*(Ausstellungen!$E$6:$E$500="Hü")))</f>
        <v/>
      </c>
      <c r="E284" s="71" t="str">
        <f>IF(AND(F284&lt;&gt;"",F284&gt;0),RANK(F284,F$6:F$300,0)*100+COUNTIF(F$5:F284,F284),"")</f>
        <v/>
      </c>
      <c r="F284" s="71" t="str">
        <f>IF(OR($A284="",R284="Nein",R284=""),"",SUMPRODUCT((Tabelle1!$J$6:$J$500)*(Ausstellungen!$C$6:$C$500=$A284)*(Ausstellungen!$F$6:$F$500=Tabelle2!$E$3)*(Ausstellungen!$E$6:$E$500="Rü"))+SUMPRODUCT((Tabelle1!$J$6:$J$500)*(Ausstellungen!$C$6:$C$500=$A284)*(Ausstellungen!$F$6:$F$500=Tabelle2!$E$4)*(Ausstellungen!$E$6:$E$500="Rü")))</f>
        <v/>
      </c>
      <c r="G284" s="71" t="str">
        <f>IF(AND(H284&lt;&gt;"",H284&gt;0),RANK(H284,H$6:H$300,0)*100+COUNTIF(H$5:H284,H284),"")</f>
        <v/>
      </c>
      <c r="H284" s="71" t="str">
        <f>IF(OR($A284="",R284="Nein",R284=""),"",SUMPRODUCT((Tabelle1!$J$6:$J$500)*(Ausstellungen!$C$6:$C$500=$A284)*(Ausstellungen!$F$6:$F$500&lt;&gt;Tabelle2!$E$3)*(Ausstellungen!$F$6:$F$500&lt;&gt;Tabelle2!$E$4)*(Ausstellungen!$F$6:$F$500&lt;&gt;Tabelle2!$E$8)*(Ausstellungen!$E$6:$E$500="Hü")))</f>
        <v/>
      </c>
      <c r="I284" s="71" t="str">
        <f>IF(AND(J284&lt;&gt;"",J284&gt;0),RANK(J284,J$6:J$300,0)*100+COUNTIF(J$5:J284,J284),"")</f>
        <v/>
      </c>
      <c r="J284" s="71" t="str">
        <f>IF(OR($A284="",R284="Nein",R284=""),"",SUMPRODUCT((Tabelle1!$J$6:$J$500)*(Ausstellungen!$C$6:$C$500=$A284)*(Ausstellungen!$F$6:$F$500&lt;&gt;Tabelle2!$E$3)*(Ausstellungen!$F$6:$F$500&lt;&gt;Tabelle2!$E$4)*(Ausstellungen!$F$6:$F$500&lt;&gt;Tabelle2!$E$8)*(Ausstellungen!$E$6:$E$500="Rü")))</f>
        <v/>
      </c>
      <c r="K284" s="71" t="str">
        <f>IF(AND(L284&lt;&gt;"",L284&gt;0),RANK(L284,L$6:L$300,0)*100+COUNTIF(L$5:L284,L284),"")</f>
        <v/>
      </c>
      <c r="L284" s="71" t="str">
        <f>IF(OR($A284="",R284="Nein",R284=""),"",SUMPRODUCT((Tabelle1!$J$6:$J$500)*(Ausstellungen!$C$6:$C$500=$A284)*(Ausstellungen!$F$6:$F$500=Tabelle2!$E$8)))</f>
        <v/>
      </c>
      <c r="M284" s="130" t="str">
        <f t="shared" si="4"/>
        <v/>
      </c>
      <c r="N284" s="130" t="str">
        <f>IF(A284&gt;"a",PROPER(VLOOKUP(A284,Teilnehmer!C$6:E$300,3,0)),"")</f>
        <v/>
      </c>
      <c r="O284" s="130" t="str">
        <f>IF(Teilnehmer!C284&lt;&gt;"","Tabelle2!$A$4:$A$6","leer")</f>
        <v>leer</v>
      </c>
      <c r="P284" s="130" t="str">
        <f>IF(AND(Teilnehmer!C284&lt;&gt;"",Teilnehmer!D284&lt;&gt;"",Teilnehmer!E284&lt;&gt;""),"Tabelle2!$A$1:$A$3","leer")</f>
        <v>leer</v>
      </c>
      <c r="Q284" s="71">
        <f>COUNTIF(Teilnehmer!$C$6:$C$300,"&lt;="&amp;Teilnehmer!$C$6:$C$300)</f>
        <v>0</v>
      </c>
      <c r="R284" s="71" t="str">
        <f>IF(A284&gt;"a",VLOOKUP(A284,Teilnehmer!C$6:F$300,4,0),"")</f>
        <v/>
      </c>
    </row>
    <row r="285" spans="1:18" ht="18.600000000000001" customHeight="1" x14ac:dyDescent="0.2">
      <c r="A285" s="130" t="str">
        <f>IF(ISERROR(INDEX(Teilnehmer!$C$6:$C$300,MATCH(ROWS(Teilnehmer!C$6:$C285),$Q$6:$Q$300,0))),"",UPPER(INDEX(Teilnehmer!$C$6:$C$300,MATCH(ROWS(Teilnehmer!A$6:$C285),$Q$6:$Q$300,0))))</f>
        <v/>
      </c>
      <c r="B285" s="130" t="str">
        <f>IF(A285&gt;"a",MID(VLOOKUP(A285,Teilnehmer!C$6:D$300,2,0),1,2),"")</f>
        <v/>
      </c>
      <c r="C285" s="71" t="str">
        <f>IF(AND(D285&lt;&gt;"",D285&gt;0),RANK(D285,D$6:D$300,0)*100+COUNTIF(D$5:D285,D285),"")</f>
        <v/>
      </c>
      <c r="D285" s="71" t="str">
        <f>IF(OR($A285="",R285="Nein",R285=""),"",SUMPRODUCT((Tabelle1!$J$6:$J$500)*(Ausstellungen!$C$6:$C$500=$A285)*(Ausstellungen!$F$6:$F$500=Tabelle2!$E$3)*(Ausstellungen!$E$6:$E$500="Hü"))+SUMPRODUCT((Tabelle1!$J$6:$J$500)*(Ausstellungen!$C$6:$C$500=$A285)*(Ausstellungen!$F$6:$F$500=Tabelle2!$E$4)*(Ausstellungen!$E$6:$E$500="Hü")))</f>
        <v/>
      </c>
      <c r="E285" s="71" t="str">
        <f>IF(AND(F285&lt;&gt;"",F285&gt;0),RANK(F285,F$6:F$300,0)*100+COUNTIF(F$5:F285,F285),"")</f>
        <v/>
      </c>
      <c r="F285" s="71" t="str">
        <f>IF(OR($A285="",R285="Nein",R285=""),"",SUMPRODUCT((Tabelle1!$J$6:$J$500)*(Ausstellungen!$C$6:$C$500=$A285)*(Ausstellungen!$F$6:$F$500=Tabelle2!$E$3)*(Ausstellungen!$E$6:$E$500="Rü"))+SUMPRODUCT((Tabelle1!$J$6:$J$500)*(Ausstellungen!$C$6:$C$500=$A285)*(Ausstellungen!$F$6:$F$500=Tabelle2!$E$4)*(Ausstellungen!$E$6:$E$500="Rü")))</f>
        <v/>
      </c>
      <c r="G285" s="71" t="str">
        <f>IF(AND(H285&lt;&gt;"",H285&gt;0),RANK(H285,H$6:H$300,0)*100+COUNTIF(H$5:H285,H285),"")</f>
        <v/>
      </c>
      <c r="H285" s="71" t="str">
        <f>IF(OR($A285="",R285="Nein",R285=""),"",SUMPRODUCT((Tabelle1!$J$6:$J$500)*(Ausstellungen!$C$6:$C$500=$A285)*(Ausstellungen!$F$6:$F$500&lt;&gt;Tabelle2!$E$3)*(Ausstellungen!$F$6:$F$500&lt;&gt;Tabelle2!$E$4)*(Ausstellungen!$F$6:$F$500&lt;&gt;Tabelle2!$E$8)*(Ausstellungen!$E$6:$E$500="Hü")))</f>
        <v/>
      </c>
      <c r="I285" s="71" t="str">
        <f>IF(AND(J285&lt;&gt;"",J285&gt;0),RANK(J285,J$6:J$300,0)*100+COUNTIF(J$5:J285,J285),"")</f>
        <v/>
      </c>
      <c r="J285" s="71" t="str">
        <f>IF(OR($A285="",R285="Nein",R285=""),"",SUMPRODUCT((Tabelle1!$J$6:$J$500)*(Ausstellungen!$C$6:$C$500=$A285)*(Ausstellungen!$F$6:$F$500&lt;&gt;Tabelle2!$E$3)*(Ausstellungen!$F$6:$F$500&lt;&gt;Tabelle2!$E$4)*(Ausstellungen!$F$6:$F$500&lt;&gt;Tabelle2!$E$8)*(Ausstellungen!$E$6:$E$500="Rü")))</f>
        <v/>
      </c>
      <c r="K285" s="71" t="str">
        <f>IF(AND(L285&lt;&gt;"",L285&gt;0),RANK(L285,L$6:L$300,0)*100+COUNTIF(L$5:L285,L285),"")</f>
        <v/>
      </c>
      <c r="L285" s="71" t="str">
        <f>IF(OR($A285="",R285="Nein",R285=""),"",SUMPRODUCT((Tabelle1!$J$6:$J$500)*(Ausstellungen!$C$6:$C$500=$A285)*(Ausstellungen!$F$6:$F$500=Tabelle2!$E$8)))</f>
        <v/>
      </c>
      <c r="M285" s="130" t="str">
        <f t="shared" si="4"/>
        <v/>
      </c>
      <c r="N285" s="130" t="str">
        <f>IF(A285&gt;"a",PROPER(VLOOKUP(A285,Teilnehmer!C$6:E$300,3,0)),"")</f>
        <v/>
      </c>
      <c r="O285" s="130" t="str">
        <f>IF(Teilnehmer!C285&lt;&gt;"","Tabelle2!$A$4:$A$6","leer")</f>
        <v>leer</v>
      </c>
      <c r="P285" s="130" t="str">
        <f>IF(AND(Teilnehmer!C285&lt;&gt;"",Teilnehmer!D285&lt;&gt;"",Teilnehmer!E285&lt;&gt;""),"Tabelle2!$A$1:$A$3","leer")</f>
        <v>leer</v>
      </c>
      <c r="Q285" s="71">
        <f>COUNTIF(Teilnehmer!$C$6:$C$300,"&lt;="&amp;Teilnehmer!$C$6:$C$300)</f>
        <v>0</v>
      </c>
      <c r="R285" s="71" t="str">
        <f>IF(A285&gt;"a",VLOOKUP(A285,Teilnehmer!C$6:F$300,4,0),"")</f>
        <v/>
      </c>
    </row>
    <row r="286" spans="1:18" ht="18.600000000000001" customHeight="1" x14ac:dyDescent="0.2">
      <c r="A286" s="130" t="str">
        <f>IF(ISERROR(INDEX(Teilnehmer!$C$6:$C$300,MATCH(ROWS(Teilnehmer!C$6:$C286),$Q$6:$Q$300,0))),"",UPPER(INDEX(Teilnehmer!$C$6:$C$300,MATCH(ROWS(Teilnehmer!A$6:$C286),$Q$6:$Q$300,0))))</f>
        <v/>
      </c>
      <c r="B286" s="130" t="str">
        <f>IF(A286&gt;"a",MID(VLOOKUP(A286,Teilnehmer!C$6:D$300,2,0),1,2),"")</f>
        <v/>
      </c>
      <c r="C286" s="71" t="str">
        <f>IF(AND(D286&lt;&gt;"",D286&gt;0),RANK(D286,D$6:D$300,0)*100+COUNTIF(D$5:D286,D286),"")</f>
        <v/>
      </c>
      <c r="D286" s="71" t="str">
        <f>IF(OR($A286="",R286="Nein",R286=""),"",SUMPRODUCT((Tabelle1!$J$6:$J$500)*(Ausstellungen!$C$6:$C$500=$A286)*(Ausstellungen!$F$6:$F$500=Tabelle2!$E$3)*(Ausstellungen!$E$6:$E$500="Hü"))+SUMPRODUCT((Tabelle1!$J$6:$J$500)*(Ausstellungen!$C$6:$C$500=$A286)*(Ausstellungen!$F$6:$F$500=Tabelle2!$E$4)*(Ausstellungen!$E$6:$E$500="Hü")))</f>
        <v/>
      </c>
      <c r="E286" s="71" t="str">
        <f>IF(AND(F286&lt;&gt;"",F286&gt;0),RANK(F286,F$6:F$300,0)*100+COUNTIF(F$5:F286,F286),"")</f>
        <v/>
      </c>
      <c r="F286" s="71" t="str">
        <f>IF(OR($A286="",R286="Nein",R286=""),"",SUMPRODUCT((Tabelle1!$J$6:$J$500)*(Ausstellungen!$C$6:$C$500=$A286)*(Ausstellungen!$F$6:$F$500=Tabelle2!$E$3)*(Ausstellungen!$E$6:$E$500="Rü"))+SUMPRODUCT((Tabelle1!$J$6:$J$500)*(Ausstellungen!$C$6:$C$500=$A286)*(Ausstellungen!$F$6:$F$500=Tabelle2!$E$4)*(Ausstellungen!$E$6:$E$500="Rü")))</f>
        <v/>
      </c>
      <c r="G286" s="71" t="str">
        <f>IF(AND(H286&lt;&gt;"",H286&gt;0),RANK(H286,H$6:H$300,0)*100+COUNTIF(H$5:H286,H286),"")</f>
        <v/>
      </c>
      <c r="H286" s="71" t="str">
        <f>IF(OR($A286="",R286="Nein",R286=""),"",SUMPRODUCT((Tabelle1!$J$6:$J$500)*(Ausstellungen!$C$6:$C$500=$A286)*(Ausstellungen!$F$6:$F$500&lt;&gt;Tabelle2!$E$3)*(Ausstellungen!$F$6:$F$500&lt;&gt;Tabelle2!$E$4)*(Ausstellungen!$F$6:$F$500&lt;&gt;Tabelle2!$E$8)*(Ausstellungen!$E$6:$E$500="Hü")))</f>
        <v/>
      </c>
      <c r="I286" s="71" t="str">
        <f>IF(AND(J286&lt;&gt;"",J286&gt;0),RANK(J286,J$6:J$300,0)*100+COUNTIF(J$5:J286,J286),"")</f>
        <v/>
      </c>
      <c r="J286" s="71" t="str">
        <f>IF(OR($A286="",R286="Nein",R286=""),"",SUMPRODUCT((Tabelle1!$J$6:$J$500)*(Ausstellungen!$C$6:$C$500=$A286)*(Ausstellungen!$F$6:$F$500&lt;&gt;Tabelle2!$E$3)*(Ausstellungen!$F$6:$F$500&lt;&gt;Tabelle2!$E$4)*(Ausstellungen!$F$6:$F$500&lt;&gt;Tabelle2!$E$8)*(Ausstellungen!$E$6:$E$500="Rü")))</f>
        <v/>
      </c>
      <c r="K286" s="71" t="str">
        <f>IF(AND(L286&lt;&gt;"",L286&gt;0),RANK(L286,L$6:L$300,0)*100+COUNTIF(L$5:L286,L286),"")</f>
        <v/>
      </c>
      <c r="L286" s="71" t="str">
        <f>IF(OR($A286="",R286="Nein",R286=""),"",SUMPRODUCT((Tabelle1!$J$6:$J$500)*(Ausstellungen!$C$6:$C$500=$A286)*(Ausstellungen!$F$6:$F$500=Tabelle2!$E$8)))</f>
        <v/>
      </c>
      <c r="M286" s="130" t="str">
        <f t="shared" si="4"/>
        <v/>
      </c>
      <c r="N286" s="130" t="str">
        <f>IF(A286&gt;"a",PROPER(VLOOKUP(A286,Teilnehmer!C$6:E$300,3,0)),"")</f>
        <v/>
      </c>
      <c r="O286" s="130" t="str">
        <f>IF(Teilnehmer!C286&lt;&gt;"","Tabelle2!$A$4:$A$6","leer")</f>
        <v>leer</v>
      </c>
      <c r="P286" s="130" t="str">
        <f>IF(AND(Teilnehmer!C286&lt;&gt;"",Teilnehmer!D286&lt;&gt;"",Teilnehmer!E286&lt;&gt;""),"Tabelle2!$A$1:$A$3","leer")</f>
        <v>leer</v>
      </c>
      <c r="Q286" s="71">
        <f>COUNTIF(Teilnehmer!$C$6:$C$300,"&lt;="&amp;Teilnehmer!$C$6:$C$300)</f>
        <v>0</v>
      </c>
      <c r="R286" s="71" t="str">
        <f>IF(A286&gt;"a",VLOOKUP(A286,Teilnehmer!C$6:F$300,4,0),"")</f>
        <v/>
      </c>
    </row>
    <row r="287" spans="1:18" ht="18.600000000000001" customHeight="1" x14ac:dyDescent="0.2">
      <c r="A287" s="130" t="str">
        <f>IF(ISERROR(INDEX(Teilnehmer!$C$6:$C$300,MATCH(ROWS(Teilnehmer!C$6:$C287),$Q$6:$Q$300,0))),"",UPPER(INDEX(Teilnehmer!$C$6:$C$300,MATCH(ROWS(Teilnehmer!A$6:$C287),$Q$6:$Q$300,0))))</f>
        <v/>
      </c>
      <c r="B287" s="130" t="str">
        <f>IF(A287&gt;"a",MID(VLOOKUP(A287,Teilnehmer!C$6:D$300,2,0),1,2),"")</f>
        <v/>
      </c>
      <c r="C287" s="71" t="str">
        <f>IF(AND(D287&lt;&gt;"",D287&gt;0),RANK(D287,D$6:D$300,0)*100+COUNTIF(D$5:D287,D287),"")</f>
        <v/>
      </c>
      <c r="D287" s="71" t="str">
        <f>IF(OR($A287="",R287="Nein",R287=""),"",SUMPRODUCT((Tabelle1!$J$6:$J$500)*(Ausstellungen!$C$6:$C$500=$A287)*(Ausstellungen!$F$6:$F$500=Tabelle2!$E$3)*(Ausstellungen!$E$6:$E$500="Hü"))+SUMPRODUCT((Tabelle1!$J$6:$J$500)*(Ausstellungen!$C$6:$C$500=$A287)*(Ausstellungen!$F$6:$F$500=Tabelle2!$E$4)*(Ausstellungen!$E$6:$E$500="Hü")))</f>
        <v/>
      </c>
      <c r="E287" s="71" t="str">
        <f>IF(AND(F287&lt;&gt;"",F287&gt;0),RANK(F287,F$6:F$300,0)*100+COUNTIF(F$5:F287,F287),"")</f>
        <v/>
      </c>
      <c r="F287" s="71" t="str">
        <f>IF(OR($A287="",R287="Nein",R287=""),"",SUMPRODUCT((Tabelle1!$J$6:$J$500)*(Ausstellungen!$C$6:$C$500=$A287)*(Ausstellungen!$F$6:$F$500=Tabelle2!$E$3)*(Ausstellungen!$E$6:$E$500="Rü"))+SUMPRODUCT((Tabelle1!$J$6:$J$500)*(Ausstellungen!$C$6:$C$500=$A287)*(Ausstellungen!$F$6:$F$500=Tabelle2!$E$4)*(Ausstellungen!$E$6:$E$500="Rü")))</f>
        <v/>
      </c>
      <c r="G287" s="71" t="str">
        <f>IF(AND(H287&lt;&gt;"",H287&gt;0),RANK(H287,H$6:H$300,0)*100+COUNTIF(H$5:H287,H287),"")</f>
        <v/>
      </c>
      <c r="H287" s="71" t="str">
        <f>IF(OR($A287="",R287="Nein",R287=""),"",SUMPRODUCT((Tabelle1!$J$6:$J$500)*(Ausstellungen!$C$6:$C$500=$A287)*(Ausstellungen!$F$6:$F$500&lt;&gt;Tabelle2!$E$3)*(Ausstellungen!$F$6:$F$500&lt;&gt;Tabelle2!$E$4)*(Ausstellungen!$F$6:$F$500&lt;&gt;Tabelle2!$E$8)*(Ausstellungen!$E$6:$E$500="Hü")))</f>
        <v/>
      </c>
      <c r="I287" s="71" t="str">
        <f>IF(AND(J287&lt;&gt;"",J287&gt;0),RANK(J287,J$6:J$300,0)*100+COUNTIF(J$5:J287,J287),"")</f>
        <v/>
      </c>
      <c r="J287" s="71" t="str">
        <f>IF(OR($A287="",R287="Nein",R287=""),"",SUMPRODUCT((Tabelle1!$J$6:$J$500)*(Ausstellungen!$C$6:$C$500=$A287)*(Ausstellungen!$F$6:$F$500&lt;&gt;Tabelle2!$E$3)*(Ausstellungen!$F$6:$F$500&lt;&gt;Tabelle2!$E$4)*(Ausstellungen!$F$6:$F$500&lt;&gt;Tabelle2!$E$8)*(Ausstellungen!$E$6:$E$500="Rü")))</f>
        <v/>
      </c>
      <c r="K287" s="71" t="str">
        <f>IF(AND(L287&lt;&gt;"",L287&gt;0),RANK(L287,L$6:L$300,0)*100+COUNTIF(L$5:L287,L287),"")</f>
        <v/>
      </c>
      <c r="L287" s="71" t="str">
        <f>IF(OR($A287="",R287="Nein",R287=""),"",SUMPRODUCT((Tabelle1!$J$6:$J$500)*(Ausstellungen!$C$6:$C$500=$A287)*(Ausstellungen!$F$6:$F$500=Tabelle2!$E$8)))</f>
        <v/>
      </c>
      <c r="M287" s="130" t="str">
        <f t="shared" si="4"/>
        <v/>
      </c>
      <c r="N287" s="130" t="str">
        <f>IF(A287&gt;"a",PROPER(VLOOKUP(A287,Teilnehmer!C$6:E$300,3,0)),"")</f>
        <v/>
      </c>
      <c r="O287" s="130" t="str">
        <f>IF(Teilnehmer!C287&lt;&gt;"","Tabelle2!$A$4:$A$6","leer")</f>
        <v>leer</v>
      </c>
      <c r="P287" s="130" t="str">
        <f>IF(AND(Teilnehmer!C287&lt;&gt;"",Teilnehmer!D287&lt;&gt;"",Teilnehmer!E287&lt;&gt;""),"Tabelle2!$A$1:$A$3","leer")</f>
        <v>leer</v>
      </c>
      <c r="Q287" s="71">
        <f>COUNTIF(Teilnehmer!$C$6:$C$300,"&lt;="&amp;Teilnehmer!$C$6:$C$300)</f>
        <v>0</v>
      </c>
      <c r="R287" s="71" t="str">
        <f>IF(A287&gt;"a",VLOOKUP(A287,Teilnehmer!C$6:F$300,4,0),"")</f>
        <v/>
      </c>
    </row>
    <row r="288" spans="1:18" ht="18.600000000000001" customHeight="1" x14ac:dyDescent="0.2">
      <c r="A288" s="130" t="str">
        <f>IF(ISERROR(INDEX(Teilnehmer!$C$6:$C$300,MATCH(ROWS(Teilnehmer!C$6:$C288),$Q$6:$Q$300,0))),"",UPPER(INDEX(Teilnehmer!$C$6:$C$300,MATCH(ROWS(Teilnehmer!A$6:$C288),$Q$6:$Q$300,0))))</f>
        <v/>
      </c>
      <c r="B288" s="130" t="str">
        <f>IF(A288&gt;"a",MID(VLOOKUP(A288,Teilnehmer!C$6:D$300,2,0),1,2),"")</f>
        <v/>
      </c>
      <c r="C288" s="71" t="str">
        <f>IF(AND(D288&lt;&gt;"",D288&gt;0),RANK(D288,D$6:D$300,0)*100+COUNTIF(D$5:D288,D288),"")</f>
        <v/>
      </c>
      <c r="D288" s="71" t="str">
        <f>IF(OR($A288="",R288="Nein",R288=""),"",SUMPRODUCT((Tabelle1!$J$6:$J$500)*(Ausstellungen!$C$6:$C$500=$A288)*(Ausstellungen!$F$6:$F$500=Tabelle2!$E$3)*(Ausstellungen!$E$6:$E$500="Hü"))+SUMPRODUCT((Tabelle1!$J$6:$J$500)*(Ausstellungen!$C$6:$C$500=$A288)*(Ausstellungen!$F$6:$F$500=Tabelle2!$E$4)*(Ausstellungen!$E$6:$E$500="Hü")))</f>
        <v/>
      </c>
      <c r="E288" s="71" t="str">
        <f>IF(AND(F288&lt;&gt;"",F288&gt;0),RANK(F288,F$6:F$300,0)*100+COUNTIF(F$5:F288,F288),"")</f>
        <v/>
      </c>
      <c r="F288" s="71" t="str">
        <f>IF(OR($A288="",R288="Nein",R288=""),"",SUMPRODUCT((Tabelle1!$J$6:$J$500)*(Ausstellungen!$C$6:$C$500=$A288)*(Ausstellungen!$F$6:$F$500=Tabelle2!$E$3)*(Ausstellungen!$E$6:$E$500="Rü"))+SUMPRODUCT((Tabelle1!$J$6:$J$500)*(Ausstellungen!$C$6:$C$500=$A288)*(Ausstellungen!$F$6:$F$500=Tabelle2!$E$4)*(Ausstellungen!$E$6:$E$500="Rü")))</f>
        <v/>
      </c>
      <c r="G288" s="71" t="str">
        <f>IF(AND(H288&lt;&gt;"",H288&gt;0),RANK(H288,H$6:H$300,0)*100+COUNTIF(H$5:H288,H288),"")</f>
        <v/>
      </c>
      <c r="H288" s="71" t="str">
        <f>IF(OR($A288="",R288="Nein",R288=""),"",SUMPRODUCT((Tabelle1!$J$6:$J$500)*(Ausstellungen!$C$6:$C$500=$A288)*(Ausstellungen!$F$6:$F$500&lt;&gt;Tabelle2!$E$3)*(Ausstellungen!$F$6:$F$500&lt;&gt;Tabelle2!$E$4)*(Ausstellungen!$F$6:$F$500&lt;&gt;Tabelle2!$E$8)*(Ausstellungen!$E$6:$E$500="Hü")))</f>
        <v/>
      </c>
      <c r="I288" s="71" t="str">
        <f>IF(AND(J288&lt;&gt;"",J288&gt;0),RANK(J288,J$6:J$300,0)*100+COUNTIF(J$5:J288,J288),"")</f>
        <v/>
      </c>
      <c r="J288" s="71" t="str">
        <f>IF(OR($A288="",R288="Nein",R288=""),"",SUMPRODUCT((Tabelle1!$J$6:$J$500)*(Ausstellungen!$C$6:$C$500=$A288)*(Ausstellungen!$F$6:$F$500&lt;&gt;Tabelle2!$E$3)*(Ausstellungen!$F$6:$F$500&lt;&gt;Tabelle2!$E$4)*(Ausstellungen!$F$6:$F$500&lt;&gt;Tabelle2!$E$8)*(Ausstellungen!$E$6:$E$500="Rü")))</f>
        <v/>
      </c>
      <c r="K288" s="71" t="str">
        <f>IF(AND(L288&lt;&gt;"",L288&gt;0),RANK(L288,L$6:L$300,0)*100+COUNTIF(L$5:L288,L288),"")</f>
        <v/>
      </c>
      <c r="L288" s="71" t="str">
        <f>IF(OR($A288="",R288="Nein",R288=""),"",SUMPRODUCT((Tabelle1!$J$6:$J$500)*(Ausstellungen!$C$6:$C$500=$A288)*(Ausstellungen!$F$6:$F$500=Tabelle2!$E$8)))</f>
        <v/>
      </c>
      <c r="M288" s="130" t="str">
        <f t="shared" si="4"/>
        <v/>
      </c>
      <c r="N288" s="130" t="str">
        <f>IF(A288&gt;"a",PROPER(VLOOKUP(A288,Teilnehmer!C$6:E$300,3,0)),"")</f>
        <v/>
      </c>
      <c r="O288" s="130" t="str">
        <f>IF(Teilnehmer!C288&lt;&gt;"","Tabelle2!$A$4:$A$6","leer")</f>
        <v>leer</v>
      </c>
      <c r="P288" s="130" t="str">
        <f>IF(AND(Teilnehmer!C288&lt;&gt;"",Teilnehmer!D288&lt;&gt;"",Teilnehmer!E288&lt;&gt;""),"Tabelle2!$A$1:$A$3","leer")</f>
        <v>leer</v>
      </c>
      <c r="Q288" s="71">
        <f>COUNTIF(Teilnehmer!$C$6:$C$300,"&lt;="&amp;Teilnehmer!$C$6:$C$300)</f>
        <v>0</v>
      </c>
      <c r="R288" s="71" t="str">
        <f>IF(A288&gt;"a",VLOOKUP(A288,Teilnehmer!C$6:F$300,4,0),"")</f>
        <v/>
      </c>
    </row>
    <row r="289" spans="1:64" ht="18.600000000000001" customHeight="1" x14ac:dyDescent="0.2">
      <c r="A289" s="130" t="str">
        <f>IF(ISERROR(INDEX(Teilnehmer!$C$6:$C$300,MATCH(ROWS(Teilnehmer!C$6:$C289),$Q$6:$Q$300,0))),"",UPPER(INDEX(Teilnehmer!$C$6:$C$300,MATCH(ROWS(Teilnehmer!A$6:$C289),$Q$6:$Q$300,0))))</f>
        <v/>
      </c>
      <c r="B289" s="130" t="str">
        <f>IF(A289&gt;"a",MID(VLOOKUP(A289,Teilnehmer!C$6:D$300,2,0),1,2),"")</f>
        <v/>
      </c>
      <c r="C289" s="71" t="str">
        <f>IF(AND(D289&lt;&gt;"",D289&gt;0),RANK(D289,D$6:D$300,0)*100+COUNTIF(D$5:D289,D289),"")</f>
        <v/>
      </c>
      <c r="D289" s="71" t="str">
        <f>IF(OR($A289="",R289="Nein",R289=""),"",SUMPRODUCT((Tabelle1!$J$6:$J$500)*(Ausstellungen!$C$6:$C$500=$A289)*(Ausstellungen!$F$6:$F$500=Tabelle2!$E$3)*(Ausstellungen!$E$6:$E$500="Hü"))+SUMPRODUCT((Tabelle1!$J$6:$J$500)*(Ausstellungen!$C$6:$C$500=$A289)*(Ausstellungen!$F$6:$F$500=Tabelle2!$E$4)*(Ausstellungen!$E$6:$E$500="Hü")))</f>
        <v/>
      </c>
      <c r="E289" s="71" t="str">
        <f>IF(AND(F289&lt;&gt;"",F289&gt;0),RANK(F289,F$6:F$300,0)*100+COUNTIF(F$5:F289,F289),"")</f>
        <v/>
      </c>
      <c r="F289" s="71" t="str">
        <f>IF(OR($A289="",R289="Nein",R289=""),"",SUMPRODUCT((Tabelle1!$J$6:$J$500)*(Ausstellungen!$C$6:$C$500=$A289)*(Ausstellungen!$F$6:$F$500=Tabelle2!$E$3)*(Ausstellungen!$E$6:$E$500="Rü"))+SUMPRODUCT((Tabelle1!$J$6:$J$500)*(Ausstellungen!$C$6:$C$500=$A289)*(Ausstellungen!$F$6:$F$500=Tabelle2!$E$4)*(Ausstellungen!$E$6:$E$500="Rü")))</f>
        <v/>
      </c>
      <c r="G289" s="71" t="str">
        <f>IF(AND(H289&lt;&gt;"",H289&gt;0),RANK(H289,H$6:H$300,0)*100+COUNTIF(H$5:H289,H289),"")</f>
        <v/>
      </c>
      <c r="H289" s="71" t="str">
        <f>IF(OR($A289="",R289="Nein",R289=""),"",SUMPRODUCT((Tabelle1!$J$6:$J$500)*(Ausstellungen!$C$6:$C$500=$A289)*(Ausstellungen!$F$6:$F$500&lt;&gt;Tabelle2!$E$3)*(Ausstellungen!$F$6:$F$500&lt;&gt;Tabelle2!$E$4)*(Ausstellungen!$F$6:$F$500&lt;&gt;Tabelle2!$E$8)*(Ausstellungen!$E$6:$E$500="Hü")))</f>
        <v/>
      </c>
      <c r="I289" s="71" t="str">
        <f>IF(AND(J289&lt;&gt;"",J289&gt;0),RANK(J289,J$6:J$300,0)*100+COUNTIF(J$5:J289,J289),"")</f>
        <v/>
      </c>
      <c r="J289" s="71" t="str">
        <f>IF(OR($A289="",R289="Nein",R289=""),"",SUMPRODUCT((Tabelle1!$J$6:$J$500)*(Ausstellungen!$C$6:$C$500=$A289)*(Ausstellungen!$F$6:$F$500&lt;&gt;Tabelle2!$E$3)*(Ausstellungen!$F$6:$F$500&lt;&gt;Tabelle2!$E$4)*(Ausstellungen!$F$6:$F$500&lt;&gt;Tabelle2!$E$8)*(Ausstellungen!$E$6:$E$500="Rü")))</f>
        <v/>
      </c>
      <c r="K289" s="71" t="str">
        <f>IF(AND(L289&lt;&gt;"",L289&gt;0),RANK(L289,L$6:L$300,0)*100+COUNTIF(L$5:L289,L289),"")</f>
        <v/>
      </c>
      <c r="L289" s="71" t="str">
        <f>IF(OR($A289="",R289="Nein",R289=""),"",SUMPRODUCT((Tabelle1!$J$6:$J$500)*(Ausstellungen!$C$6:$C$500=$A289)*(Ausstellungen!$F$6:$F$500=Tabelle2!$E$8)))</f>
        <v/>
      </c>
      <c r="M289" s="130" t="str">
        <f t="shared" si="4"/>
        <v/>
      </c>
      <c r="N289" s="130" t="str">
        <f>IF(A289&gt;"a",PROPER(VLOOKUP(A289,Teilnehmer!C$6:E$300,3,0)),"")</f>
        <v/>
      </c>
      <c r="O289" s="130" t="str">
        <f>IF(Teilnehmer!C289&lt;&gt;"","Tabelle2!$A$4:$A$6","leer")</f>
        <v>leer</v>
      </c>
      <c r="P289" s="130" t="str">
        <f>IF(AND(Teilnehmer!C289&lt;&gt;"",Teilnehmer!D289&lt;&gt;"",Teilnehmer!E289&lt;&gt;""),"Tabelle2!$A$1:$A$3","leer")</f>
        <v>leer</v>
      </c>
      <c r="Q289" s="71">
        <f>COUNTIF(Teilnehmer!$C$6:$C$300,"&lt;="&amp;Teilnehmer!$C$6:$C$300)</f>
        <v>0</v>
      </c>
      <c r="R289" s="71" t="str">
        <f>IF(A289&gt;"a",VLOOKUP(A289,Teilnehmer!C$6:F$300,4,0),"")</f>
        <v/>
      </c>
    </row>
    <row r="290" spans="1:64" ht="18.600000000000001" customHeight="1" x14ac:dyDescent="0.2">
      <c r="A290" s="130" t="str">
        <f>IF(ISERROR(INDEX(Teilnehmer!$C$6:$C$300,MATCH(ROWS(Teilnehmer!C$6:$C290),$Q$6:$Q$300,0))),"",UPPER(INDEX(Teilnehmer!$C$6:$C$300,MATCH(ROWS(Teilnehmer!A$6:$C290),$Q$6:$Q$300,0))))</f>
        <v/>
      </c>
      <c r="B290" s="130" t="str">
        <f>IF(A290&gt;"a",MID(VLOOKUP(A290,Teilnehmer!C$6:D$300,2,0),1,2),"")</f>
        <v/>
      </c>
      <c r="C290" s="71" t="str">
        <f>IF(AND(D290&lt;&gt;"",D290&gt;0),RANK(D290,D$6:D$300,0)*100+COUNTIF(D$5:D290,D290),"")</f>
        <v/>
      </c>
      <c r="D290" s="71" t="str">
        <f>IF(OR($A290="",R290="Nein",R290=""),"",SUMPRODUCT((Tabelle1!$J$6:$J$500)*(Ausstellungen!$C$6:$C$500=$A290)*(Ausstellungen!$F$6:$F$500=Tabelle2!$E$3)*(Ausstellungen!$E$6:$E$500="Hü"))+SUMPRODUCT((Tabelle1!$J$6:$J$500)*(Ausstellungen!$C$6:$C$500=$A290)*(Ausstellungen!$F$6:$F$500=Tabelle2!$E$4)*(Ausstellungen!$E$6:$E$500="Hü")))</f>
        <v/>
      </c>
      <c r="E290" s="71" t="str">
        <f>IF(AND(F290&lt;&gt;"",F290&gt;0),RANK(F290,F$6:F$300,0)*100+COUNTIF(F$5:F290,F290),"")</f>
        <v/>
      </c>
      <c r="F290" s="71" t="str">
        <f>IF(OR($A290="",R290="Nein",R290=""),"",SUMPRODUCT((Tabelle1!$J$6:$J$500)*(Ausstellungen!$C$6:$C$500=$A290)*(Ausstellungen!$F$6:$F$500=Tabelle2!$E$3)*(Ausstellungen!$E$6:$E$500="Rü"))+SUMPRODUCT((Tabelle1!$J$6:$J$500)*(Ausstellungen!$C$6:$C$500=$A290)*(Ausstellungen!$F$6:$F$500=Tabelle2!$E$4)*(Ausstellungen!$E$6:$E$500="Rü")))</f>
        <v/>
      </c>
      <c r="G290" s="71" t="str">
        <f>IF(AND(H290&lt;&gt;"",H290&gt;0),RANK(H290,H$6:H$300,0)*100+COUNTIF(H$5:H290,H290),"")</f>
        <v/>
      </c>
      <c r="H290" s="71" t="str">
        <f>IF(OR($A290="",R290="Nein",R290=""),"",SUMPRODUCT((Tabelle1!$J$6:$J$500)*(Ausstellungen!$C$6:$C$500=$A290)*(Ausstellungen!$F$6:$F$500&lt;&gt;Tabelle2!$E$3)*(Ausstellungen!$F$6:$F$500&lt;&gt;Tabelle2!$E$4)*(Ausstellungen!$F$6:$F$500&lt;&gt;Tabelle2!$E$8)*(Ausstellungen!$E$6:$E$500="Hü")))</f>
        <v/>
      </c>
      <c r="I290" s="71" t="str">
        <f>IF(AND(J290&lt;&gt;"",J290&gt;0),RANK(J290,J$6:J$300,0)*100+COUNTIF(J$5:J290,J290),"")</f>
        <v/>
      </c>
      <c r="J290" s="71" t="str">
        <f>IF(OR($A290="",R290="Nein",R290=""),"",SUMPRODUCT((Tabelle1!$J$6:$J$500)*(Ausstellungen!$C$6:$C$500=$A290)*(Ausstellungen!$F$6:$F$500&lt;&gt;Tabelle2!$E$3)*(Ausstellungen!$F$6:$F$500&lt;&gt;Tabelle2!$E$4)*(Ausstellungen!$F$6:$F$500&lt;&gt;Tabelle2!$E$8)*(Ausstellungen!$E$6:$E$500="Rü")))</f>
        <v/>
      </c>
      <c r="K290" s="71" t="str">
        <f>IF(AND(L290&lt;&gt;"",L290&gt;0),RANK(L290,L$6:L$300,0)*100+COUNTIF(L$5:L290,L290),"")</f>
        <v/>
      </c>
      <c r="L290" s="71" t="str">
        <f>IF(OR($A290="",R290="Nein",R290=""),"",SUMPRODUCT((Tabelle1!$J$6:$J$500)*(Ausstellungen!$C$6:$C$500=$A290)*(Ausstellungen!$F$6:$F$500=Tabelle2!$E$8)))</f>
        <v/>
      </c>
      <c r="M290" s="130" t="str">
        <f t="shared" si="4"/>
        <v/>
      </c>
      <c r="N290" s="130" t="str">
        <f>IF(A290&gt;"a",PROPER(VLOOKUP(A290,Teilnehmer!C$6:E$300,3,0)),"")</f>
        <v/>
      </c>
      <c r="O290" s="130" t="str">
        <f>IF(Teilnehmer!C290&lt;&gt;"","Tabelle2!$A$4:$A$6","leer")</f>
        <v>leer</v>
      </c>
      <c r="P290" s="130" t="str">
        <f>IF(AND(Teilnehmer!C290&lt;&gt;"",Teilnehmer!D290&lt;&gt;"",Teilnehmer!E290&lt;&gt;""),"Tabelle2!$A$1:$A$3","leer")</f>
        <v>leer</v>
      </c>
      <c r="Q290" s="71">
        <f>COUNTIF(Teilnehmer!$C$6:$C$300,"&lt;="&amp;Teilnehmer!$C$6:$C$300)</f>
        <v>0</v>
      </c>
      <c r="R290" s="71" t="str">
        <f>IF(A290&gt;"a",VLOOKUP(A290,Teilnehmer!C$6:F$300,4,0),"")</f>
        <v/>
      </c>
    </row>
    <row r="291" spans="1:64" ht="18.600000000000001" customHeight="1" x14ac:dyDescent="0.2">
      <c r="A291" s="130" t="str">
        <f>IF(ISERROR(INDEX(Teilnehmer!$C$6:$C$300,MATCH(ROWS(Teilnehmer!C$6:$C291),$Q$6:$Q$300,0))),"",UPPER(INDEX(Teilnehmer!$C$6:$C$300,MATCH(ROWS(Teilnehmer!A$6:$C291),$Q$6:$Q$300,0))))</f>
        <v/>
      </c>
      <c r="B291" s="130" t="str">
        <f>IF(A291&gt;"a",MID(VLOOKUP(A291,Teilnehmer!C$6:D$300,2,0),1,2),"")</f>
        <v/>
      </c>
      <c r="C291" s="71" t="str">
        <f>IF(AND(D291&lt;&gt;"",D291&gt;0),RANK(D291,D$6:D$300,0)*100+COUNTIF(D$5:D291,D291),"")</f>
        <v/>
      </c>
      <c r="D291" s="71" t="str">
        <f>IF(OR($A291="",R291="Nein",R291=""),"",SUMPRODUCT((Tabelle1!$J$6:$J$500)*(Ausstellungen!$C$6:$C$500=$A291)*(Ausstellungen!$F$6:$F$500=Tabelle2!$E$3)*(Ausstellungen!$E$6:$E$500="Hü"))+SUMPRODUCT((Tabelle1!$J$6:$J$500)*(Ausstellungen!$C$6:$C$500=$A291)*(Ausstellungen!$F$6:$F$500=Tabelle2!$E$4)*(Ausstellungen!$E$6:$E$500="Hü")))</f>
        <v/>
      </c>
      <c r="E291" s="71" t="str">
        <f>IF(AND(F291&lt;&gt;"",F291&gt;0),RANK(F291,F$6:F$300,0)*100+COUNTIF(F$5:F291,F291),"")</f>
        <v/>
      </c>
      <c r="F291" s="71" t="str">
        <f>IF(OR($A291="",R291="Nein",R291=""),"",SUMPRODUCT((Tabelle1!$J$6:$J$500)*(Ausstellungen!$C$6:$C$500=$A291)*(Ausstellungen!$F$6:$F$500=Tabelle2!$E$3)*(Ausstellungen!$E$6:$E$500="Rü"))+SUMPRODUCT((Tabelle1!$J$6:$J$500)*(Ausstellungen!$C$6:$C$500=$A291)*(Ausstellungen!$F$6:$F$500=Tabelle2!$E$4)*(Ausstellungen!$E$6:$E$500="Rü")))</f>
        <v/>
      </c>
      <c r="G291" s="71" t="str">
        <f>IF(AND(H291&lt;&gt;"",H291&gt;0),RANK(H291,H$6:H$300,0)*100+COUNTIF(H$5:H291,H291),"")</f>
        <v/>
      </c>
      <c r="H291" s="71" t="str">
        <f>IF(OR($A291="",R291="Nein",R291=""),"",SUMPRODUCT((Tabelle1!$J$6:$J$500)*(Ausstellungen!$C$6:$C$500=$A291)*(Ausstellungen!$F$6:$F$500&lt;&gt;Tabelle2!$E$3)*(Ausstellungen!$F$6:$F$500&lt;&gt;Tabelle2!$E$4)*(Ausstellungen!$F$6:$F$500&lt;&gt;Tabelle2!$E$8)*(Ausstellungen!$E$6:$E$500="Hü")))</f>
        <v/>
      </c>
      <c r="I291" s="71" t="str">
        <f>IF(AND(J291&lt;&gt;"",J291&gt;0),RANK(J291,J$6:J$300,0)*100+COUNTIF(J$5:J291,J291),"")</f>
        <v/>
      </c>
      <c r="J291" s="71" t="str">
        <f>IF(OR($A291="",R291="Nein",R291=""),"",SUMPRODUCT((Tabelle1!$J$6:$J$500)*(Ausstellungen!$C$6:$C$500=$A291)*(Ausstellungen!$F$6:$F$500&lt;&gt;Tabelle2!$E$3)*(Ausstellungen!$F$6:$F$500&lt;&gt;Tabelle2!$E$4)*(Ausstellungen!$F$6:$F$500&lt;&gt;Tabelle2!$E$8)*(Ausstellungen!$E$6:$E$500="Rü")))</f>
        <v/>
      </c>
      <c r="K291" s="71" t="str">
        <f>IF(AND(L291&lt;&gt;"",L291&gt;0),RANK(L291,L$6:L$300,0)*100+COUNTIF(L$5:L291,L291),"")</f>
        <v/>
      </c>
      <c r="L291" s="71" t="str">
        <f>IF(OR($A291="",R291="Nein",R291=""),"",SUMPRODUCT((Tabelle1!$J$6:$J$500)*(Ausstellungen!$C$6:$C$500=$A291)*(Ausstellungen!$F$6:$F$500=Tabelle2!$E$8)))</f>
        <v/>
      </c>
      <c r="M291" s="130" t="str">
        <f t="shared" si="4"/>
        <v/>
      </c>
      <c r="N291" s="130" t="str">
        <f>IF(A291&gt;"a",PROPER(VLOOKUP(A291,Teilnehmer!C$6:E$300,3,0)),"")</f>
        <v/>
      </c>
      <c r="O291" s="130" t="str">
        <f>IF(Teilnehmer!C291&lt;&gt;"","Tabelle2!$A$4:$A$6","leer")</f>
        <v>leer</v>
      </c>
      <c r="P291" s="130" t="str">
        <f>IF(AND(Teilnehmer!C291&lt;&gt;"",Teilnehmer!D291&lt;&gt;"",Teilnehmer!E291&lt;&gt;""),"Tabelle2!$A$1:$A$3","leer")</f>
        <v>leer</v>
      </c>
      <c r="Q291" s="71">
        <f>COUNTIF(Teilnehmer!$C$6:$C$300,"&lt;="&amp;Teilnehmer!$C$6:$C$300)</f>
        <v>0</v>
      </c>
      <c r="R291" s="71" t="str">
        <f>IF(A291&gt;"a",VLOOKUP(A291,Teilnehmer!C$6:F$300,4,0),"")</f>
        <v/>
      </c>
    </row>
    <row r="292" spans="1:64" ht="18.600000000000001" customHeight="1" x14ac:dyDescent="0.2">
      <c r="A292" s="130" t="str">
        <f>IF(ISERROR(INDEX(Teilnehmer!$C$6:$C$300,MATCH(ROWS(Teilnehmer!C$6:$C292),$Q$6:$Q$300,0))),"",UPPER(INDEX(Teilnehmer!$C$6:$C$300,MATCH(ROWS(Teilnehmer!A$6:$C292),$Q$6:$Q$300,0))))</f>
        <v/>
      </c>
      <c r="B292" s="130" t="str">
        <f>IF(A292&gt;"a",MID(VLOOKUP(A292,Teilnehmer!C$6:D$300,2,0),1,2),"")</f>
        <v/>
      </c>
      <c r="C292" s="71" t="str">
        <f>IF(AND(D292&lt;&gt;"",D292&gt;0),RANK(D292,D$6:D$300,0)*100+COUNTIF(D$5:D292,D292),"")</f>
        <v/>
      </c>
      <c r="D292" s="71" t="str">
        <f>IF(OR($A292="",R292="Nein",R292=""),"",SUMPRODUCT((Tabelle1!$J$6:$J$500)*(Ausstellungen!$C$6:$C$500=$A292)*(Ausstellungen!$F$6:$F$500=Tabelle2!$E$3)*(Ausstellungen!$E$6:$E$500="Hü"))+SUMPRODUCT((Tabelle1!$J$6:$J$500)*(Ausstellungen!$C$6:$C$500=$A292)*(Ausstellungen!$F$6:$F$500=Tabelle2!$E$4)*(Ausstellungen!$E$6:$E$500="Hü")))</f>
        <v/>
      </c>
      <c r="E292" s="71" t="str">
        <f>IF(AND(F292&lt;&gt;"",F292&gt;0),RANK(F292,F$6:F$300,0)*100+COUNTIF(F$5:F292,F292),"")</f>
        <v/>
      </c>
      <c r="F292" s="71" t="str">
        <f>IF(OR($A292="",R292="Nein",R292=""),"",SUMPRODUCT((Tabelle1!$J$6:$J$500)*(Ausstellungen!$C$6:$C$500=$A292)*(Ausstellungen!$F$6:$F$500=Tabelle2!$E$3)*(Ausstellungen!$E$6:$E$500="Rü"))+SUMPRODUCT((Tabelle1!$J$6:$J$500)*(Ausstellungen!$C$6:$C$500=$A292)*(Ausstellungen!$F$6:$F$500=Tabelle2!$E$4)*(Ausstellungen!$E$6:$E$500="Rü")))</f>
        <v/>
      </c>
      <c r="G292" s="71" t="str">
        <f>IF(AND(H292&lt;&gt;"",H292&gt;0),RANK(H292,H$6:H$300,0)*100+COUNTIF(H$5:H292,H292),"")</f>
        <v/>
      </c>
      <c r="H292" s="71" t="str">
        <f>IF(OR($A292="",R292="Nein",R292=""),"",SUMPRODUCT((Tabelle1!$J$6:$J$500)*(Ausstellungen!$C$6:$C$500=$A292)*(Ausstellungen!$F$6:$F$500&lt;&gt;Tabelle2!$E$3)*(Ausstellungen!$F$6:$F$500&lt;&gt;Tabelle2!$E$4)*(Ausstellungen!$F$6:$F$500&lt;&gt;Tabelle2!$E$8)*(Ausstellungen!$E$6:$E$500="Hü")))</f>
        <v/>
      </c>
      <c r="I292" s="71" t="str">
        <f>IF(AND(J292&lt;&gt;"",J292&gt;0),RANK(J292,J$6:J$300,0)*100+COUNTIF(J$5:J292,J292),"")</f>
        <v/>
      </c>
      <c r="J292" s="71" t="str">
        <f>IF(OR($A292="",R292="Nein",R292=""),"",SUMPRODUCT((Tabelle1!$J$6:$J$500)*(Ausstellungen!$C$6:$C$500=$A292)*(Ausstellungen!$F$6:$F$500&lt;&gt;Tabelle2!$E$3)*(Ausstellungen!$F$6:$F$500&lt;&gt;Tabelle2!$E$4)*(Ausstellungen!$F$6:$F$500&lt;&gt;Tabelle2!$E$8)*(Ausstellungen!$E$6:$E$500="Rü")))</f>
        <v/>
      </c>
      <c r="K292" s="71" t="str">
        <f>IF(AND(L292&lt;&gt;"",L292&gt;0),RANK(L292,L$6:L$300,0)*100+COUNTIF(L$5:L292,L292),"")</f>
        <v/>
      </c>
      <c r="L292" s="71" t="str">
        <f>IF(OR($A292="",R292="Nein",R292=""),"",SUMPRODUCT((Tabelle1!$J$6:$J$500)*(Ausstellungen!$C$6:$C$500=$A292)*(Ausstellungen!$F$6:$F$500=Tabelle2!$E$8)))</f>
        <v/>
      </c>
      <c r="M292" s="130" t="str">
        <f t="shared" si="4"/>
        <v/>
      </c>
      <c r="N292" s="130" t="str">
        <f>IF(A292&gt;"a",PROPER(VLOOKUP(A292,Teilnehmer!C$6:E$300,3,0)),"")</f>
        <v/>
      </c>
      <c r="O292" s="130" t="str">
        <f>IF(Teilnehmer!C292&lt;&gt;"","Tabelle2!$A$4:$A$6","leer")</f>
        <v>leer</v>
      </c>
      <c r="P292" s="130" t="str">
        <f>IF(AND(Teilnehmer!C292&lt;&gt;"",Teilnehmer!D292&lt;&gt;"",Teilnehmer!E292&lt;&gt;""),"Tabelle2!$A$1:$A$3","leer")</f>
        <v>leer</v>
      </c>
      <c r="Q292" s="71">
        <f>COUNTIF(Teilnehmer!$C$6:$C$300,"&lt;="&amp;Teilnehmer!$C$6:$C$300)</f>
        <v>0</v>
      </c>
      <c r="R292" s="71" t="str">
        <f>IF(A292&gt;"a",VLOOKUP(A292,Teilnehmer!C$6:F$300,4,0),"")</f>
        <v/>
      </c>
    </row>
    <row r="293" spans="1:64" ht="18.600000000000001" customHeight="1" x14ac:dyDescent="0.2">
      <c r="A293" s="130" t="str">
        <f>IF(ISERROR(INDEX(Teilnehmer!$C$6:$C$300,MATCH(ROWS(Teilnehmer!C$6:$C293),$Q$6:$Q$300,0))),"",UPPER(INDEX(Teilnehmer!$C$6:$C$300,MATCH(ROWS(Teilnehmer!A$6:$C293),$Q$6:$Q$300,0))))</f>
        <v/>
      </c>
      <c r="B293" s="130" t="str">
        <f>IF(A293&gt;"a",MID(VLOOKUP(A293,Teilnehmer!C$6:D$300,2,0),1,2),"")</f>
        <v/>
      </c>
      <c r="C293" s="71" t="str">
        <f>IF(AND(D293&lt;&gt;"",D293&gt;0),RANK(D293,D$6:D$300,0)*100+COUNTIF(D$5:D293,D293),"")</f>
        <v/>
      </c>
      <c r="D293" s="71" t="str">
        <f>IF(OR($A293="",R293="Nein",R293=""),"",SUMPRODUCT((Tabelle1!$J$6:$J$500)*(Ausstellungen!$C$6:$C$500=$A293)*(Ausstellungen!$F$6:$F$500=Tabelle2!$E$3)*(Ausstellungen!$E$6:$E$500="Hü"))+SUMPRODUCT((Tabelle1!$J$6:$J$500)*(Ausstellungen!$C$6:$C$500=$A293)*(Ausstellungen!$F$6:$F$500=Tabelle2!$E$4)*(Ausstellungen!$E$6:$E$500="Hü")))</f>
        <v/>
      </c>
      <c r="E293" s="71" t="str">
        <f>IF(AND(F293&lt;&gt;"",F293&gt;0),RANK(F293,F$6:F$300,0)*100+COUNTIF(F$5:F293,F293),"")</f>
        <v/>
      </c>
      <c r="F293" s="71" t="str">
        <f>IF(OR($A293="",R293="Nein",R293=""),"",SUMPRODUCT((Tabelle1!$J$6:$J$500)*(Ausstellungen!$C$6:$C$500=$A293)*(Ausstellungen!$F$6:$F$500=Tabelle2!$E$3)*(Ausstellungen!$E$6:$E$500="Rü"))+SUMPRODUCT((Tabelle1!$J$6:$J$500)*(Ausstellungen!$C$6:$C$500=$A293)*(Ausstellungen!$F$6:$F$500=Tabelle2!$E$4)*(Ausstellungen!$E$6:$E$500="Rü")))</f>
        <v/>
      </c>
      <c r="G293" s="71" t="str">
        <f>IF(AND(H293&lt;&gt;"",H293&gt;0),RANK(H293,H$6:H$300,0)*100+COUNTIF(H$5:H293,H293),"")</f>
        <v/>
      </c>
      <c r="H293" s="71" t="str">
        <f>IF(OR($A293="",R293="Nein",R293=""),"",SUMPRODUCT((Tabelle1!$J$6:$J$500)*(Ausstellungen!$C$6:$C$500=$A293)*(Ausstellungen!$F$6:$F$500&lt;&gt;Tabelle2!$E$3)*(Ausstellungen!$F$6:$F$500&lt;&gt;Tabelle2!$E$4)*(Ausstellungen!$F$6:$F$500&lt;&gt;Tabelle2!$E$8)*(Ausstellungen!$E$6:$E$500="Hü")))</f>
        <v/>
      </c>
      <c r="I293" s="71" t="str">
        <f>IF(AND(J293&lt;&gt;"",J293&gt;0),RANK(J293,J$6:J$300,0)*100+COUNTIF(J$5:J293,J293),"")</f>
        <v/>
      </c>
      <c r="J293" s="71" t="str">
        <f>IF(OR($A293="",R293="Nein",R293=""),"",SUMPRODUCT((Tabelle1!$J$6:$J$500)*(Ausstellungen!$C$6:$C$500=$A293)*(Ausstellungen!$F$6:$F$500&lt;&gt;Tabelle2!$E$3)*(Ausstellungen!$F$6:$F$500&lt;&gt;Tabelle2!$E$4)*(Ausstellungen!$F$6:$F$500&lt;&gt;Tabelle2!$E$8)*(Ausstellungen!$E$6:$E$500="Rü")))</f>
        <v/>
      </c>
      <c r="K293" s="71" t="str">
        <f>IF(AND(L293&lt;&gt;"",L293&gt;0),RANK(L293,L$6:L$300,0)*100+COUNTIF(L$5:L293,L293),"")</f>
        <v/>
      </c>
      <c r="L293" s="71" t="str">
        <f>IF(OR($A293="",R293="Nein",R293=""),"",SUMPRODUCT((Tabelle1!$J$6:$J$500)*(Ausstellungen!$C$6:$C$500=$A293)*(Ausstellungen!$F$6:$F$500=Tabelle2!$E$8)))</f>
        <v/>
      </c>
      <c r="M293" s="130" t="str">
        <f t="shared" si="4"/>
        <v/>
      </c>
      <c r="N293" s="130" t="str">
        <f>IF(A293&gt;"a",PROPER(VLOOKUP(A293,Teilnehmer!C$6:E$300,3,0)),"")</f>
        <v/>
      </c>
      <c r="O293" s="130" t="str">
        <f>IF(Teilnehmer!C293&lt;&gt;"","Tabelle2!$A$4:$A$6","leer")</f>
        <v>leer</v>
      </c>
      <c r="P293" s="130" t="str">
        <f>IF(AND(Teilnehmer!C293&lt;&gt;"",Teilnehmer!D293&lt;&gt;"",Teilnehmer!E293&lt;&gt;""),"Tabelle2!$A$1:$A$3","leer")</f>
        <v>leer</v>
      </c>
      <c r="Q293" s="71">
        <f>COUNTIF(Teilnehmer!$C$6:$C$300,"&lt;="&amp;Teilnehmer!$C$6:$C$300)</f>
        <v>0</v>
      </c>
      <c r="R293" s="71" t="str">
        <f>IF(A293&gt;"a",VLOOKUP(A293,Teilnehmer!C$6:F$300,4,0),"")</f>
        <v/>
      </c>
    </row>
    <row r="294" spans="1:64" ht="18.600000000000001" customHeight="1" x14ac:dyDescent="0.2">
      <c r="A294" s="130" t="str">
        <f>IF(ISERROR(INDEX(Teilnehmer!$C$6:$C$300,MATCH(ROWS(Teilnehmer!C$6:$C294),$Q$6:$Q$300,0))),"",UPPER(INDEX(Teilnehmer!$C$6:$C$300,MATCH(ROWS(Teilnehmer!A$6:$C294),$Q$6:$Q$300,0))))</f>
        <v/>
      </c>
      <c r="B294" s="130" t="str">
        <f>IF(A294&gt;"a",MID(VLOOKUP(A294,Teilnehmer!C$6:D$300,2,0),1,2),"")</f>
        <v/>
      </c>
      <c r="C294" s="71" t="str">
        <f>IF(AND(D294&lt;&gt;"",D294&gt;0),RANK(D294,D$6:D$300,0)*100+COUNTIF(D$5:D294,D294),"")</f>
        <v/>
      </c>
      <c r="D294" s="71" t="str">
        <f>IF(OR($A294="",R294="Nein",R294=""),"",SUMPRODUCT((Tabelle1!$J$6:$J$500)*(Ausstellungen!$C$6:$C$500=$A294)*(Ausstellungen!$F$6:$F$500=Tabelle2!$E$3)*(Ausstellungen!$E$6:$E$500="Hü"))+SUMPRODUCT((Tabelle1!$J$6:$J$500)*(Ausstellungen!$C$6:$C$500=$A294)*(Ausstellungen!$F$6:$F$500=Tabelle2!$E$4)*(Ausstellungen!$E$6:$E$500="Hü")))</f>
        <v/>
      </c>
      <c r="E294" s="71" t="str">
        <f>IF(AND(F294&lt;&gt;"",F294&gt;0),RANK(F294,F$6:F$300,0)*100+COUNTIF(F$5:F294,F294),"")</f>
        <v/>
      </c>
      <c r="F294" s="71" t="str">
        <f>IF(OR($A294="",R294="Nein",R294=""),"",SUMPRODUCT((Tabelle1!$J$6:$J$500)*(Ausstellungen!$C$6:$C$500=$A294)*(Ausstellungen!$F$6:$F$500=Tabelle2!$E$3)*(Ausstellungen!$E$6:$E$500="Rü"))+SUMPRODUCT((Tabelle1!$J$6:$J$500)*(Ausstellungen!$C$6:$C$500=$A294)*(Ausstellungen!$F$6:$F$500=Tabelle2!$E$4)*(Ausstellungen!$E$6:$E$500="Rü")))</f>
        <v/>
      </c>
      <c r="G294" s="71" t="str">
        <f>IF(AND(H294&lt;&gt;"",H294&gt;0),RANK(H294,H$6:H$300,0)*100+COUNTIF(H$5:H294,H294),"")</f>
        <v/>
      </c>
      <c r="H294" s="71" t="str">
        <f>IF(OR($A294="",R294="Nein",R294=""),"",SUMPRODUCT((Tabelle1!$J$6:$J$500)*(Ausstellungen!$C$6:$C$500=$A294)*(Ausstellungen!$F$6:$F$500&lt;&gt;Tabelle2!$E$3)*(Ausstellungen!$F$6:$F$500&lt;&gt;Tabelle2!$E$4)*(Ausstellungen!$F$6:$F$500&lt;&gt;Tabelle2!$E$8)*(Ausstellungen!$E$6:$E$500="Hü")))</f>
        <v/>
      </c>
      <c r="I294" s="71" t="str">
        <f>IF(AND(J294&lt;&gt;"",J294&gt;0),RANK(J294,J$6:J$300,0)*100+COUNTIF(J$5:J294,J294),"")</f>
        <v/>
      </c>
      <c r="J294" s="71" t="str">
        <f>IF(OR($A294="",R294="Nein",R294=""),"",SUMPRODUCT((Tabelle1!$J$6:$J$500)*(Ausstellungen!$C$6:$C$500=$A294)*(Ausstellungen!$F$6:$F$500&lt;&gt;Tabelle2!$E$3)*(Ausstellungen!$F$6:$F$500&lt;&gt;Tabelle2!$E$4)*(Ausstellungen!$F$6:$F$500&lt;&gt;Tabelle2!$E$8)*(Ausstellungen!$E$6:$E$500="Rü")))</f>
        <v/>
      </c>
      <c r="K294" s="71" t="str">
        <f>IF(AND(L294&lt;&gt;"",L294&gt;0),RANK(L294,L$6:L$300,0)*100+COUNTIF(L$5:L294,L294),"")</f>
        <v/>
      </c>
      <c r="L294" s="71" t="str">
        <f>IF(OR($A294="",R294="Nein",R294=""),"",SUMPRODUCT((Tabelle1!$J$6:$J$500)*(Ausstellungen!$C$6:$C$500=$A294)*(Ausstellungen!$F$6:$F$500=Tabelle2!$E$8)))</f>
        <v/>
      </c>
      <c r="M294" s="130" t="str">
        <f t="shared" si="4"/>
        <v/>
      </c>
      <c r="N294" s="130" t="str">
        <f>IF(A294&gt;"a",PROPER(VLOOKUP(A294,Teilnehmer!C$6:E$300,3,0)),"")</f>
        <v/>
      </c>
      <c r="O294" s="130" t="str">
        <f>IF(Teilnehmer!C294&lt;&gt;"","Tabelle2!$A$4:$A$6","leer")</f>
        <v>leer</v>
      </c>
      <c r="P294" s="130" t="str">
        <f>IF(AND(Teilnehmer!C294&lt;&gt;"",Teilnehmer!D294&lt;&gt;"",Teilnehmer!E294&lt;&gt;""),"Tabelle2!$A$1:$A$3","leer")</f>
        <v>leer</v>
      </c>
      <c r="Q294" s="71">
        <f>COUNTIF(Teilnehmer!$C$6:$C$300,"&lt;="&amp;Teilnehmer!$C$6:$C$300)</f>
        <v>0</v>
      </c>
      <c r="R294" s="71" t="str">
        <f>IF(A294&gt;"a",VLOOKUP(A294,Teilnehmer!C$6:F$300,4,0),"")</f>
        <v/>
      </c>
    </row>
    <row r="295" spans="1:64" ht="18.600000000000001" customHeight="1" x14ac:dyDescent="0.2">
      <c r="A295" s="130" t="str">
        <f>IF(ISERROR(INDEX(Teilnehmer!$C$6:$C$300,MATCH(ROWS(Teilnehmer!C$6:$C295),$Q$6:$Q$300,0))),"",UPPER(INDEX(Teilnehmer!$C$6:$C$300,MATCH(ROWS(Teilnehmer!A$6:$C295),$Q$6:$Q$300,0))))</f>
        <v/>
      </c>
      <c r="B295" s="130" t="str">
        <f>IF(A295&gt;"a",MID(VLOOKUP(A295,Teilnehmer!C$6:D$300,2,0),1,2),"")</f>
        <v/>
      </c>
      <c r="C295" s="71" t="str">
        <f>IF(AND(D295&lt;&gt;"",D295&gt;0),RANK(D295,D$6:D$300,0)*100+COUNTIF(D$5:D295,D295),"")</f>
        <v/>
      </c>
      <c r="D295" s="71" t="str">
        <f>IF(OR($A295="",R295="Nein",R295=""),"",SUMPRODUCT((Tabelle1!$J$6:$J$500)*(Ausstellungen!$C$6:$C$500=$A295)*(Ausstellungen!$F$6:$F$500=Tabelle2!$E$3)*(Ausstellungen!$E$6:$E$500="Hü"))+SUMPRODUCT((Tabelle1!$J$6:$J$500)*(Ausstellungen!$C$6:$C$500=$A295)*(Ausstellungen!$F$6:$F$500=Tabelle2!$E$4)*(Ausstellungen!$E$6:$E$500="Hü")))</f>
        <v/>
      </c>
      <c r="E295" s="71" t="str">
        <f>IF(AND(F295&lt;&gt;"",F295&gt;0),RANK(F295,F$6:F$300,0)*100+COUNTIF(F$5:F295,F295),"")</f>
        <v/>
      </c>
      <c r="F295" s="71" t="str">
        <f>IF(OR($A295="",R295="Nein",R295=""),"",SUMPRODUCT((Tabelle1!$J$6:$J$500)*(Ausstellungen!$C$6:$C$500=$A295)*(Ausstellungen!$F$6:$F$500=Tabelle2!$E$3)*(Ausstellungen!$E$6:$E$500="Rü"))+SUMPRODUCT((Tabelle1!$J$6:$J$500)*(Ausstellungen!$C$6:$C$500=$A295)*(Ausstellungen!$F$6:$F$500=Tabelle2!$E$4)*(Ausstellungen!$E$6:$E$500="Rü")))</f>
        <v/>
      </c>
      <c r="G295" s="71" t="str">
        <f>IF(AND(H295&lt;&gt;"",H295&gt;0),RANK(H295,H$6:H$300,0)*100+COUNTIF(H$5:H295,H295),"")</f>
        <v/>
      </c>
      <c r="H295" s="71" t="str">
        <f>IF(OR($A295="",R295="Nein",R295=""),"",SUMPRODUCT((Tabelle1!$J$6:$J$500)*(Ausstellungen!$C$6:$C$500=$A295)*(Ausstellungen!$F$6:$F$500&lt;&gt;Tabelle2!$E$3)*(Ausstellungen!$F$6:$F$500&lt;&gt;Tabelle2!$E$4)*(Ausstellungen!$F$6:$F$500&lt;&gt;Tabelle2!$E$8)*(Ausstellungen!$E$6:$E$500="Hü")))</f>
        <v/>
      </c>
      <c r="I295" s="71" t="str">
        <f>IF(AND(J295&lt;&gt;"",J295&gt;0),RANK(J295,J$6:J$300,0)*100+COUNTIF(J$5:J295,J295),"")</f>
        <v/>
      </c>
      <c r="J295" s="71" t="str">
        <f>IF(OR($A295="",R295="Nein",R295=""),"",SUMPRODUCT((Tabelle1!$J$6:$J$500)*(Ausstellungen!$C$6:$C$500=$A295)*(Ausstellungen!$F$6:$F$500&lt;&gt;Tabelle2!$E$3)*(Ausstellungen!$F$6:$F$500&lt;&gt;Tabelle2!$E$4)*(Ausstellungen!$F$6:$F$500&lt;&gt;Tabelle2!$E$8)*(Ausstellungen!$E$6:$E$500="Rü")))</f>
        <v/>
      </c>
      <c r="K295" s="71" t="str">
        <f>IF(AND(L295&lt;&gt;"",L295&gt;0),RANK(L295,L$6:L$300,0)*100+COUNTIF(L$5:L295,L295),"")</f>
        <v/>
      </c>
      <c r="L295" s="71" t="str">
        <f>IF(OR($A295="",R295="Nein",R295=""),"",SUMPRODUCT((Tabelle1!$J$6:$J$500)*(Ausstellungen!$C$6:$C$500=$A295)*(Ausstellungen!$F$6:$F$500=Tabelle2!$E$8)))</f>
        <v/>
      </c>
      <c r="M295" s="130" t="str">
        <f t="shared" si="4"/>
        <v/>
      </c>
      <c r="N295" s="130" t="str">
        <f>IF(A295&gt;"a",PROPER(VLOOKUP(A295,Teilnehmer!C$6:E$300,3,0)),"")</f>
        <v/>
      </c>
      <c r="O295" s="130" t="str">
        <f>IF(Teilnehmer!C295&lt;&gt;"","Tabelle2!$A$4:$A$6","leer")</f>
        <v>leer</v>
      </c>
      <c r="P295" s="130" t="str">
        <f>IF(AND(Teilnehmer!C295&lt;&gt;"",Teilnehmer!D295&lt;&gt;"",Teilnehmer!E295&lt;&gt;""),"Tabelle2!$A$1:$A$3","leer")</f>
        <v>leer</v>
      </c>
      <c r="Q295" s="71">
        <f>COUNTIF(Teilnehmer!$C$6:$C$300,"&lt;="&amp;Teilnehmer!$C$6:$C$300)</f>
        <v>0</v>
      </c>
      <c r="R295" s="71" t="str">
        <f>IF(A295&gt;"a",VLOOKUP(A295,Teilnehmer!C$6:F$300,4,0),"")</f>
        <v/>
      </c>
    </row>
    <row r="296" spans="1:64" ht="18.600000000000001" customHeight="1" x14ac:dyDescent="0.2">
      <c r="A296" s="130" t="str">
        <f>IF(ISERROR(INDEX(Teilnehmer!$C$6:$C$300,MATCH(ROWS(Teilnehmer!C$6:$C296),$Q$6:$Q$300,0))),"",UPPER(INDEX(Teilnehmer!$C$6:$C$300,MATCH(ROWS(Teilnehmer!A$6:$C296),$Q$6:$Q$300,0))))</f>
        <v/>
      </c>
      <c r="B296" s="130" t="str">
        <f>IF(A296&gt;"a",MID(VLOOKUP(A296,Teilnehmer!C$6:D$300,2,0),1,2),"")</f>
        <v/>
      </c>
      <c r="C296" s="71" t="str">
        <f>IF(AND(D296&lt;&gt;"",D296&gt;0),RANK(D296,D$6:D$300,0)*100+COUNTIF(D$5:D296,D296),"")</f>
        <v/>
      </c>
      <c r="D296" s="71" t="str">
        <f>IF(OR($A296="",R296="Nein",R296=""),"",SUMPRODUCT((Tabelle1!$J$6:$J$500)*(Ausstellungen!$C$6:$C$500=$A296)*(Ausstellungen!$F$6:$F$500=Tabelle2!$E$3)*(Ausstellungen!$E$6:$E$500="Hü"))+SUMPRODUCT((Tabelle1!$J$6:$J$500)*(Ausstellungen!$C$6:$C$500=$A296)*(Ausstellungen!$F$6:$F$500=Tabelle2!$E$4)*(Ausstellungen!$E$6:$E$500="Hü")))</f>
        <v/>
      </c>
      <c r="E296" s="71" t="str">
        <f>IF(AND(F296&lt;&gt;"",F296&gt;0),RANK(F296,F$6:F$300,0)*100+COUNTIF(F$5:F296,F296),"")</f>
        <v/>
      </c>
      <c r="F296" s="71" t="str">
        <f>IF(OR($A296="",R296="Nein",R296=""),"",SUMPRODUCT((Tabelle1!$J$6:$J$500)*(Ausstellungen!$C$6:$C$500=$A296)*(Ausstellungen!$F$6:$F$500=Tabelle2!$E$3)*(Ausstellungen!$E$6:$E$500="Rü"))+SUMPRODUCT((Tabelle1!$J$6:$J$500)*(Ausstellungen!$C$6:$C$500=$A296)*(Ausstellungen!$F$6:$F$500=Tabelle2!$E$4)*(Ausstellungen!$E$6:$E$500="Rü")))</f>
        <v/>
      </c>
      <c r="G296" s="71" t="str">
        <f>IF(AND(H296&lt;&gt;"",H296&gt;0),RANK(H296,H$6:H$300,0)*100+COUNTIF(H$5:H296,H296),"")</f>
        <v/>
      </c>
      <c r="H296" s="71" t="str">
        <f>IF(OR($A296="",R296="Nein",R296=""),"",SUMPRODUCT((Tabelle1!$J$6:$J$500)*(Ausstellungen!$C$6:$C$500=$A296)*(Ausstellungen!$F$6:$F$500&lt;&gt;Tabelle2!$E$3)*(Ausstellungen!$F$6:$F$500&lt;&gt;Tabelle2!$E$4)*(Ausstellungen!$F$6:$F$500&lt;&gt;Tabelle2!$E$8)*(Ausstellungen!$E$6:$E$500="Hü")))</f>
        <v/>
      </c>
      <c r="I296" s="71" t="str">
        <f>IF(AND(J296&lt;&gt;"",J296&gt;0),RANK(J296,J$6:J$300,0)*100+COUNTIF(J$5:J296,J296),"")</f>
        <v/>
      </c>
      <c r="J296" s="71" t="str">
        <f>IF(OR($A296="",R296="Nein",R296=""),"",SUMPRODUCT((Tabelle1!$J$6:$J$500)*(Ausstellungen!$C$6:$C$500=$A296)*(Ausstellungen!$F$6:$F$500&lt;&gt;Tabelle2!$E$3)*(Ausstellungen!$F$6:$F$500&lt;&gt;Tabelle2!$E$4)*(Ausstellungen!$F$6:$F$500&lt;&gt;Tabelle2!$E$8)*(Ausstellungen!$E$6:$E$500="Rü")))</f>
        <v/>
      </c>
      <c r="K296" s="71" t="str">
        <f>IF(AND(L296&lt;&gt;"",L296&gt;0),RANK(L296,L$6:L$300,0)*100+COUNTIF(L$5:L296,L296),"")</f>
        <v/>
      </c>
      <c r="L296" s="71" t="str">
        <f>IF(OR($A296="",R296="Nein",R296=""),"",SUMPRODUCT((Tabelle1!$J$6:$J$500)*(Ausstellungen!$C$6:$C$500=$A296)*(Ausstellungen!$F$6:$F$500=Tabelle2!$E$8)))</f>
        <v/>
      </c>
      <c r="M296" s="130" t="str">
        <f t="shared" si="4"/>
        <v/>
      </c>
      <c r="N296" s="130" t="str">
        <f>IF(A296&gt;"a",PROPER(VLOOKUP(A296,Teilnehmer!C$6:E$300,3,0)),"")</f>
        <v/>
      </c>
      <c r="O296" s="130" t="str">
        <f>IF(Teilnehmer!C296&lt;&gt;"","Tabelle2!$A$4:$A$6","leer")</f>
        <v>leer</v>
      </c>
      <c r="P296" s="130" t="str">
        <f>IF(AND(Teilnehmer!C296&lt;&gt;"",Teilnehmer!D296&lt;&gt;"",Teilnehmer!E296&lt;&gt;""),"Tabelle2!$A$1:$A$3","leer")</f>
        <v>leer</v>
      </c>
      <c r="Q296" s="71">
        <f>COUNTIF(Teilnehmer!$C$6:$C$300,"&lt;="&amp;Teilnehmer!$C$6:$C$300)</f>
        <v>0</v>
      </c>
      <c r="R296" s="71" t="str">
        <f>IF(A296&gt;"a",VLOOKUP(A296,Teilnehmer!C$6:F$300,4,0),"")</f>
        <v/>
      </c>
    </row>
    <row r="297" spans="1:64" ht="18.600000000000001" customHeight="1" x14ac:dyDescent="0.2">
      <c r="A297" s="130" t="str">
        <f>IF(ISERROR(INDEX(Teilnehmer!$C$6:$C$300,MATCH(ROWS(Teilnehmer!C$6:$C297),$Q$6:$Q$300,0))),"",UPPER(INDEX(Teilnehmer!$C$6:$C$300,MATCH(ROWS(Teilnehmer!A$6:$C297),$Q$6:$Q$300,0))))</f>
        <v/>
      </c>
      <c r="B297" s="130" t="str">
        <f>IF(A297&gt;"a",MID(VLOOKUP(A297,Teilnehmer!C$6:D$300,2,0),1,2),"")</f>
        <v/>
      </c>
      <c r="C297" s="71" t="str">
        <f>IF(AND(D297&lt;&gt;"",D297&gt;0),RANK(D297,D$6:D$300,0)*100+COUNTIF(D$5:D297,D297),"")</f>
        <v/>
      </c>
      <c r="D297" s="71" t="str">
        <f>IF(OR($A297="",R297="Nein",R297=""),"",SUMPRODUCT((Tabelle1!$J$6:$J$500)*(Ausstellungen!$C$6:$C$500=$A297)*(Ausstellungen!$F$6:$F$500=Tabelle2!$E$3)*(Ausstellungen!$E$6:$E$500="Hü"))+SUMPRODUCT((Tabelle1!$J$6:$J$500)*(Ausstellungen!$C$6:$C$500=$A297)*(Ausstellungen!$F$6:$F$500=Tabelle2!$E$4)*(Ausstellungen!$E$6:$E$500="Hü")))</f>
        <v/>
      </c>
      <c r="E297" s="71" t="str">
        <f>IF(AND(F297&lt;&gt;"",F297&gt;0),RANK(F297,F$6:F$300,0)*100+COUNTIF(F$5:F297,F297),"")</f>
        <v/>
      </c>
      <c r="F297" s="71" t="str">
        <f>IF(OR($A297="",R297="Nein",R297=""),"",SUMPRODUCT((Tabelle1!$J$6:$J$500)*(Ausstellungen!$C$6:$C$500=$A297)*(Ausstellungen!$F$6:$F$500=Tabelle2!$E$3)*(Ausstellungen!$E$6:$E$500="Rü"))+SUMPRODUCT((Tabelle1!$J$6:$J$500)*(Ausstellungen!$C$6:$C$500=$A297)*(Ausstellungen!$F$6:$F$500=Tabelle2!$E$4)*(Ausstellungen!$E$6:$E$500="Rü")))</f>
        <v/>
      </c>
      <c r="G297" s="71" t="str">
        <f>IF(AND(H297&lt;&gt;"",H297&gt;0),RANK(H297,H$6:H$300,0)*100+COUNTIF(H$5:H297,H297),"")</f>
        <v/>
      </c>
      <c r="H297" s="71" t="str">
        <f>IF(OR($A297="",R297="Nein",R297=""),"",SUMPRODUCT((Tabelle1!$J$6:$J$500)*(Ausstellungen!$C$6:$C$500=$A297)*(Ausstellungen!$F$6:$F$500&lt;&gt;Tabelle2!$E$3)*(Ausstellungen!$F$6:$F$500&lt;&gt;Tabelle2!$E$4)*(Ausstellungen!$F$6:$F$500&lt;&gt;Tabelle2!$E$8)*(Ausstellungen!$E$6:$E$500="Hü")))</f>
        <v/>
      </c>
      <c r="I297" s="71" t="str">
        <f>IF(AND(J297&lt;&gt;"",J297&gt;0),RANK(J297,J$6:J$300,0)*100+COUNTIF(J$5:J297,J297),"")</f>
        <v/>
      </c>
      <c r="J297" s="71" t="str">
        <f>IF(OR($A297="",R297="Nein",R297=""),"",SUMPRODUCT((Tabelle1!$J$6:$J$500)*(Ausstellungen!$C$6:$C$500=$A297)*(Ausstellungen!$F$6:$F$500&lt;&gt;Tabelle2!$E$3)*(Ausstellungen!$F$6:$F$500&lt;&gt;Tabelle2!$E$4)*(Ausstellungen!$F$6:$F$500&lt;&gt;Tabelle2!$E$8)*(Ausstellungen!$E$6:$E$500="Rü")))</f>
        <v/>
      </c>
      <c r="K297" s="71" t="str">
        <f>IF(AND(L297&lt;&gt;"",L297&gt;0),RANK(L297,L$6:L$300,0)*100+COUNTIF(L$5:L297,L297),"")</f>
        <v/>
      </c>
      <c r="L297" s="71" t="str">
        <f>IF(OR($A297="",R297="Nein",R297=""),"",SUMPRODUCT((Tabelle1!$J$6:$J$500)*(Ausstellungen!$C$6:$C$500=$A297)*(Ausstellungen!$F$6:$F$500=Tabelle2!$E$8)))</f>
        <v/>
      </c>
      <c r="M297" s="130" t="str">
        <f t="shared" si="4"/>
        <v/>
      </c>
      <c r="N297" s="130" t="str">
        <f>IF(A297&gt;"a",PROPER(VLOOKUP(A297,Teilnehmer!C$6:E$300,3,0)),"")</f>
        <v/>
      </c>
      <c r="O297" s="130" t="str">
        <f>IF(Teilnehmer!C297&lt;&gt;"","Tabelle2!$A$4:$A$6","leer")</f>
        <v>leer</v>
      </c>
      <c r="P297" s="130" t="str">
        <f>IF(AND(Teilnehmer!C297&lt;&gt;"",Teilnehmer!D297&lt;&gt;"",Teilnehmer!E297&lt;&gt;""),"Tabelle2!$A$1:$A$3","leer")</f>
        <v>leer</v>
      </c>
      <c r="Q297" s="71">
        <f>COUNTIF(Teilnehmer!$C$6:$C$300,"&lt;="&amp;Teilnehmer!$C$6:$C$300)</f>
        <v>0</v>
      </c>
      <c r="R297" s="71" t="str">
        <f>IF(A297&gt;"a",VLOOKUP(A297,Teilnehmer!C$6:F$300,4,0),"")</f>
        <v/>
      </c>
    </row>
    <row r="298" spans="1:64" ht="18.600000000000001" customHeight="1" x14ac:dyDescent="0.2">
      <c r="A298" s="130" t="str">
        <f>IF(ISERROR(INDEX(Teilnehmer!$C$6:$C$300,MATCH(ROWS(Teilnehmer!C$6:$C298),$Q$6:$Q$300,0))),"",UPPER(INDEX(Teilnehmer!$C$6:$C$300,MATCH(ROWS(Teilnehmer!A$6:$C298),$Q$6:$Q$300,0))))</f>
        <v/>
      </c>
      <c r="B298" s="130" t="str">
        <f>IF(A298&gt;"a",MID(VLOOKUP(A298,Teilnehmer!C$6:D$300,2,0),1,2),"")</f>
        <v/>
      </c>
      <c r="C298" s="71" t="str">
        <f>IF(AND(D298&lt;&gt;"",D298&gt;0),RANK(D298,D$6:D$300,0)*100+COUNTIF(D$5:D298,D298),"")</f>
        <v/>
      </c>
      <c r="D298" s="71" t="str">
        <f>IF(OR($A298="",R298="Nein",R298=""),"",SUMPRODUCT((Tabelle1!$J$6:$J$500)*(Ausstellungen!$C$6:$C$500=$A298)*(Ausstellungen!$F$6:$F$500=Tabelle2!$E$3)*(Ausstellungen!$E$6:$E$500="Hü"))+SUMPRODUCT((Tabelle1!$J$6:$J$500)*(Ausstellungen!$C$6:$C$500=$A298)*(Ausstellungen!$F$6:$F$500=Tabelle2!$E$4)*(Ausstellungen!$E$6:$E$500="Hü")))</f>
        <v/>
      </c>
      <c r="E298" s="71" t="str">
        <f>IF(AND(F298&lt;&gt;"",F298&gt;0),RANK(F298,F$6:F$300,0)*100+COUNTIF(F$5:F298,F298),"")</f>
        <v/>
      </c>
      <c r="F298" s="71" t="str">
        <f>IF(OR($A298="",R298="Nein",R298=""),"",SUMPRODUCT((Tabelle1!$J$6:$J$500)*(Ausstellungen!$C$6:$C$500=$A298)*(Ausstellungen!$F$6:$F$500=Tabelle2!$E$3)*(Ausstellungen!$E$6:$E$500="Rü"))+SUMPRODUCT((Tabelle1!$J$6:$J$500)*(Ausstellungen!$C$6:$C$500=$A298)*(Ausstellungen!$F$6:$F$500=Tabelle2!$E$4)*(Ausstellungen!$E$6:$E$500="Rü")))</f>
        <v/>
      </c>
      <c r="G298" s="71" t="str">
        <f>IF(AND(H298&lt;&gt;"",H298&gt;0),RANK(H298,H$6:H$300,0)*100+COUNTIF(H$5:H298,H298),"")</f>
        <v/>
      </c>
      <c r="H298" s="71" t="str">
        <f>IF(OR($A298="",R298="Nein",R298=""),"",SUMPRODUCT((Tabelle1!$J$6:$J$500)*(Ausstellungen!$C$6:$C$500=$A298)*(Ausstellungen!$F$6:$F$500&lt;&gt;Tabelle2!$E$3)*(Ausstellungen!$F$6:$F$500&lt;&gt;Tabelle2!$E$4)*(Ausstellungen!$F$6:$F$500&lt;&gt;Tabelle2!$E$8)*(Ausstellungen!$E$6:$E$500="Hü")))</f>
        <v/>
      </c>
      <c r="I298" s="71" t="str">
        <f>IF(AND(J298&lt;&gt;"",J298&gt;0),RANK(J298,J$6:J$300,0)*100+COUNTIF(J$5:J298,J298),"")</f>
        <v/>
      </c>
      <c r="J298" s="71" t="str">
        <f>IF(OR($A298="",R298="Nein",R298=""),"",SUMPRODUCT((Tabelle1!$J$6:$J$500)*(Ausstellungen!$C$6:$C$500=$A298)*(Ausstellungen!$F$6:$F$500&lt;&gt;Tabelle2!$E$3)*(Ausstellungen!$F$6:$F$500&lt;&gt;Tabelle2!$E$4)*(Ausstellungen!$F$6:$F$500&lt;&gt;Tabelle2!$E$8)*(Ausstellungen!$E$6:$E$500="Rü")))</f>
        <v/>
      </c>
      <c r="K298" s="71" t="str">
        <f>IF(AND(L298&lt;&gt;"",L298&gt;0),RANK(L298,L$6:L$300,0)*100+COUNTIF(L$5:L298,L298),"")</f>
        <v/>
      </c>
      <c r="L298" s="71" t="str">
        <f>IF(OR($A298="",R298="Nein",R298=""),"",SUMPRODUCT((Tabelle1!$J$6:$J$500)*(Ausstellungen!$C$6:$C$500=$A298)*(Ausstellungen!$F$6:$F$500=Tabelle2!$E$8)))</f>
        <v/>
      </c>
      <c r="M298" s="130" t="str">
        <f t="shared" si="4"/>
        <v/>
      </c>
      <c r="N298" s="130" t="str">
        <f>IF(A298&gt;"a",PROPER(VLOOKUP(A298,Teilnehmer!C$6:E$300,3,0)),"")</f>
        <v/>
      </c>
      <c r="O298" s="130" t="str">
        <f>IF(Teilnehmer!C298&lt;&gt;"","Tabelle2!$A$4:$A$6","leer")</f>
        <v>leer</v>
      </c>
      <c r="P298" s="130" t="str">
        <f>IF(AND(Teilnehmer!C298&lt;&gt;"",Teilnehmer!D298&lt;&gt;"",Teilnehmer!E298&lt;&gt;""),"Tabelle2!$A$1:$A$3","leer")</f>
        <v>leer</v>
      </c>
      <c r="Q298" s="71">
        <f>COUNTIF(Teilnehmer!$C$6:$C$300,"&lt;="&amp;Teilnehmer!$C$6:$C$300)</f>
        <v>0</v>
      </c>
      <c r="R298" s="71" t="str">
        <f>IF(A298&gt;"a",VLOOKUP(A298,Teilnehmer!C$6:F$300,4,0),"")</f>
        <v/>
      </c>
    </row>
    <row r="299" spans="1:64" ht="18.600000000000001" customHeight="1" x14ac:dyDescent="0.2">
      <c r="A299" s="130" t="str">
        <f>IF(ISERROR(INDEX(Teilnehmer!$C$6:$C$300,MATCH(ROWS(Teilnehmer!C$6:$C299),$Q$6:$Q$300,0))),"",UPPER(INDEX(Teilnehmer!$C$6:$C$300,MATCH(ROWS(Teilnehmer!A$6:$C299),$Q$6:$Q$300,0))))</f>
        <v/>
      </c>
      <c r="B299" s="130" t="str">
        <f>IF(A299&gt;"a",MID(VLOOKUP(A299,Teilnehmer!C$6:D$300,2,0),1,2),"")</f>
        <v/>
      </c>
      <c r="C299" s="71" t="str">
        <f>IF(AND(D299&lt;&gt;"",D299&gt;0),RANK(D299,D$6:D$300,0)*100+COUNTIF(D$5:D299,D299),"")</f>
        <v/>
      </c>
      <c r="D299" s="71" t="str">
        <f>IF(OR($A299="",R299="Nein",R299=""),"",SUMPRODUCT((Tabelle1!$J$6:$J$500)*(Ausstellungen!$C$6:$C$500=$A299)*(Ausstellungen!$F$6:$F$500=Tabelle2!$E$3)*(Ausstellungen!$E$6:$E$500="Hü"))+SUMPRODUCT((Tabelle1!$J$6:$J$500)*(Ausstellungen!$C$6:$C$500=$A299)*(Ausstellungen!$F$6:$F$500=Tabelle2!$E$4)*(Ausstellungen!$E$6:$E$500="Hü")))</f>
        <v/>
      </c>
      <c r="E299" s="71" t="str">
        <f>IF(AND(F299&lt;&gt;"",F299&gt;0),RANK(F299,F$6:F$300,0)*100+COUNTIF(F$5:F299,F299),"")</f>
        <v/>
      </c>
      <c r="F299" s="71" t="str">
        <f>IF(OR($A299="",R299="Nein",R299=""),"",SUMPRODUCT((Tabelle1!$J$6:$J$500)*(Ausstellungen!$C$6:$C$500=$A299)*(Ausstellungen!$F$6:$F$500=Tabelle2!$E$3)*(Ausstellungen!$E$6:$E$500="Rü"))+SUMPRODUCT((Tabelle1!$J$6:$J$500)*(Ausstellungen!$C$6:$C$500=$A299)*(Ausstellungen!$F$6:$F$500=Tabelle2!$E$4)*(Ausstellungen!$E$6:$E$500="Rü")))</f>
        <v/>
      </c>
      <c r="G299" s="71" t="str">
        <f>IF(AND(H299&lt;&gt;"",H299&gt;0),RANK(H299,H$6:H$300,0)*100+COUNTIF(H$5:H299,H299),"")</f>
        <v/>
      </c>
      <c r="H299" s="71" t="str">
        <f>IF(OR($A299="",R299="Nein",R299=""),"",SUMPRODUCT((Tabelle1!$J$6:$J$500)*(Ausstellungen!$C$6:$C$500=$A299)*(Ausstellungen!$F$6:$F$500&lt;&gt;Tabelle2!$E$3)*(Ausstellungen!$F$6:$F$500&lt;&gt;Tabelle2!$E$4)*(Ausstellungen!$F$6:$F$500&lt;&gt;Tabelle2!$E$8)*(Ausstellungen!$E$6:$E$500="Hü")))</f>
        <v/>
      </c>
      <c r="I299" s="71" t="str">
        <f>IF(AND(J299&lt;&gt;"",J299&gt;0),RANK(J299,J$6:J$300,0)*100+COUNTIF(J$5:J299,J299),"")</f>
        <v/>
      </c>
      <c r="J299" s="71" t="str">
        <f>IF(OR($A299="",R299="Nein",R299=""),"",SUMPRODUCT((Tabelle1!$J$6:$J$500)*(Ausstellungen!$C$6:$C$500=$A299)*(Ausstellungen!$F$6:$F$500&lt;&gt;Tabelle2!$E$3)*(Ausstellungen!$F$6:$F$500&lt;&gt;Tabelle2!$E$4)*(Ausstellungen!$F$6:$F$500&lt;&gt;Tabelle2!$E$8)*(Ausstellungen!$E$6:$E$500="Rü")))</f>
        <v/>
      </c>
      <c r="K299" s="71" t="str">
        <f>IF(AND(L299&lt;&gt;"",L299&gt;0),RANK(L299,L$6:L$300,0)*100+COUNTIF(L$5:L299,L299),"")</f>
        <v/>
      </c>
      <c r="L299" s="71" t="str">
        <f>IF(OR($A299="",R299="Nein",R299=""),"",SUMPRODUCT((Tabelle1!$J$6:$J$500)*(Ausstellungen!$C$6:$C$500=$A299)*(Ausstellungen!$F$6:$F$500=Tabelle2!$E$8)))</f>
        <v/>
      </c>
      <c r="M299" s="130" t="str">
        <f t="shared" si="4"/>
        <v/>
      </c>
      <c r="N299" s="130" t="str">
        <f>IF(A299&gt;"a",PROPER(VLOOKUP(A299,Teilnehmer!C$6:E$300,3,0)),"")</f>
        <v/>
      </c>
      <c r="O299" s="130" t="str">
        <f>IF(Teilnehmer!C299&lt;&gt;"","Tabelle2!$A$4:$A$6","leer")</f>
        <v>leer</v>
      </c>
      <c r="P299" s="130" t="str">
        <f>IF(AND(Teilnehmer!C299&lt;&gt;"",Teilnehmer!D299&lt;&gt;"",Teilnehmer!E299&lt;&gt;""),"Tabelle2!$A$1:$A$3","leer")</f>
        <v>leer</v>
      </c>
      <c r="Q299" s="71">
        <f>COUNTIF(Teilnehmer!$C$6:$C$300,"&lt;="&amp;Teilnehmer!$C$6:$C$300)</f>
        <v>0</v>
      </c>
      <c r="R299" s="71" t="str">
        <f>IF(A299&gt;"a",VLOOKUP(A299,Teilnehmer!C$6:F$300,4,0),"")</f>
        <v/>
      </c>
    </row>
    <row r="300" spans="1:64" ht="18.600000000000001" customHeight="1" x14ac:dyDescent="0.2">
      <c r="A300" s="130" t="str">
        <f>IF(ISERROR(INDEX(Teilnehmer!$C$6:$C$300,MATCH(ROWS(Teilnehmer!C$6:$C300),$Q$6:$Q$300,0))),"",UPPER(INDEX(Teilnehmer!$C$6:$C$300,MATCH(ROWS(Teilnehmer!A$6:$C300),$Q$6:$Q$300,0))))</f>
        <v/>
      </c>
      <c r="B300" s="130" t="str">
        <f>IF(A300&gt;"a",MID(VLOOKUP(A300,Teilnehmer!C$6:D$300,2,0),1,2),"")</f>
        <v/>
      </c>
      <c r="C300" s="71" t="str">
        <f>IF(AND(D300&lt;&gt;"",D300&gt;0),RANK(D300,D$6:D$300,0)*100+COUNTIF(D$5:D300,D300),"")</f>
        <v/>
      </c>
      <c r="D300" s="71" t="str">
        <f>IF(OR($A300="",R300="Nein",R300=""),"",SUMPRODUCT((Tabelle1!$J$6:$J$500)*(Ausstellungen!$C$6:$C$500=$A300)*(Ausstellungen!$F$6:$F$500=Tabelle2!$E$3)*(Ausstellungen!$E$6:$E$500="Hü"))+SUMPRODUCT((Tabelle1!$J$6:$J$500)*(Ausstellungen!$C$6:$C$500=$A300)*(Ausstellungen!$F$6:$F$500=Tabelle2!$E$4)*(Ausstellungen!$E$6:$E$500="Hü")))</f>
        <v/>
      </c>
      <c r="E300" s="71" t="str">
        <f>IF(AND(F300&lt;&gt;"",F300&gt;0),RANK(F300,F$6:F$300,0)*100+COUNTIF(F$5:F300,F300),"")</f>
        <v/>
      </c>
      <c r="F300" s="71" t="str">
        <f>IF(OR($A300="",R300="Nein",R300=""),"",SUMPRODUCT((Tabelle1!$J$6:$J$500)*(Ausstellungen!$C$6:$C$500=$A300)*(Ausstellungen!$F$6:$F$500=Tabelle2!$E$3)*(Ausstellungen!$E$6:$E$500="Rü"))+SUMPRODUCT((Tabelle1!$J$6:$J$500)*(Ausstellungen!$C$6:$C$500=$A300)*(Ausstellungen!$F$6:$F$500=Tabelle2!$E$4)*(Ausstellungen!$E$6:$E$500="Rü")))</f>
        <v/>
      </c>
      <c r="G300" s="71" t="str">
        <f>IF(AND(H300&lt;&gt;"",H300&gt;0),RANK(H300,H$6:H$300,0)*100+COUNTIF(H$5:H300,H300),"")</f>
        <v/>
      </c>
      <c r="H300" s="71" t="str">
        <f>IF(OR($A300="",R300="Nein",R300=""),"",SUMPRODUCT((Tabelle1!$J$6:$J$500)*(Ausstellungen!$C$6:$C$500=$A300)*(Ausstellungen!$F$6:$F$500&lt;&gt;Tabelle2!$E$3)*(Ausstellungen!$F$6:$F$500&lt;&gt;Tabelle2!$E$4)*(Ausstellungen!$F$6:$F$500&lt;&gt;Tabelle2!$E$8)*(Ausstellungen!$E$6:$E$500="Hü")))</f>
        <v/>
      </c>
      <c r="I300" s="71" t="str">
        <f>IF(AND(J300&lt;&gt;"",J300&gt;0),RANK(J300,J$6:J$300,0)*100+COUNTIF(J$5:J300,J300),"")</f>
        <v/>
      </c>
      <c r="J300" s="71" t="str">
        <f>IF(OR($A300="",R300="Nein",R300=""),"",SUMPRODUCT((Tabelle1!$J$6:$J$500)*(Ausstellungen!$C$6:$C$500=$A300)*(Ausstellungen!$F$6:$F$500&lt;&gt;Tabelle2!$E$3)*(Ausstellungen!$F$6:$F$500&lt;&gt;Tabelle2!$E$4)*(Ausstellungen!$F$6:$F$500&lt;&gt;Tabelle2!$E$8)*(Ausstellungen!$E$6:$E$500="Rü")))</f>
        <v/>
      </c>
      <c r="K300" s="71" t="str">
        <f>IF(AND(L300&lt;&gt;"",L300&gt;0),RANK(L300,L$6:L$300,0)*100+COUNTIF(L$5:L300,L300),"")</f>
        <v/>
      </c>
      <c r="L300" s="71" t="str">
        <f>IF(OR($A300="",R300="Nein",R300=""),"",SUMPRODUCT((Tabelle1!$J$6:$J$500)*(Ausstellungen!$C$6:$C$500=$A300)*(Ausstellungen!$F$6:$F$500=Tabelle2!$E$8)))</f>
        <v/>
      </c>
      <c r="M300" s="130" t="str">
        <f t="shared" si="4"/>
        <v/>
      </c>
      <c r="N300" s="130" t="str">
        <f>IF(A300&gt;"a",PROPER(VLOOKUP(A300,Teilnehmer!C$6:E$300,3,0)),"")</f>
        <v/>
      </c>
      <c r="O300" s="130" t="str">
        <f>IF(Teilnehmer!C300&lt;&gt;"","Tabelle2!$A$4:$A$6","leer")</f>
        <v>leer</v>
      </c>
      <c r="P300" s="130" t="str">
        <f>IF(AND(Teilnehmer!C300&lt;&gt;"",Teilnehmer!D300&lt;&gt;"",Teilnehmer!E300&lt;&gt;""),"Tabelle2!$A$1:$A$3","leer")</f>
        <v>leer</v>
      </c>
      <c r="Q300" s="71">
        <f>COUNTIF(Teilnehmer!$C$6:$C$300,"&lt;="&amp;Teilnehmer!$C$6:$C$300)</f>
        <v>0</v>
      </c>
      <c r="R300" s="71" t="str">
        <f>IF(A300&gt;"a",VLOOKUP(A300,Teilnehmer!C$6:F$300,4,0),"")</f>
        <v/>
      </c>
    </row>
    <row r="301" spans="1:64" ht="18.600000000000001" customHeight="1" x14ac:dyDescent="0.2">
      <c r="A301" s="131"/>
      <c r="B301" s="132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32"/>
      <c r="N301" s="132"/>
      <c r="O301" s="132"/>
      <c r="P301" s="132"/>
      <c r="Q301" s="128"/>
      <c r="R301" s="128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  <c r="AL301" s="132"/>
      <c r="AM301" s="132"/>
      <c r="AN301" s="132"/>
      <c r="AO301" s="132"/>
      <c r="AP301" s="132"/>
      <c r="AQ301" s="132"/>
      <c r="AR301" s="132"/>
      <c r="AS301" s="132"/>
      <c r="AT301" s="132"/>
      <c r="AU301" s="132"/>
      <c r="AV301" s="132"/>
      <c r="AW301" s="132"/>
      <c r="AX301" s="132"/>
      <c r="AY301" s="132"/>
      <c r="AZ301" s="132"/>
      <c r="BA301" s="132"/>
      <c r="BB301" s="132"/>
      <c r="BC301" s="132"/>
      <c r="BD301" s="132"/>
      <c r="BE301" s="132"/>
      <c r="BF301" s="132"/>
      <c r="BG301" s="132"/>
      <c r="BH301" s="132"/>
      <c r="BI301" s="132"/>
      <c r="BJ301" s="132"/>
      <c r="BK301" s="132"/>
      <c r="BL301" s="132"/>
    </row>
  </sheetData>
  <sheetProtection algorithmName="SHA-512" hashValue="FjHV9bMxoDpIC9lAvzDMZvWz8+8UZ4l4LybROqTH9jOWANlajUDbjgICYx0WwHwelgsD2t5dLmxg+JXHPacf7w==" saltValue="gRTM0PdeK0yoRAZMpBtBfA==" spinCount="100000" sheet="1" objects="1" scenarios="1" selectLockedCells="1" selectUnlockedCells="1"/>
  <mergeCells count="5">
    <mergeCell ref="C1:D1"/>
    <mergeCell ref="E1:F1"/>
    <mergeCell ref="G1:H1"/>
    <mergeCell ref="I1:J1"/>
    <mergeCell ref="K1:L1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251"/>
  <sheetViews>
    <sheetView showGridLines="0" zoomScaleNormal="100" workbookViewId="0">
      <selection activeCell="B1" sqref="B1"/>
    </sheetView>
  </sheetViews>
  <sheetFormatPr baseColWidth="10" defaultColWidth="10.5" defaultRowHeight="14.25" x14ac:dyDescent="0.2"/>
  <cols>
    <col min="1" max="1" width="8.125" style="75" customWidth="1"/>
    <col min="2" max="2" width="5.25" style="76" customWidth="1"/>
    <col min="3" max="3" width="9.875" style="76" customWidth="1"/>
    <col min="4" max="4" width="14.25" style="76" customWidth="1"/>
    <col min="5" max="5" width="50.75" style="76" customWidth="1"/>
    <col min="6" max="6" width="32.625" style="77" customWidth="1"/>
    <col min="7" max="7" width="5.25" style="76" customWidth="1"/>
    <col min="8" max="8" width="10.875" style="78" customWidth="1"/>
    <col min="9" max="9" width="5.25" style="73" customWidth="1"/>
    <col min="10" max="10" width="9.875" style="73" customWidth="1"/>
    <col min="11" max="11" width="14.25" style="73" customWidth="1"/>
    <col min="12" max="12" width="50.75" style="79" customWidth="1"/>
    <col min="13" max="13" width="32.625" style="79" customWidth="1"/>
    <col min="14" max="14" width="5.25" style="79" customWidth="1"/>
    <col min="15" max="15" width="10.875" style="78" customWidth="1"/>
    <col min="16" max="16" width="5.25" style="79" customWidth="1"/>
    <col min="17" max="17" width="9.875" style="79" customWidth="1"/>
    <col min="18" max="18" width="14.25" style="79" customWidth="1"/>
    <col min="19" max="19" width="50.75" style="79" customWidth="1"/>
    <col min="20" max="20" width="32.625" style="79" customWidth="1"/>
    <col min="21" max="21" width="5.5" style="79" customWidth="1"/>
    <col min="22" max="22" width="10.875" style="79" customWidth="1"/>
    <col min="23" max="23" width="5.25" style="79" customWidth="1"/>
    <col min="24" max="24" width="9.875" style="79" customWidth="1"/>
    <col min="25" max="25" width="14.25" style="79" customWidth="1"/>
    <col min="26" max="26" width="50.75" style="79" customWidth="1"/>
    <col min="27" max="27" width="32.625" style="79" customWidth="1"/>
    <col min="28" max="28" width="5.25" style="79" customWidth="1"/>
    <col min="29" max="29" width="8.375" style="79" customWidth="1"/>
    <col min="30" max="30" width="5.25" style="79" customWidth="1"/>
    <col min="31" max="31" width="9.875" style="79" customWidth="1"/>
    <col min="32" max="32" width="14.25" style="79" customWidth="1"/>
    <col min="33" max="33" width="50.75" style="79" customWidth="1"/>
    <col min="34" max="34" width="32.625" style="79" customWidth="1"/>
    <col min="35" max="35" width="5.25" style="79" customWidth="1"/>
    <col min="36" max="36" width="8.375" style="79" customWidth="1"/>
    <col min="37" max="37" width="5.25" style="77" customWidth="1"/>
    <col min="38" max="38" width="9.875" style="79" customWidth="1"/>
    <col min="39" max="39" width="14.25" style="79" customWidth="1"/>
    <col min="40" max="40" width="50.75" style="77" customWidth="1"/>
    <col min="41" max="41" width="32.625" style="79" customWidth="1"/>
    <col min="42" max="42" width="5.875" style="77" customWidth="1"/>
    <col min="43" max="43" width="6.875" style="77" customWidth="1"/>
    <col min="44" max="45" width="8.375" style="79" customWidth="1"/>
    <col min="46" max="46" width="10" style="79" customWidth="1"/>
    <col min="47" max="47" width="14.375" style="77" customWidth="1"/>
    <col min="48" max="48" width="51" style="79" customWidth="1"/>
    <col min="49" max="49" width="32.375" style="79" customWidth="1"/>
    <col min="50" max="51" width="8.375" style="79" customWidth="1"/>
    <col min="52" max="66" width="10.5" style="79" hidden="1"/>
    <col min="67" max="117" width="10.5" style="66" hidden="1"/>
    <col min="118" max="1024" width="10.5" style="70"/>
  </cols>
  <sheetData>
    <row r="1" spans="1:117" ht="18.600000000000001" customHeight="1" x14ac:dyDescent="0.2">
      <c r="B1" s="80"/>
      <c r="C1" s="81"/>
      <c r="D1" s="82"/>
      <c r="E1" s="82"/>
      <c r="F1" s="82"/>
      <c r="G1" s="80"/>
      <c r="H1" s="83">
        <f ca="1">IF(O1&gt;0,O1,-2)</f>
        <v>6</v>
      </c>
      <c r="I1" s="80"/>
      <c r="J1" s="81"/>
      <c r="K1" s="82"/>
      <c r="L1" s="82"/>
      <c r="M1" s="82"/>
      <c r="N1" s="80"/>
      <c r="O1" s="83">
        <f ca="1">COUNTIF(Tabelle3!$C$3:$C$300,"&gt;0")</f>
        <v>6</v>
      </c>
      <c r="P1" s="80"/>
      <c r="Q1" s="81"/>
      <c r="R1" s="82"/>
      <c r="S1" s="82"/>
      <c r="T1" s="82"/>
      <c r="U1" s="80"/>
      <c r="V1" s="75"/>
      <c r="W1" s="80"/>
      <c r="X1" s="81"/>
      <c r="Y1" s="82"/>
      <c r="Z1" s="82"/>
      <c r="AA1" s="82"/>
      <c r="AB1" s="80"/>
      <c r="AC1" s="75"/>
      <c r="AD1" s="80"/>
      <c r="AE1" s="81"/>
      <c r="AF1" s="82"/>
      <c r="AG1" s="82"/>
      <c r="AH1" s="82"/>
      <c r="AI1" s="80"/>
      <c r="AJ1" s="75"/>
      <c r="AK1" s="80"/>
      <c r="AL1" s="82"/>
      <c r="AM1" s="82"/>
      <c r="AN1" s="82"/>
      <c r="AO1" s="82"/>
      <c r="AP1" s="80"/>
      <c r="AQ1" s="80"/>
      <c r="AR1" s="78"/>
      <c r="AS1" s="80"/>
      <c r="AT1" s="81"/>
      <c r="AU1" s="82"/>
      <c r="AV1" s="82"/>
      <c r="AW1" s="82"/>
      <c r="AX1" s="82"/>
      <c r="AY1" s="78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</row>
    <row r="2" spans="1:117" ht="18.600000000000001" customHeight="1" x14ac:dyDescent="0.2">
      <c r="B2" s="80"/>
      <c r="C2" s="85" t="str">
        <f>"Jahresbeste des ÖSBC im Jahr "&amp;Tabelle2!$D$2</f>
        <v>Jahresbeste des ÖSBC im Jahr 2021</v>
      </c>
      <c r="D2" s="86"/>
      <c r="E2" s="86"/>
      <c r="F2" s="86"/>
      <c r="G2" s="80"/>
      <c r="H2" s="83">
        <f ca="1">IF(O2&gt;0,O2,-2)</f>
        <v>6</v>
      </c>
      <c r="I2" s="80"/>
      <c r="J2" s="85" t="str">
        <f>"Jahresbeste des ÖSBC im Jahr "&amp;Tabelle2!$D$2</f>
        <v>Jahresbeste des ÖSBC im Jahr 2021</v>
      </c>
      <c r="K2" s="86"/>
      <c r="L2" s="86"/>
      <c r="M2" s="86"/>
      <c r="N2" s="80"/>
      <c r="O2" s="83">
        <f ca="1">COUNTIF(Tabelle3!$E$3:$E$300,"&gt;0")</f>
        <v>6</v>
      </c>
      <c r="P2" s="80"/>
      <c r="Q2" s="85" t="str">
        <f>"Jahresbeste des ÖSBC im Jahr "&amp;Tabelle2!$D$2</f>
        <v>Jahresbeste des ÖSBC im Jahr 2021</v>
      </c>
      <c r="R2" s="86"/>
      <c r="S2" s="86"/>
      <c r="T2" s="86"/>
      <c r="U2" s="80"/>
      <c r="V2" s="75"/>
      <c r="W2" s="80"/>
      <c r="X2" s="85" t="str">
        <f>"Jahresbeste des ÖSBC im Jahr "&amp;Tabelle2!$D$2</f>
        <v>Jahresbeste des ÖSBC im Jahr 2021</v>
      </c>
      <c r="Y2" s="86"/>
      <c r="Z2" s="86"/>
      <c r="AA2" s="86"/>
      <c r="AB2" s="80"/>
      <c r="AC2" s="75"/>
      <c r="AD2" s="80"/>
      <c r="AE2" s="85" t="str">
        <f>"Jahresbeste des ÖSBC im Jahr "&amp;Tabelle2!$D$2</f>
        <v>Jahresbeste des ÖSBC im Jahr 2021</v>
      </c>
      <c r="AF2" s="86"/>
      <c r="AG2" s="86"/>
      <c r="AH2" s="86"/>
      <c r="AI2" s="80"/>
      <c r="AJ2" s="75"/>
      <c r="AK2" s="80"/>
      <c r="AL2" s="85"/>
      <c r="AM2" s="86"/>
      <c r="AN2" s="86"/>
      <c r="AO2" s="86"/>
      <c r="AP2" s="80"/>
      <c r="AQ2" s="80"/>
      <c r="AR2" s="78"/>
      <c r="AS2" s="80"/>
      <c r="AT2" s="85"/>
      <c r="AU2" s="86"/>
      <c r="AV2" s="86"/>
      <c r="AW2" s="86"/>
      <c r="AX2" s="86"/>
      <c r="AY2" s="78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</row>
    <row r="3" spans="1:117" ht="18.600000000000001" customHeight="1" x14ac:dyDescent="0.2">
      <c r="B3" s="80"/>
      <c r="C3" s="85"/>
      <c r="D3" s="86"/>
      <c r="E3" s="86"/>
      <c r="F3" s="86"/>
      <c r="G3" s="80"/>
      <c r="H3" s="83">
        <f ca="1">IF(O3&gt;0,O3,-2)</f>
        <v>7</v>
      </c>
      <c r="I3" s="80"/>
      <c r="J3" s="85"/>
      <c r="K3" s="86"/>
      <c r="L3" s="86"/>
      <c r="M3" s="86"/>
      <c r="N3" s="80"/>
      <c r="O3" s="83">
        <f ca="1">COUNTIF(Tabelle3!$G$3:$G$300,"&gt;0")</f>
        <v>7</v>
      </c>
      <c r="P3" s="80"/>
      <c r="Q3" s="85"/>
      <c r="R3" s="86"/>
      <c r="S3" s="86"/>
      <c r="T3" s="86"/>
      <c r="U3" s="80"/>
      <c r="V3" s="78"/>
      <c r="W3" s="80"/>
      <c r="X3" s="85"/>
      <c r="Y3" s="86"/>
      <c r="Z3" s="86"/>
      <c r="AA3" s="86"/>
      <c r="AB3" s="80"/>
      <c r="AC3" s="78"/>
      <c r="AD3" s="80"/>
      <c r="AE3" s="85"/>
      <c r="AF3" s="86"/>
      <c r="AG3" s="86"/>
      <c r="AH3" s="86"/>
      <c r="AI3" s="80"/>
      <c r="AJ3" s="78"/>
      <c r="AK3" s="80"/>
      <c r="AL3" s="85"/>
      <c r="AM3" s="86"/>
      <c r="AN3" s="86"/>
      <c r="AO3" s="86"/>
      <c r="AP3" s="80"/>
      <c r="AQ3" s="80"/>
      <c r="AR3" s="78"/>
      <c r="AS3" s="80"/>
      <c r="AT3" s="85"/>
      <c r="AU3" s="86"/>
      <c r="AV3" s="86"/>
      <c r="AW3" s="86">
        <f t="shared" ref="AW3:AW66" ca="1" si="0">IF(ROW()-6&lt;$H$1,INDIRECT("F"&amp;ROW()),IF(ROW()-6-$H$1&lt;$H$2+2,INDIRECT("M"&amp;ROW()-2-$H$1),IF(ROW()-6-$H$1-$H$2&lt;$H$3+4,INDIRECT("T"&amp;ROW()-4-$H$1-$H$2),IF(ROW()-6-$H$1-$H$2-$H$3&lt;$H$4+6,INDIRECT("AA"&amp;ROW()-6-$H$1-$H$2-$H$3),IF(ROW()-6-$H$1-$H$2-$H$3-$H$4&lt;$H$5+8,INDIRECT("AH"&amp;ROW()-8-$H$1-$H$2-$H$3-$H$4),"")))))</f>
        <v>0</v>
      </c>
      <c r="AX3" s="86"/>
      <c r="AY3" s="78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</row>
    <row r="4" spans="1:117" ht="18.600000000000001" customHeight="1" x14ac:dyDescent="0.2">
      <c r="B4" s="80"/>
      <c r="C4" s="87" t="s">
        <v>274</v>
      </c>
      <c r="D4" s="87" t="s">
        <v>274</v>
      </c>
      <c r="E4" s="87" t="s">
        <v>274</v>
      </c>
      <c r="F4" s="87" t="s">
        <v>274</v>
      </c>
      <c r="G4" s="80"/>
      <c r="H4" s="83">
        <f ca="1">IF(O4&gt;0,O4,-2)</f>
        <v>8</v>
      </c>
      <c r="I4" s="80"/>
      <c r="J4" s="87" t="s">
        <v>274</v>
      </c>
      <c r="K4" s="87" t="s">
        <v>274</v>
      </c>
      <c r="L4" s="87" t="s">
        <v>274</v>
      </c>
      <c r="M4" s="87" t="s">
        <v>274</v>
      </c>
      <c r="N4" s="80"/>
      <c r="O4" s="83">
        <f ca="1">COUNTIF(Tabelle3!$I$3:$I$300,"&gt;0")</f>
        <v>8</v>
      </c>
      <c r="P4" s="80"/>
      <c r="Q4" s="87" t="s">
        <v>274</v>
      </c>
      <c r="R4" s="87" t="s">
        <v>274</v>
      </c>
      <c r="S4" s="87" t="s">
        <v>274</v>
      </c>
      <c r="T4" s="87" t="s">
        <v>274</v>
      </c>
      <c r="U4" s="80"/>
      <c r="V4" s="78"/>
      <c r="W4" s="80"/>
      <c r="X4" s="87" t="s">
        <v>274</v>
      </c>
      <c r="Y4" s="87" t="s">
        <v>274</v>
      </c>
      <c r="Z4" s="87" t="s">
        <v>274</v>
      </c>
      <c r="AA4" s="87" t="s">
        <v>274</v>
      </c>
      <c r="AB4" s="80"/>
      <c r="AC4" s="78"/>
      <c r="AD4" s="80"/>
      <c r="AE4" s="87" t="s">
        <v>274</v>
      </c>
      <c r="AF4" s="87" t="s">
        <v>274</v>
      </c>
      <c r="AG4" s="87" t="s">
        <v>274</v>
      </c>
      <c r="AH4" s="87" t="s">
        <v>274</v>
      </c>
      <c r="AI4" s="80"/>
      <c r="AJ4" s="78"/>
      <c r="AK4" s="84">
        <f t="shared" ref="AK4:AK67" ca="1" si="1">IF(AL4="weiß",1,IF(AL4="gr",2,IF(AND(AL5="weiß",AL4=""),1,0)))</f>
        <v>1</v>
      </c>
      <c r="AL4" s="88" t="str">
        <f t="shared" ref="AL4:AL67" ca="1" si="2">IF(ROW()-6&lt;$H$1,INDIRECT("C"&amp;ROW()),IF(ROW()-6-$H$1&lt;$H$2+2,INDIRECT("J"&amp;ROW()-2-$H$1),IF(ROW()-6-$H$1-$H$2&lt;$H$3+4,INDIRECT("Q"&amp;ROW()-4-$H$1-$H$2),IF(ROW()-6-$H$1-$H$2-$H$3&lt;$H$4+6,INDIRECT("X"&amp;ROW()-6-$H$1-$H$2-$H$3),IF(ROW()-6-$H$1-$H$2-$H$3-$H$4&lt;$H$5+8,INDIRECT("AE"&amp;ROW()-8-$H$1-$H$2-$H$3-$H$4),"weiß")))))</f>
        <v>weiß</v>
      </c>
      <c r="AM4" s="87" t="str">
        <f t="shared" ref="AM4:AM67" ca="1" si="3">IF(ROW()-6&lt;$H$1,INDIRECT("D"&amp;ROW()),IF(ROW()-6-$H$1&lt;$H$2+2,INDIRECT("K"&amp;ROW()-2-$H$1),IF(ROW()-6-$H$1-$H$2&lt;$H$3+4,INDIRECT("R"&amp;ROW()-4-$H$1-$H$2),IF(ROW()-6-$H$1-$H$2-$H$3&lt;$H$4+6,INDIRECT("Y"&amp;ROW()-6-$H$1-$H$2-$H$3),IF(ROW()-6-$H$1-$H$2-$H$3-$H$4&lt;$H$5+8,INDIRECT("AF"&amp;ROW()-8-$H$1-$H$2-$H$3-$H$4),"")))))</f>
        <v>weiß</v>
      </c>
      <c r="AN4" s="87" t="str">
        <f t="shared" ref="AN4:AN67" ca="1" si="4">IF(ROW()-6&lt;$H$1,INDIRECT("E"&amp;ROW()),IF(ROW()-6-$H$1&lt;$H$2+2,INDIRECT("L"&amp;ROW()-2-$H$1),IF(ROW()-6-$H$1-$H$2&lt;$H$3+4,INDIRECT("S"&amp;ROW()-4-$H$1-$H$2),IF(ROW()-6-$H$1-$H$2-$H$3&lt;$H$4+6,INDIRECT("Z"&amp;ROW()-6-$H$1-$H$2-$H$3),IF(ROW()-6-$H$1-$H$2-$H$3-$H$4&lt;$H$5+8,INDIRECT("AG"&amp;ROW()-8-$H$1-$H$2-$H$3-$H$4),"")))))</f>
        <v>weiß</v>
      </c>
      <c r="AO4" s="87" t="str">
        <f t="shared" ref="AO4:AO67" ca="1" si="5">IF(ROW()-6&lt;$H$1,INDIRECT("F"&amp;ROW()),IF(ROW()-6-$H$1&lt;$H$2+2,INDIRECT("M"&amp;ROW()-2-$H$1),IF(ROW()-6-$H$1-$H$2&lt;$H$3+4,INDIRECT("T"&amp;ROW()-4-$H$1-$H$2),IF(ROW()-6-$H$1-$H$2-$H$3&lt;$H$4+6,INDIRECT("AA"&amp;ROW()-6-$H$1-$H$2-$H$3),IF(ROW()-6-$H$1-$H$2-$H$3-$H$4&lt;$H$5+8,INDIRECT("AH"&amp;ROW()-8-$H$1-$H$2-$H$3-$H$4),"")))))</f>
        <v>weiß</v>
      </c>
      <c r="AP4" s="84">
        <v>0</v>
      </c>
      <c r="AQ4" s="84">
        <f t="shared" ref="AQ4:AQ67" si="6">ROW()+AP4</f>
        <v>4</v>
      </c>
      <c r="AR4" s="78"/>
      <c r="AS4" s="84">
        <f t="shared" ref="AS4:AS67" ca="1" si="7">IF(AT4="weiß",1,IF(AT4="gr",2,IF(AND(AT5="weiß",AT4=""),1,0)))</f>
        <v>1</v>
      </c>
      <c r="AT4" s="87" t="str">
        <f t="shared" ref="AT4:AT67" ca="1" si="8">IF(ROW()-6&lt;$H$1,INDIRECT("C"&amp;ROW()),IF(ROW()-6-$H$1&lt;$H$2+2,INDIRECT("J"&amp;ROW()-2-$H$1),IF(ROW()-6-$H$1-$H$2&lt;$H$3+4,INDIRECT("Q"&amp;ROW()-4-$H$1-$H$2),IF(ROW()-6-$H$1-$H$2-$H$3&lt;$H$4+6,INDIRECT("X"&amp;ROW()-6-$H$1-$H$2-$H$3),IF(ROW()-6-$H$1-$H$2-$H$3-$H$4&lt;$H$5+8,INDIRECT("AE"&amp;ROW()-8-$H$1-$H$2-$H$3-$H$4),"weiß")))))</f>
        <v>weiß</v>
      </c>
      <c r="AU4" s="87" t="str">
        <f t="shared" ref="AU4:AU67" ca="1" si="9">IF(ROW()-6&lt;$H$1,INDIRECT("D"&amp;ROW()),IF(ROW()-6-$H$1&lt;$H$2+2,INDIRECT("K"&amp;ROW()-2-$H$1),IF(ROW()-6-$H$1-$H$2&lt;$H$3+4,INDIRECT("R"&amp;ROW()-4-$H$1-$H$2),IF(ROW()-6-$H$1-$H$2-$H$3&lt;$H$4+6,INDIRECT("Y"&amp;ROW()-6-$H$1-$H$2-$H$3),IF(ROW()-6-$H$1-$H$2-$H$3-$H$4&lt;$H$5+8,INDIRECT("AF"&amp;ROW()-8-$H$1-$H$2-$H$3-$H$4),"")))))</f>
        <v>weiß</v>
      </c>
      <c r="AV4" s="87" t="str">
        <f t="shared" ref="AV4:AV67" ca="1" si="10">IF(ROW()-6&lt;$H$1,INDIRECT("E"&amp;ROW()),IF(ROW()-6-$H$1&lt;$H$2+2,INDIRECT("L"&amp;ROW()-2-$H$1),IF(ROW()-6-$H$1-$H$2&lt;$H$3+4,INDIRECT("S"&amp;ROW()-4-$H$1-$H$2),IF(ROW()-6-$H$1-$H$2-$H$3&lt;$H$4+6,INDIRECT("Z"&amp;ROW()-6-$H$1-$H$2-$H$3),IF(ROW()-6-$H$1-$H$2-$H$3-$H$4&lt;$H$5+8,INDIRECT("AG"&amp;ROW()-8-$H$1-$H$2-$H$3-$H$4),"")))))</f>
        <v>weiß</v>
      </c>
      <c r="AW4" s="87" t="str">
        <f t="shared" ca="1" si="0"/>
        <v>weiß</v>
      </c>
      <c r="AX4" s="67">
        <v>0</v>
      </c>
      <c r="AY4" s="78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</row>
    <row r="5" spans="1:117" ht="21.4" customHeight="1" x14ac:dyDescent="0.2">
      <c r="B5" s="80"/>
      <c r="C5" s="87" t="str">
        <f ca="1">IF(C6="1.","gr","")</f>
        <v>gr</v>
      </c>
      <c r="D5" s="87" t="str">
        <f ca="1">IF(C6="1.","gr","")</f>
        <v>gr</v>
      </c>
      <c r="E5" s="87" t="str">
        <f ca="1">IF(C6="1.","AUSTRIAN BEST JUNIOR BITCH "&amp;Tabelle2!$D$2,"")</f>
        <v>AUSTRIAN BEST JUNIOR BITCH 2021</v>
      </c>
      <c r="F5" s="87" t="str">
        <f ca="1">IF(C6="1.","gr","")</f>
        <v>gr</v>
      </c>
      <c r="G5" s="80"/>
      <c r="H5" s="83">
        <f ca="1">IF(O5&gt;0,O5,-2)</f>
        <v>1</v>
      </c>
      <c r="I5" s="80"/>
      <c r="J5" s="87" t="str">
        <f ca="1">IF(J6="1.","gr","")</f>
        <v>gr</v>
      </c>
      <c r="K5" s="87" t="str">
        <f ca="1">IF(J6="1.","gr","")</f>
        <v>gr</v>
      </c>
      <c r="L5" s="87" t="str">
        <f ca="1">IF(J6="1.","AUSTRIAN BEST JUNIOR DOG "&amp;Tabelle2!$D$2,"")</f>
        <v>AUSTRIAN BEST JUNIOR DOG 2021</v>
      </c>
      <c r="M5" s="87" t="str">
        <f ca="1">IF(J6="1.","gr","")</f>
        <v>gr</v>
      </c>
      <c r="N5" s="80"/>
      <c r="O5" s="83">
        <f ca="1">COUNTIF(Tabelle3!$K$3:$K$300,"&gt;0")</f>
        <v>1</v>
      </c>
      <c r="P5" s="80"/>
      <c r="Q5" s="87" t="str">
        <f ca="1">IF(Q6="1.","gr","")</f>
        <v>gr</v>
      </c>
      <c r="R5" s="87" t="str">
        <f ca="1">IF(Q6="1.","gr","")</f>
        <v>gr</v>
      </c>
      <c r="S5" s="87" t="str">
        <f ca="1">IF(Q6="1.","AUSTRIAN BEST SHOW BITCH "&amp;Tabelle2!$D$2,"")</f>
        <v>AUSTRIAN BEST SHOW BITCH 2021</v>
      </c>
      <c r="T5" s="87" t="str">
        <f ca="1">IF(Q6="1.","gr","")</f>
        <v>gr</v>
      </c>
      <c r="U5" s="80"/>
      <c r="V5" s="78"/>
      <c r="W5" s="80"/>
      <c r="X5" s="87" t="str">
        <f ca="1">IF(X6="1.","gr","")</f>
        <v>gr</v>
      </c>
      <c r="Y5" s="87" t="str">
        <f ca="1">IF(X6="1.","gr","")</f>
        <v>gr</v>
      </c>
      <c r="Z5" s="87" t="str">
        <f ca="1">IF(X6="1.","AUSTRIAN BEST SHOW DOG "&amp;Tabelle2!$D$2,"")</f>
        <v>AUSTRIAN BEST SHOW DOG 2021</v>
      </c>
      <c r="AA5" s="87" t="str">
        <f ca="1">IF(X6="1.","gr","")</f>
        <v>gr</v>
      </c>
      <c r="AB5" s="80"/>
      <c r="AC5" s="78"/>
      <c r="AD5" s="80"/>
      <c r="AE5" s="87" t="str">
        <f ca="1">IF(AE6="1.","gr","")</f>
        <v>gr</v>
      </c>
      <c r="AF5" s="87" t="str">
        <f ca="1">IF(AE6="1.","gr","")</f>
        <v>gr</v>
      </c>
      <c r="AG5" s="87" t="str">
        <f ca="1">IF(AE6="1.","AUSTRIAN BEST VETERAN "&amp;Tabelle2!$D$2,"")</f>
        <v>AUSTRIAN BEST VETERAN 2021</v>
      </c>
      <c r="AH5" s="87" t="str">
        <f ca="1">IF(AE6="1.","gr","")</f>
        <v>gr</v>
      </c>
      <c r="AI5" s="80"/>
      <c r="AJ5" s="78"/>
      <c r="AK5" s="84">
        <f t="shared" ca="1" si="1"/>
        <v>2</v>
      </c>
      <c r="AL5" s="88" t="str">
        <f t="shared" ca="1" si="2"/>
        <v>gr</v>
      </c>
      <c r="AM5" s="87" t="str">
        <f t="shared" ca="1" si="3"/>
        <v>gr</v>
      </c>
      <c r="AN5" s="87" t="str">
        <f t="shared" ca="1" si="4"/>
        <v>AUSTRIAN BEST JUNIOR BITCH 2021</v>
      </c>
      <c r="AO5" s="87" t="str">
        <f t="shared" ca="1" si="5"/>
        <v>gr</v>
      </c>
      <c r="AP5" s="84">
        <f t="shared" ref="AP5:AP68" ca="1" si="11">IF(AND(AO5="gr",MOD(ROW()+1+AP4,2)=0),AP4+2,IF(AND(AO5="gr",MOD(ROW()+AP4,2)=0),AP4+1,AP4))</f>
        <v>2</v>
      </c>
      <c r="AQ5" s="84">
        <f t="shared" ca="1" si="6"/>
        <v>7</v>
      </c>
      <c r="AR5" s="78"/>
      <c r="AS5" s="84">
        <f t="shared" ca="1" si="7"/>
        <v>2</v>
      </c>
      <c r="AT5" s="87" t="str">
        <f t="shared" ca="1" si="8"/>
        <v>gr</v>
      </c>
      <c r="AU5" s="87" t="str">
        <f t="shared" ca="1" si="9"/>
        <v>gr</v>
      </c>
      <c r="AV5" s="87" t="str">
        <f t="shared" ca="1" si="10"/>
        <v>AUSTRIAN BEST JUNIOR BITCH 2021</v>
      </c>
      <c r="AW5" s="87" t="str">
        <f t="shared" ca="1" si="0"/>
        <v>gr</v>
      </c>
      <c r="AX5" s="67">
        <f t="shared" ref="AX5:AX68" ca="1" si="12">IF(AND(AW5="gr",MOD(ROW()+1+AX4,2)=0),AX4+2,IF(AND(AW5="gr",MOD(ROW()+AX4,2)=0),AX4+1,AX4))</f>
        <v>2</v>
      </c>
      <c r="AY5" s="78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</row>
    <row r="6" spans="1:117" ht="19.149999999999999" customHeight="1" x14ac:dyDescent="0.2">
      <c r="A6" s="75">
        <v>1</v>
      </c>
      <c r="B6" s="80"/>
      <c r="C6" s="88" t="str">
        <f ca="1">IF(ISERROR(QUOTIENT(SMALL(Tabelle3!$C$6:$C$300,Tabelle5!$A6),100)),"",QUOTIENT(SMALL(Tabelle3!$C$6:$C$300,Tabelle5!$A6),100)&amp;".")</f>
        <v>1.</v>
      </c>
      <c r="D6" s="89" t="str">
        <f ca="1">IF(ISERROR(VLOOKUP(SMALL(Tabelle3!$C$6:$C$300,Tabelle5!$A6),Tabelle3!$C$6:$D$300,2,0)),"",IF(VLOOKUP(SMALL(Tabelle3!$C$6:$C$300,Tabelle5!$A6),Tabelle3!$C$6:$D$300,2,0)=1,VLOOKUP(SMALL(Tabelle3!$C$6:$C$300,Tabelle5!$A6),Tabelle3!$C$6:$D$300,2,0)&amp;"  Punkt     ",VLOOKUP(SMALL(Tabelle3!$C$6:$C$300,Tabelle5!$A6),Tabelle3!$C$6:$D$300,2,0)&amp;"  Punkte   "))</f>
        <v xml:space="preserve">43  Punkte   </v>
      </c>
      <c r="E6" s="87" t="str">
        <f ca="1">IF(ISERROR(VLOOKUP(SMALL(Tabelle3!$C$6:$C$300,Tabelle5!$A6),Tabelle3!$C$6:$N$300,11,0)),"",VLOOKUP(SMALL(Tabelle3!$C$6:$C$300,Tabelle5!$A6),Tabelle3!$C$6:$N$300,11,0))</f>
        <v>LEGENDS NEVER DIE FAITHFUL DIAMONDS</v>
      </c>
      <c r="F6" s="89" t="str">
        <f ca="1">IF(ISERROR(VLOOKUP(SMALL(Tabelle3!$C$6:$C$300,Tabelle5!$A6),Tabelle3!$C$6:$N$300,12,0)),"",VLOOKUP(SMALL(Tabelle3!$C$6:$C$300,Tabelle5!$A6),Tabelle3!$C$6:$N$300,12,0))</f>
        <v>Claudia Gries</v>
      </c>
      <c r="G6" s="80"/>
      <c r="H6" s="90">
        <f ca="1">H1+H2+H3+H4+H5</f>
        <v>28</v>
      </c>
      <c r="I6" s="80"/>
      <c r="J6" s="88" t="str">
        <f ca="1">IF(ISERROR(QUOTIENT(SMALL(Tabelle3!$E$6:$E$300,Tabelle5!$A6),100)),"",QUOTIENT(SMALL(Tabelle3!$E$6:$E$300,Tabelle5!$A6),100)&amp;".")</f>
        <v>1.</v>
      </c>
      <c r="K6" s="89" t="str">
        <f ca="1">IF(ISERROR(VLOOKUP(SMALL(Tabelle3!$E$6:$E$300,Tabelle5!$A6),Tabelle3!$E$6:$F$300,2,0)),"",IF(VLOOKUP(SMALL(Tabelle3!$E$6:$E$300,Tabelle5!$A6),Tabelle3!$E$6:$F$300,2,0)=1,VLOOKUP(SMALL(Tabelle3!$E$6:$E$300,Tabelle5!$A6),Tabelle3!$E$6:$F$300,2,0)&amp;"  Punkt     ",VLOOKUP(SMALL(Tabelle3!$E$6:$E$300,Tabelle5!$A6),Tabelle3!$E$6:$F$300,2,0)&amp;"  Punkte   "))</f>
        <v xml:space="preserve">59  Punkte   </v>
      </c>
      <c r="L6" s="87" t="str">
        <f ca="1">IF(ISERROR(VLOOKUP(SMALL(Tabelle3!$E$6:$E$300,Tabelle5!$A6),Tabelle3!$E$6:$N$300,9,0)),"",VLOOKUP(SMALL(Tabelle3!$E$6:$E$300,Tabelle5!$A6),Tabelle3!$E$6:$N$300,9,0))</f>
        <v>LIGHTNING MCQUEEN FAITHFUL DIAMONDS</v>
      </c>
      <c r="M6" s="89" t="str">
        <f ca="1">IF(ISERROR(VLOOKUP(SMALL(Tabelle3!$E$6:$E$300,Tabelle5!$A6),Tabelle3!$E$6:$N$300,10,0)),"",VLOOKUP(SMALL(Tabelle3!$E$6:$E$300,Tabelle5!$A6),Tabelle3!$E$6:$N$300,10,0))</f>
        <v>Sandra Graberski</v>
      </c>
      <c r="N6" s="80"/>
      <c r="P6" s="80"/>
      <c r="Q6" s="88" t="str">
        <f ca="1">IF(ISERROR(QUOTIENT(SMALL(Tabelle3!$G$6:$G$300,Tabelle5!$A6),100)),"",QUOTIENT(SMALL(Tabelle3!$G$6:$G$300,Tabelle5!$A6),100)&amp;".")</f>
        <v>1.</v>
      </c>
      <c r="R6" s="89" t="str">
        <f ca="1">IF(ISERROR(VLOOKUP(SMALL(Tabelle3!$G$6:$G$300,Tabelle5!$A6),Tabelle3!$G$6:$H$300,2,0)),"",IF(VLOOKUP(SMALL(Tabelle3!$G$6:$G$300,Tabelle5!$A6),Tabelle3!$G$6:$H$300,2,0)=1,VLOOKUP(SMALL(Tabelle3!$G$6:$G$300,Tabelle5!$A6),Tabelle3!$G$6:$H$300,2,0)&amp;"  Punkt     ",VLOOKUP(SMALL(Tabelle3!$G$6:$G$300,Tabelle5!$A6),Tabelle3!$G$6:$H$300,2,0)&amp;"  Punkte   "))</f>
        <v xml:space="preserve">53  Punkte   </v>
      </c>
      <c r="S6" s="87" t="str">
        <f ca="1">IF(ISERROR(VLOOKUP(SMALL(Tabelle3!$G$6:$G$300,Tabelle5!$A6),Tabelle3!$G$6:$N$300,7,0)),"",VLOOKUP(SMALL(Tabelle3!$G$6:$G$300,Tabelle5!$A6),Tabelle3!$G$6:$N$300,7,0))</f>
        <v>SPAKLING DIAMOND STAFF KARMA KISSED</v>
      </c>
      <c r="T6" s="89" t="str">
        <f ca="1">IF(ISERROR(VLOOKUP(SMALL(Tabelle3!$G$6:$G$300,Tabelle5!$A6),Tabelle3!$G$6:$N$300,8,0)),"",VLOOKUP(SMALL(Tabelle3!$G$6:$G$300,Tabelle5!$A6),Tabelle3!$G$6:$N$300,8,0))</f>
        <v>Stefan Zselezem</v>
      </c>
      <c r="U6" s="80"/>
      <c r="V6" s="78"/>
      <c r="W6" s="80"/>
      <c r="X6" s="88" t="str">
        <f ca="1">IF(ISERROR(QUOTIENT(SMALL(Tabelle3!$I$6:$I$300,Tabelle5!$A6),100)),"",QUOTIENT(SMALL(Tabelle3!$I$6:$I$300,Tabelle5!$A6),100)&amp;".")</f>
        <v>1.</v>
      </c>
      <c r="Y6" s="89" t="str">
        <f ca="1">IF(ISERROR(VLOOKUP(SMALL(Tabelle3!$I$6:$I$300,Tabelle5!$A6),Tabelle3!$I$6:$J$300,2,0)),"",IF(VLOOKUP(SMALL(Tabelle3!$I$6:$I$300,Tabelle5!$A6),Tabelle3!$I$6:$J$300,2,0)=1,VLOOKUP(SMALL(Tabelle3!$I$6:$I$300,Tabelle5!$A6),Tabelle3!$I$6:$J$300,2,0)&amp;"  Punkt     ",VLOOKUP(SMALL(Tabelle3!$I$6:$I$300,Tabelle5!$A6),Tabelle3!$I$6:$J$300,2,0)&amp;"  Punkte   "))</f>
        <v xml:space="preserve">76  Punkte   </v>
      </c>
      <c r="Z6" s="87" t="str">
        <f ca="1">IF(ISERROR(VLOOKUP(SMALL(Tabelle3!$I$6:$I$300,Tabelle5!$A6),Tabelle3!$I$6:$N$300,5,0)),"",VLOOKUP(SMALL(Tabelle3!$I$6:$I$300,Tabelle5!$A6),Tabelle3!$I$6:$N$300,5,0))</f>
        <v>KING ARTHUR FAITHFUL DIAMONDS</v>
      </c>
      <c r="AA6" s="89" t="str">
        <f ca="1">IF(ISERROR(VLOOKUP(SMALL(Tabelle3!$I$6:$I$300,Tabelle5!$A6),Tabelle3!$I$6:$N$300,6,0)),"",VLOOKUP(SMALL(Tabelle3!$I$6:$I$300,Tabelle5!$A6),Tabelle3!$I$6:$N$300,6,0))</f>
        <v>Markus Strohmeier</v>
      </c>
      <c r="AB6" s="80"/>
      <c r="AC6" s="78"/>
      <c r="AD6" s="80"/>
      <c r="AE6" s="88" t="str">
        <f ca="1">IF(ISERROR(QUOTIENT(SMALL(Tabelle3!$K$6:$K$300,Tabelle5!$A6),100)),"",QUOTIENT(SMALL(Tabelle3!$K$6:$K$300,Tabelle5!$A6),100)&amp;".")</f>
        <v>1.</v>
      </c>
      <c r="AF6" s="89" t="str">
        <f ca="1">IF(ISERROR(VLOOKUP(SMALL(Tabelle3!$K$6:$K$300,Tabelle5!$A6),Tabelle3!$K$6:$L$300,2,0)),"",IF(VLOOKUP(SMALL(Tabelle3!$K$6:$K$300,Tabelle5!$A6),Tabelle3!$K$6:$L$300,2,0)=1,VLOOKUP(SMALL(Tabelle3!$K$6:$K$300,Tabelle5!$A6),Tabelle3!$K$6:$L$300,2,0)&amp;"  Punkt     ",VLOOKUP(SMALL(Tabelle3!$K$6:$K$300,Tabelle5!$A6),Tabelle3!$K$6:$L$300,2,0)&amp;"  Punkte   "))</f>
        <v xml:space="preserve">13  Punkte   </v>
      </c>
      <c r="AG6" s="87" t="str">
        <f ca="1">IF(ISERROR(VLOOKUP(SMALL(Tabelle3!$K$6:$K$300,Tabelle5!$A6),Tabelle3!$K$6:$N$300,3,0)),"",VLOOKUP(SMALL(Tabelle3!$K$6:$K$300,Tabelle5!$A6),Tabelle3!$K$6:$N$300,3,0))</f>
        <v>IZUMIS ONE MORE TIME</v>
      </c>
      <c r="AH6" s="89" t="str">
        <f ca="1">IF(ISERROR(VLOOKUP(SMALL(Tabelle3!$K$6:$K$300,Tabelle5!$A6),Tabelle3!$K$6:$N$300,4,0)),"",VLOOKUP(SMALL(Tabelle3!$K$6:$K$300,Tabelle5!$A6),Tabelle3!$K$6:$N$300,4,0))</f>
        <v>Petra Miksits-Hutterer</v>
      </c>
      <c r="AI6" s="80"/>
      <c r="AJ6" s="78"/>
      <c r="AK6" s="84">
        <f t="shared" ca="1" si="1"/>
        <v>0</v>
      </c>
      <c r="AL6" s="88" t="str">
        <f t="shared" ca="1" si="2"/>
        <v>1.</v>
      </c>
      <c r="AM6" s="87" t="str">
        <f t="shared" ca="1" si="3"/>
        <v xml:space="preserve">43  Punkte   </v>
      </c>
      <c r="AN6" s="87" t="str">
        <f t="shared" ca="1" si="4"/>
        <v>LEGENDS NEVER DIE FAITHFUL DIAMONDS</v>
      </c>
      <c r="AO6" s="87" t="str">
        <f t="shared" ca="1" si="5"/>
        <v>Claudia Gries</v>
      </c>
      <c r="AP6" s="84">
        <f t="shared" ca="1" si="11"/>
        <v>2</v>
      </c>
      <c r="AQ6" s="84">
        <f t="shared" ca="1" si="6"/>
        <v>8</v>
      </c>
      <c r="AR6" s="78"/>
      <c r="AS6" s="84">
        <f t="shared" ca="1" si="7"/>
        <v>0</v>
      </c>
      <c r="AT6" s="87" t="str">
        <f t="shared" ca="1" si="8"/>
        <v>1.</v>
      </c>
      <c r="AU6" s="87" t="str">
        <f t="shared" ca="1" si="9"/>
        <v xml:space="preserve">43  Punkte   </v>
      </c>
      <c r="AV6" s="87" t="str">
        <f t="shared" ca="1" si="10"/>
        <v>LEGENDS NEVER DIE FAITHFUL DIAMONDS</v>
      </c>
      <c r="AW6" s="87" t="str">
        <f t="shared" ca="1" si="0"/>
        <v>Claudia Gries</v>
      </c>
      <c r="AX6" s="67">
        <f t="shared" ca="1" si="12"/>
        <v>2</v>
      </c>
      <c r="AY6" s="78"/>
      <c r="AZ6" s="91"/>
      <c r="BA6" s="91"/>
      <c r="BB6" s="91"/>
      <c r="BC6" s="91"/>
      <c r="BD6" s="91"/>
      <c r="BE6" s="91"/>
      <c r="BF6" s="91"/>
      <c r="BG6" s="91"/>
      <c r="BH6" s="91"/>
      <c r="BI6" s="67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2"/>
      <c r="DG6" s="92"/>
    </row>
    <row r="7" spans="1:117" ht="19.149999999999999" customHeight="1" x14ac:dyDescent="0.2">
      <c r="A7" s="75">
        <v>2</v>
      </c>
      <c r="B7" s="80"/>
      <c r="C7" s="88" t="str">
        <f ca="1">IF(ISERROR(QUOTIENT(SMALL(Tabelle3!$C$6:$C$300,Tabelle5!$A7),100)),"",QUOTIENT(SMALL(Tabelle3!$C$6:$C$300,Tabelle5!$A7),100)&amp;".")</f>
        <v>2.</v>
      </c>
      <c r="D7" s="89" t="str">
        <f ca="1">IF(ISERROR(VLOOKUP(SMALL(Tabelle3!$C$6:$C$300,Tabelle5!$A7),Tabelle3!$C$6:$D$300,2,0)),"",IF(VLOOKUP(SMALL(Tabelle3!$C$6:$C$300,Tabelle5!$A7),Tabelle3!$C$6:$D$300,2,0)=1,VLOOKUP(SMALL(Tabelle3!$C$6:$C$300,Tabelle5!$A7),Tabelle3!$C$6:$D$300,2,0)&amp;"  Punkt     ",VLOOKUP(SMALL(Tabelle3!$C$6:$C$300,Tabelle5!$A7),Tabelle3!$C$6:$D$300,2,0)&amp;"  Punkte   "))</f>
        <v xml:space="preserve">33  Punkte   </v>
      </c>
      <c r="E7" s="87" t="str">
        <f ca="1">IF(ISERROR(VLOOKUP(SMALL(Tabelle3!$C$6:$C$300,Tabelle5!$A7),Tabelle3!$C$6:$N$300,11,0)),"",VLOOKUP(SMALL(Tabelle3!$C$6:$C$300,Tabelle5!$A7),Tabelle3!$C$6:$N$300,11,0))</f>
        <v>SMOOTH CRIMINAL’S A ROCKET QUEEN</v>
      </c>
      <c r="F7" s="89" t="str">
        <f ca="1">IF(ISERROR(VLOOKUP(SMALL(Tabelle3!$C$6:$C$300,Tabelle5!$A7),Tabelle3!$C$6:$N$300,12,0)),"",VLOOKUP(SMALL(Tabelle3!$C$6:$C$300,Tabelle5!$A7),Tabelle3!$C$6:$N$300,12,0))</f>
        <v>Petra Miksits-Hutterer</v>
      </c>
      <c r="G7" s="80"/>
      <c r="H7" s="90"/>
      <c r="I7" s="80"/>
      <c r="J7" s="88" t="str">
        <f ca="1">IF(ISERROR(QUOTIENT(SMALL(Tabelle3!$E$6:$E$300,Tabelle5!$A7),100)),"",QUOTIENT(SMALL(Tabelle3!$E$6:$E$300,Tabelle5!$A7),100)&amp;".")</f>
        <v>2.</v>
      </c>
      <c r="K7" s="89" t="str">
        <f ca="1">IF(ISERROR(VLOOKUP(SMALL(Tabelle3!$E$6:$E$300,Tabelle5!$A7),Tabelle3!$E$6:$F$300,2,0)),"",IF(VLOOKUP(SMALL(Tabelle3!$E$6:$E$300,Tabelle5!$A7),Tabelle3!$E$6:$F$300,2,0)=1,VLOOKUP(SMALL(Tabelle3!$E$6:$E$300,Tabelle5!$A7),Tabelle3!$E$6:$F$300,2,0)&amp;"  Punkt     ",VLOOKUP(SMALL(Tabelle3!$E$6:$E$300,Tabelle5!$A7),Tabelle3!$E$6:$F$300,2,0)&amp;"  Punkte   "))</f>
        <v xml:space="preserve">23  Punkte   </v>
      </c>
      <c r="L7" s="87" t="str">
        <f ca="1">IF(ISERROR(VLOOKUP(SMALL(Tabelle3!$E$6:$E$300,Tabelle5!$A7),Tabelle3!$E$6:$N$300,9,0)),"",VLOOKUP(SMALL(Tabelle3!$E$6:$E$300,Tabelle5!$A7),Tabelle3!$E$6:$N$300,9,0))</f>
        <v>WIZARD OF CELTIC STAFF′S</v>
      </c>
      <c r="M7" s="89" t="str">
        <f ca="1">IF(ISERROR(VLOOKUP(SMALL(Tabelle3!$E$6:$E$300,Tabelle5!$A7),Tabelle3!$E$6:$N$300,10,0)),"",VLOOKUP(SMALL(Tabelle3!$E$6:$E$300,Tabelle5!$A7),Tabelle3!$E$6:$N$300,10,0))</f>
        <v>Waltraud Spielmann</v>
      </c>
      <c r="N7" s="80"/>
      <c r="P7" s="80"/>
      <c r="Q7" s="88" t="str">
        <f ca="1">IF(ISERROR(QUOTIENT(SMALL(Tabelle3!$G$6:$G$300,Tabelle5!$A7),100)),"",QUOTIENT(SMALL(Tabelle3!$G$6:$G$300,Tabelle5!$A7),100)&amp;".")</f>
        <v>2.</v>
      </c>
      <c r="R7" s="89" t="str">
        <f ca="1">IF(ISERROR(VLOOKUP(SMALL(Tabelle3!$G$6:$G$300,Tabelle5!$A7),Tabelle3!$G$6:$H$300,2,0)),"",IF(VLOOKUP(SMALL(Tabelle3!$G$6:$G$300,Tabelle5!$A7),Tabelle3!$G$6:$H$300,2,0)=1,VLOOKUP(SMALL(Tabelle3!$G$6:$G$300,Tabelle5!$A7),Tabelle3!$G$6:$H$300,2,0)&amp;"  Punkt     ",VLOOKUP(SMALL(Tabelle3!$G$6:$G$300,Tabelle5!$A7),Tabelle3!$G$6:$H$300,2,0)&amp;"  Punkte   "))</f>
        <v xml:space="preserve">32  Punkte   </v>
      </c>
      <c r="S7" s="87" t="str">
        <f ca="1">IF(ISERROR(VLOOKUP(SMALL(Tabelle3!$G$6:$G$300,Tabelle5!$A7),Tabelle3!$G$6:$N$300,7,0)),"",VLOOKUP(SMALL(Tabelle3!$G$6:$G$300,Tabelle5!$A7),Tabelle3!$G$6:$N$300,7,0))</f>
        <v>BUDDYSTAFF′S MISS MONEYPENNY</v>
      </c>
      <c r="T7" s="89" t="str">
        <f ca="1">IF(ISERROR(VLOOKUP(SMALL(Tabelle3!$G$6:$G$300,Tabelle5!$A7),Tabelle3!$G$6:$N$300,8,0)),"",VLOOKUP(SMALL(Tabelle3!$G$6:$G$300,Tabelle5!$A7),Tabelle3!$G$6:$N$300,8,0))</f>
        <v>Sonja Porits</v>
      </c>
      <c r="U7" s="80"/>
      <c r="V7" s="78"/>
      <c r="W7" s="80"/>
      <c r="X7" s="88" t="str">
        <f ca="1">IF(ISERROR(QUOTIENT(SMALL(Tabelle3!$I$6:$I$300,Tabelle5!$A7),100)),"",QUOTIENT(SMALL(Tabelle3!$I$6:$I$300,Tabelle5!$A7),100)&amp;".")</f>
        <v>2.</v>
      </c>
      <c r="Y7" s="89" t="str">
        <f ca="1">IF(ISERROR(VLOOKUP(SMALL(Tabelle3!$I$6:$I$300,Tabelle5!$A7),Tabelle3!$I$6:$J$300,2,0)),"",IF(VLOOKUP(SMALL(Tabelle3!$I$6:$I$300,Tabelle5!$A7),Tabelle3!$I$6:$J$300,2,0)=1,VLOOKUP(SMALL(Tabelle3!$I$6:$I$300,Tabelle5!$A7),Tabelle3!$I$6:$J$300,2,0)&amp;"  Punkt     ",VLOOKUP(SMALL(Tabelle3!$I$6:$I$300,Tabelle5!$A7),Tabelle3!$I$6:$J$300,2,0)&amp;"  Punkte   "))</f>
        <v xml:space="preserve">54  Punkte   </v>
      </c>
      <c r="Z7" s="87" t="str">
        <f ca="1">IF(ISERROR(VLOOKUP(SMALL(Tabelle3!$I$6:$I$300,Tabelle5!$A7),Tabelle3!$I$6:$N$300,5,0)),"",VLOOKUP(SMALL(Tabelle3!$I$6:$I$300,Tabelle5!$A7),Tabelle3!$I$6:$N$300,5,0))</f>
        <v>HAMMERSTAFF MIGHTY MO</v>
      </c>
      <c r="AA7" s="89" t="str">
        <f ca="1">IF(ISERROR(VLOOKUP(SMALL(Tabelle3!$I$6:$I$300,Tabelle5!$A7),Tabelle3!$I$6:$N$300,6,0)),"",VLOOKUP(SMALL(Tabelle3!$I$6:$I$300,Tabelle5!$A7),Tabelle3!$I$6:$N$300,6,0))</f>
        <v>Tina Holub</v>
      </c>
      <c r="AB7" s="80"/>
      <c r="AC7" s="78"/>
      <c r="AD7" s="80"/>
      <c r="AE7" s="88" t="str">
        <f ca="1">IF(ISERROR(QUOTIENT(SMALL(Tabelle3!$K$6:$K$300,Tabelle5!$A7),100)),"",QUOTIENT(SMALL(Tabelle3!$K$6:$K$300,Tabelle5!$A7),100)&amp;".")</f>
        <v/>
      </c>
      <c r="AF7" s="89" t="str">
        <f ca="1">IF(ISERROR(VLOOKUP(SMALL(Tabelle3!$K$6:$K$300,Tabelle5!$A7),Tabelle3!$K$6:$L$300,2,0)),"",IF(VLOOKUP(SMALL(Tabelle3!$K$6:$K$300,Tabelle5!$A7),Tabelle3!$K$6:$L$300,2,0)=1,VLOOKUP(SMALL(Tabelle3!$K$6:$K$300,Tabelle5!$A7),Tabelle3!$K$6:$L$300,2,0)&amp;"  Punkt     ",VLOOKUP(SMALL(Tabelle3!$K$6:$K$300,Tabelle5!$A7),Tabelle3!$K$6:$L$300,2,0)&amp;"  Punkte   "))</f>
        <v/>
      </c>
      <c r="AG7" s="87" t="str">
        <f ca="1">IF(ISERROR(VLOOKUP(SMALL(Tabelle3!$K$6:$K$300,Tabelle5!$A7),Tabelle3!$K$6:$N$300,3,0)),"",VLOOKUP(SMALL(Tabelle3!$K$6:$K$300,Tabelle5!$A7),Tabelle3!$K$6:$N$300,3,0))</f>
        <v/>
      </c>
      <c r="AH7" s="89" t="str">
        <f ca="1">IF(ISERROR(VLOOKUP(SMALL(Tabelle3!$K$6:$K$300,Tabelle5!$A7),Tabelle3!$K$6:$N$300,4,0)),"",VLOOKUP(SMALL(Tabelle3!$K$6:$K$300,Tabelle5!$A7),Tabelle3!$K$6:$N$300,4,0))</f>
        <v/>
      </c>
      <c r="AI7" s="80"/>
      <c r="AJ7" s="78"/>
      <c r="AK7" s="84">
        <f t="shared" ca="1" si="1"/>
        <v>0</v>
      </c>
      <c r="AL7" s="88" t="str">
        <f t="shared" ca="1" si="2"/>
        <v>2.</v>
      </c>
      <c r="AM7" s="87" t="str">
        <f t="shared" ca="1" si="3"/>
        <v xml:space="preserve">33  Punkte   </v>
      </c>
      <c r="AN7" s="87" t="str">
        <f t="shared" ca="1" si="4"/>
        <v>SMOOTH CRIMINAL’S A ROCKET QUEEN</v>
      </c>
      <c r="AO7" s="87" t="str">
        <f t="shared" ca="1" si="5"/>
        <v>Petra Miksits-Hutterer</v>
      </c>
      <c r="AP7" s="84">
        <f t="shared" ca="1" si="11"/>
        <v>2</v>
      </c>
      <c r="AQ7" s="84">
        <f t="shared" ca="1" si="6"/>
        <v>9</v>
      </c>
      <c r="AR7" s="78"/>
      <c r="AS7" s="84">
        <f t="shared" ca="1" si="7"/>
        <v>0</v>
      </c>
      <c r="AT7" s="87" t="str">
        <f t="shared" ca="1" si="8"/>
        <v>2.</v>
      </c>
      <c r="AU7" s="87" t="str">
        <f t="shared" ca="1" si="9"/>
        <v xml:space="preserve">33  Punkte   </v>
      </c>
      <c r="AV7" s="87" t="str">
        <f t="shared" ca="1" si="10"/>
        <v>SMOOTH CRIMINAL’S A ROCKET QUEEN</v>
      </c>
      <c r="AW7" s="87" t="str">
        <f t="shared" ca="1" si="0"/>
        <v>Petra Miksits-Hutterer</v>
      </c>
      <c r="AX7" s="67">
        <f t="shared" ca="1" si="12"/>
        <v>2</v>
      </c>
      <c r="AY7" s="78"/>
      <c r="AZ7" s="91"/>
      <c r="BA7" s="91"/>
      <c r="BB7" s="91"/>
      <c r="BC7" s="91"/>
      <c r="BD7" s="91"/>
      <c r="BE7" s="91"/>
      <c r="BF7" s="91"/>
      <c r="BG7" s="91"/>
      <c r="BH7" s="91"/>
      <c r="BI7" s="67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2"/>
      <c r="DG7" s="92"/>
    </row>
    <row r="8" spans="1:117" ht="19.149999999999999" customHeight="1" x14ac:dyDescent="0.2">
      <c r="A8" s="75">
        <v>3</v>
      </c>
      <c r="B8" s="80"/>
      <c r="C8" s="88" t="str">
        <f ca="1">IF(ISERROR(QUOTIENT(SMALL(Tabelle3!$C$6:$C$300,Tabelle5!$A8),100)),"",QUOTIENT(SMALL(Tabelle3!$C$6:$C$300,Tabelle5!$A8),100)&amp;".")</f>
        <v>3.</v>
      </c>
      <c r="D8" s="89" t="str">
        <f ca="1">IF(ISERROR(VLOOKUP(SMALL(Tabelle3!$C$6:$C$300,Tabelle5!$A8),Tabelle3!$C$6:$D$300,2,0)),"",IF(VLOOKUP(SMALL(Tabelle3!$C$6:$C$300,Tabelle5!$A8),Tabelle3!$C$6:$D$300,2,0)=1,VLOOKUP(SMALL(Tabelle3!$C$6:$C$300,Tabelle5!$A8),Tabelle3!$C$6:$D$300,2,0)&amp;"  Punkt     ",VLOOKUP(SMALL(Tabelle3!$C$6:$C$300,Tabelle5!$A8),Tabelle3!$C$6:$D$300,2,0)&amp;"  Punkte   "))</f>
        <v xml:space="preserve">18  Punkte   </v>
      </c>
      <c r="E8" s="87" t="str">
        <f ca="1">IF(ISERROR(VLOOKUP(SMALL(Tabelle3!$C$6:$C$300,Tabelle5!$A8),Tabelle3!$C$6:$N$300,11,0)),"",VLOOKUP(SMALL(Tabelle3!$C$6:$C$300,Tabelle5!$A8),Tabelle3!$C$6:$N$300,11,0))</f>
        <v>SWEET REBEL STAFF AMAZING ADELE</v>
      </c>
      <c r="F8" s="89" t="str">
        <f ca="1">IF(ISERROR(VLOOKUP(SMALL(Tabelle3!$C$6:$C$300,Tabelle5!$A8),Tabelle3!$C$6:$N$300,12,0)),"",VLOOKUP(SMALL(Tabelle3!$C$6:$C$300,Tabelle5!$A8),Tabelle3!$C$6:$N$300,12,0))</f>
        <v>Stefan Zselesem</v>
      </c>
      <c r="G8" s="80"/>
      <c r="H8" s="90"/>
      <c r="I8" s="80"/>
      <c r="J8" s="88" t="str">
        <f ca="1">IF(ISERROR(QUOTIENT(SMALL(Tabelle3!$E$6:$E$300,Tabelle5!$A8),100)),"",QUOTIENT(SMALL(Tabelle3!$E$6:$E$300,Tabelle5!$A8),100)&amp;".")</f>
        <v>3.</v>
      </c>
      <c r="K8" s="89" t="str">
        <f ca="1">IF(ISERROR(VLOOKUP(SMALL(Tabelle3!$E$6:$E$300,Tabelle5!$A8),Tabelle3!$E$6:$F$300,2,0)),"",IF(VLOOKUP(SMALL(Tabelle3!$E$6:$E$300,Tabelle5!$A8),Tabelle3!$E$6:$F$300,2,0)=1,VLOOKUP(SMALL(Tabelle3!$E$6:$E$300,Tabelle5!$A8),Tabelle3!$E$6:$F$300,2,0)&amp;"  Punkt     ",VLOOKUP(SMALL(Tabelle3!$E$6:$E$300,Tabelle5!$A8),Tabelle3!$E$6:$F$300,2,0)&amp;"  Punkte   "))</f>
        <v xml:space="preserve">20  Punkte   </v>
      </c>
      <c r="L8" s="87" t="str">
        <f ca="1">IF(ISERROR(VLOOKUP(SMALL(Tabelle3!$E$6:$E$300,Tabelle5!$A8),Tabelle3!$E$6:$N$300,9,0)),"",VLOOKUP(SMALL(Tabelle3!$E$6:$E$300,Tabelle5!$A8),Tabelle3!$E$6:$N$300,9,0))</f>
        <v>EASY RAIDER OF-STYRIAVALLEY</v>
      </c>
      <c r="M8" s="89" t="str">
        <f ca="1">IF(ISERROR(VLOOKUP(SMALL(Tabelle3!$E$6:$E$300,Tabelle5!$A8),Tabelle3!$E$6:$N$300,10,0)),"",VLOOKUP(SMALL(Tabelle3!$E$6:$E$300,Tabelle5!$A8),Tabelle3!$E$6:$N$300,10,0))</f>
        <v>Cindy Kasbauer</v>
      </c>
      <c r="N8" s="80"/>
      <c r="P8" s="80"/>
      <c r="Q8" s="88" t="str">
        <f ca="1">IF(ISERROR(QUOTIENT(SMALL(Tabelle3!$G$6:$G$300,Tabelle5!$A8),100)),"",QUOTIENT(SMALL(Tabelle3!$G$6:$G$300,Tabelle5!$A8),100)&amp;".")</f>
        <v>3.</v>
      </c>
      <c r="R8" s="89" t="str">
        <f ca="1">IF(ISERROR(VLOOKUP(SMALL(Tabelle3!$G$6:$G$300,Tabelle5!$A8),Tabelle3!$G$6:$H$300,2,0)),"",IF(VLOOKUP(SMALL(Tabelle3!$G$6:$G$300,Tabelle5!$A8),Tabelle3!$G$6:$H$300,2,0)=1,VLOOKUP(SMALL(Tabelle3!$G$6:$G$300,Tabelle5!$A8),Tabelle3!$G$6:$H$300,2,0)&amp;"  Punkt     ",VLOOKUP(SMALL(Tabelle3!$G$6:$G$300,Tabelle5!$A8),Tabelle3!$G$6:$H$300,2,0)&amp;"  Punkte   "))</f>
        <v xml:space="preserve">16  Punkte   </v>
      </c>
      <c r="S8" s="87" t="str">
        <f ca="1">IF(ISERROR(VLOOKUP(SMALL(Tabelle3!$G$6:$G$300,Tabelle5!$A8),Tabelle3!$G$6:$N$300,7,0)),"",VLOOKUP(SMALL(Tabelle3!$G$6:$G$300,Tabelle5!$A8),Tabelle3!$G$6:$N$300,7,0))</f>
        <v>KNOCK OUT FAITHFUL DIAMONDS</v>
      </c>
      <c r="T8" s="89" t="str">
        <f ca="1">IF(ISERROR(VLOOKUP(SMALL(Tabelle3!$G$6:$G$300,Tabelle5!$A8),Tabelle3!$G$6:$N$300,8,0)),"",VLOOKUP(SMALL(Tabelle3!$G$6:$G$300,Tabelle5!$A8),Tabelle3!$G$6:$N$300,8,0))</f>
        <v>Claudia Gries</v>
      </c>
      <c r="U8" s="80"/>
      <c r="V8" s="78"/>
      <c r="W8" s="80"/>
      <c r="X8" s="88" t="str">
        <f ca="1">IF(ISERROR(QUOTIENT(SMALL(Tabelle3!$I$6:$I$300,Tabelle5!$A8),100)),"",QUOTIENT(SMALL(Tabelle3!$I$6:$I$300,Tabelle5!$A8),100)&amp;".")</f>
        <v>3.</v>
      </c>
      <c r="Y8" s="89" t="str">
        <f ca="1">IF(ISERROR(VLOOKUP(SMALL(Tabelle3!$I$6:$I$300,Tabelle5!$A8),Tabelle3!$I$6:$J$300,2,0)),"",IF(VLOOKUP(SMALL(Tabelle3!$I$6:$I$300,Tabelle5!$A8),Tabelle3!$I$6:$J$300,2,0)=1,VLOOKUP(SMALL(Tabelle3!$I$6:$I$300,Tabelle5!$A8),Tabelle3!$I$6:$J$300,2,0)&amp;"  Punkt     ",VLOOKUP(SMALL(Tabelle3!$I$6:$I$300,Tabelle5!$A8),Tabelle3!$I$6:$J$300,2,0)&amp;"  Punkte   "))</f>
        <v xml:space="preserve">43  Punkte   </v>
      </c>
      <c r="Z8" s="87" t="str">
        <f ca="1">IF(ISERROR(VLOOKUP(SMALL(Tabelle3!$I$6:$I$300,Tabelle5!$A8),Tabelle3!$I$6:$N$300,5,0)),"",VLOOKUP(SMALL(Tabelle3!$I$6:$I$300,Tabelle5!$A8),Tabelle3!$I$6:$N$300,5,0))</f>
        <v>EASY RAIDER OF-STYRIAVALLEY</v>
      </c>
      <c r="AA8" s="89" t="str">
        <f ca="1">IF(ISERROR(VLOOKUP(SMALL(Tabelle3!$I$6:$I$300,Tabelle5!$A8),Tabelle3!$I$6:$N$300,6,0)),"",VLOOKUP(SMALL(Tabelle3!$I$6:$I$300,Tabelle5!$A8),Tabelle3!$I$6:$N$300,6,0))</f>
        <v>Cindy Kasbauer</v>
      </c>
      <c r="AB8" s="80"/>
      <c r="AC8" s="78"/>
      <c r="AD8" s="80"/>
      <c r="AE8" s="88" t="str">
        <f ca="1">IF(ISERROR(QUOTIENT(SMALL(Tabelle3!$K$6:$K$300,Tabelle5!$A8),100)),"",QUOTIENT(SMALL(Tabelle3!$K$6:$K$300,Tabelle5!$A8),100)&amp;".")</f>
        <v/>
      </c>
      <c r="AF8" s="89" t="str">
        <f ca="1">IF(ISERROR(VLOOKUP(SMALL(Tabelle3!$K$6:$K$300,Tabelle5!$A8),Tabelle3!$K$6:$L$300,2,0)),"",IF(VLOOKUP(SMALL(Tabelle3!$K$6:$K$300,Tabelle5!$A8),Tabelle3!$K$6:$L$300,2,0)=1,VLOOKUP(SMALL(Tabelle3!$K$6:$K$300,Tabelle5!$A8),Tabelle3!$K$6:$L$300,2,0)&amp;"  Punkt     ",VLOOKUP(SMALL(Tabelle3!$K$6:$K$300,Tabelle5!$A8),Tabelle3!$K$6:$L$300,2,0)&amp;"  Punkte   "))</f>
        <v/>
      </c>
      <c r="AG8" s="87" t="str">
        <f ca="1">IF(ISERROR(VLOOKUP(SMALL(Tabelle3!$K$6:$K$300,Tabelle5!$A8),Tabelle3!$K$6:$N$300,3,0)),"",VLOOKUP(SMALL(Tabelle3!$K$6:$K$300,Tabelle5!$A8),Tabelle3!$K$6:$N$300,3,0))</f>
        <v/>
      </c>
      <c r="AH8" s="89" t="str">
        <f ca="1">IF(ISERROR(VLOOKUP(SMALL(Tabelle3!$K$6:$K$300,Tabelle5!$A8),Tabelle3!$K$6:$N$300,4,0)),"",VLOOKUP(SMALL(Tabelle3!$K$6:$K$300,Tabelle5!$A8),Tabelle3!$K$6:$N$300,4,0))</f>
        <v/>
      </c>
      <c r="AI8" s="80"/>
      <c r="AJ8" s="78"/>
      <c r="AK8" s="84">
        <f t="shared" ca="1" si="1"/>
        <v>0</v>
      </c>
      <c r="AL8" s="88" t="str">
        <f t="shared" ca="1" si="2"/>
        <v>3.</v>
      </c>
      <c r="AM8" s="87" t="str">
        <f t="shared" ca="1" si="3"/>
        <v xml:space="preserve">18  Punkte   </v>
      </c>
      <c r="AN8" s="87" t="str">
        <f t="shared" ca="1" si="4"/>
        <v>SWEET REBEL STAFF AMAZING ADELE</v>
      </c>
      <c r="AO8" s="87" t="str">
        <f t="shared" ca="1" si="5"/>
        <v>Stefan Zselesem</v>
      </c>
      <c r="AP8" s="84">
        <f t="shared" ca="1" si="11"/>
        <v>2</v>
      </c>
      <c r="AQ8" s="84">
        <f t="shared" ca="1" si="6"/>
        <v>10</v>
      </c>
      <c r="AR8" s="78"/>
      <c r="AS8" s="84">
        <f t="shared" ca="1" si="7"/>
        <v>0</v>
      </c>
      <c r="AT8" s="87" t="str">
        <f t="shared" ca="1" si="8"/>
        <v>3.</v>
      </c>
      <c r="AU8" s="87" t="str">
        <f t="shared" ca="1" si="9"/>
        <v xml:space="preserve">18  Punkte   </v>
      </c>
      <c r="AV8" s="87" t="str">
        <f t="shared" ca="1" si="10"/>
        <v>SWEET REBEL STAFF AMAZING ADELE</v>
      </c>
      <c r="AW8" s="87" t="str">
        <f t="shared" ca="1" si="0"/>
        <v>Stefan Zselesem</v>
      </c>
      <c r="AX8" s="67">
        <f t="shared" ca="1" si="12"/>
        <v>2</v>
      </c>
      <c r="AY8" s="78"/>
      <c r="AZ8" s="91"/>
      <c r="BA8" s="91"/>
      <c r="BB8" s="91"/>
      <c r="BC8" s="91"/>
      <c r="BD8" s="91"/>
      <c r="BE8" s="91"/>
      <c r="BF8" s="91"/>
      <c r="BG8" s="91"/>
      <c r="BH8" s="91"/>
      <c r="BI8" s="67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2"/>
      <c r="DG8" s="92"/>
    </row>
    <row r="9" spans="1:117" ht="19.149999999999999" customHeight="1" x14ac:dyDescent="0.2">
      <c r="A9" s="75">
        <v>4</v>
      </c>
      <c r="B9" s="80"/>
      <c r="C9" s="88" t="str">
        <f ca="1">IF(ISERROR(QUOTIENT(SMALL(Tabelle3!$C$6:$C$300,Tabelle5!$A9),100)),"",QUOTIENT(SMALL(Tabelle3!$C$6:$C$300,Tabelle5!$A9),100)&amp;".")</f>
        <v>4.</v>
      </c>
      <c r="D9" s="89" t="str">
        <f ca="1">IF(ISERROR(VLOOKUP(SMALL(Tabelle3!$C$6:$C$300,Tabelle5!$A9),Tabelle3!$C$6:$D$300,2,0)),"",IF(VLOOKUP(SMALL(Tabelle3!$C$6:$C$300,Tabelle5!$A9),Tabelle3!$C$6:$D$300,2,0)=1,VLOOKUP(SMALL(Tabelle3!$C$6:$C$300,Tabelle5!$A9),Tabelle3!$C$6:$D$300,2,0)&amp;"  Punkt     ",VLOOKUP(SMALL(Tabelle3!$C$6:$C$300,Tabelle5!$A9),Tabelle3!$C$6:$D$300,2,0)&amp;"  Punkte   "))</f>
        <v xml:space="preserve">12  Punkte   </v>
      </c>
      <c r="E9" s="87" t="str">
        <f ca="1">IF(ISERROR(VLOOKUP(SMALL(Tabelle3!$C$6:$C$300,Tabelle5!$A9),Tabelle3!$C$6:$N$300,11,0)),"",VLOOKUP(SMALL(Tabelle3!$C$6:$C$300,Tabelle5!$A9),Tabelle3!$C$6:$N$300,11,0))</f>
        <v>BUDDYSTAFF`S NEVER ENDING STORY</v>
      </c>
      <c r="F9" s="89" t="str">
        <f ca="1">IF(ISERROR(VLOOKUP(SMALL(Tabelle3!$C$6:$C$300,Tabelle5!$A9),Tabelle3!$C$6:$N$300,12,0)),"",VLOOKUP(SMALL(Tabelle3!$C$6:$C$300,Tabelle5!$A9),Tabelle3!$C$6:$N$300,12,0))</f>
        <v>Sonja Porits</v>
      </c>
      <c r="G9" s="80"/>
      <c r="H9" s="90"/>
      <c r="I9" s="80"/>
      <c r="J9" s="88" t="str">
        <f ca="1">IF(ISERROR(QUOTIENT(SMALL(Tabelle3!$E$6:$E$300,Tabelle5!$A9),100)),"",QUOTIENT(SMALL(Tabelle3!$E$6:$E$300,Tabelle5!$A9),100)&amp;".")</f>
        <v>3.</v>
      </c>
      <c r="K9" s="89" t="str">
        <f ca="1">IF(ISERROR(VLOOKUP(SMALL(Tabelle3!$E$6:$E$300,Tabelle5!$A9),Tabelle3!$E$6:$F$300,2,0)),"",IF(VLOOKUP(SMALL(Tabelle3!$E$6:$E$300,Tabelle5!$A9),Tabelle3!$E$6:$F$300,2,0)=1,VLOOKUP(SMALL(Tabelle3!$E$6:$E$300,Tabelle5!$A9),Tabelle3!$E$6:$F$300,2,0)&amp;"  Punkt     ",VLOOKUP(SMALL(Tabelle3!$E$6:$E$300,Tabelle5!$A9),Tabelle3!$E$6:$F$300,2,0)&amp;"  Punkte   "))</f>
        <v xml:space="preserve">20  Punkte   </v>
      </c>
      <c r="L9" s="87" t="str">
        <f ca="1">IF(ISERROR(VLOOKUP(SMALL(Tabelle3!$E$6:$E$300,Tabelle5!$A9),Tabelle3!$E$6:$N$300,9,0)),"",VLOOKUP(SMALL(Tabelle3!$E$6:$E$300,Tabelle5!$A9),Tabelle3!$E$6:$N$300,9,0))</f>
        <v>SWEET REBEL STAFF AMOURS ARROW</v>
      </c>
      <c r="M9" s="89" t="str">
        <f ca="1">IF(ISERROR(VLOOKUP(SMALL(Tabelle3!$E$6:$E$300,Tabelle5!$A9),Tabelle3!$E$6:$N$300,10,0)),"",VLOOKUP(SMALL(Tabelle3!$E$6:$E$300,Tabelle5!$A9),Tabelle3!$E$6:$N$300,10,0))</f>
        <v>Stefan Zselesem</v>
      </c>
      <c r="N9" s="80"/>
      <c r="P9" s="80"/>
      <c r="Q9" s="88" t="str">
        <f ca="1">IF(ISERROR(QUOTIENT(SMALL(Tabelle3!$G$6:$G$300,Tabelle5!$A9),100)),"",QUOTIENT(SMALL(Tabelle3!$G$6:$G$300,Tabelle5!$A9),100)&amp;".")</f>
        <v>4.</v>
      </c>
      <c r="R9" s="89" t="str">
        <f ca="1">IF(ISERROR(VLOOKUP(SMALL(Tabelle3!$G$6:$G$300,Tabelle5!$A9),Tabelle3!$G$6:$H$300,2,0)),"",IF(VLOOKUP(SMALL(Tabelle3!$G$6:$G$300,Tabelle5!$A9),Tabelle3!$G$6:$H$300,2,0)=1,VLOOKUP(SMALL(Tabelle3!$G$6:$G$300,Tabelle5!$A9),Tabelle3!$G$6:$H$300,2,0)&amp;"  Punkt     ",VLOOKUP(SMALL(Tabelle3!$G$6:$G$300,Tabelle5!$A9),Tabelle3!$G$6:$H$300,2,0)&amp;"  Punkte   "))</f>
        <v xml:space="preserve">10  Punkte   </v>
      </c>
      <c r="S9" s="87" t="str">
        <f ca="1">IF(ISERROR(VLOOKUP(SMALL(Tabelle3!$G$6:$G$300,Tabelle5!$A9),Tabelle3!$G$6:$N$300,7,0)),"",VLOOKUP(SMALL(Tabelle3!$G$6:$G$300,Tabelle5!$A9),Tabelle3!$G$6:$N$300,7,0))</f>
        <v>BUDDYSTAFF'S MUST HAVE</v>
      </c>
      <c r="T9" s="89" t="str">
        <f ca="1">IF(ISERROR(VLOOKUP(SMALL(Tabelle3!$G$6:$G$300,Tabelle5!$A9),Tabelle3!$G$6:$N$300,8,0)),"",VLOOKUP(SMALL(Tabelle3!$G$6:$G$300,Tabelle5!$A9),Tabelle3!$G$6:$N$300,8,0))</f>
        <v>Laura Atteneder</v>
      </c>
      <c r="U9" s="80"/>
      <c r="V9" s="78"/>
      <c r="W9" s="80"/>
      <c r="X9" s="88" t="str">
        <f ca="1">IF(ISERROR(QUOTIENT(SMALL(Tabelle3!$I$6:$I$300,Tabelle5!$A9),100)),"",QUOTIENT(SMALL(Tabelle3!$I$6:$I$300,Tabelle5!$A9),100)&amp;".")</f>
        <v>4.</v>
      </c>
      <c r="Y9" s="89" t="str">
        <f ca="1">IF(ISERROR(VLOOKUP(SMALL(Tabelle3!$I$6:$I$300,Tabelle5!$A9),Tabelle3!$I$6:$J$300,2,0)),"",IF(VLOOKUP(SMALL(Tabelle3!$I$6:$I$300,Tabelle5!$A9),Tabelle3!$I$6:$J$300,2,0)=1,VLOOKUP(SMALL(Tabelle3!$I$6:$I$300,Tabelle5!$A9),Tabelle3!$I$6:$J$300,2,0)&amp;"  Punkt     ",VLOOKUP(SMALL(Tabelle3!$I$6:$I$300,Tabelle5!$A9),Tabelle3!$I$6:$J$300,2,0)&amp;"  Punkte   "))</f>
        <v xml:space="preserve">35  Punkte   </v>
      </c>
      <c r="Z9" s="87" t="str">
        <f ca="1">IF(ISERROR(VLOOKUP(SMALL(Tabelle3!$I$6:$I$300,Tabelle5!$A9),Tabelle3!$I$6:$N$300,5,0)),"",VLOOKUP(SMALL(Tabelle3!$I$6:$I$300,Tabelle5!$A9),Tabelle3!$I$6:$N$300,5,0))</f>
        <v>SPAKLING DIAMONDSTAFF HELLS BELLS</v>
      </c>
      <c r="AA9" s="89" t="str">
        <f ca="1">IF(ISERROR(VLOOKUP(SMALL(Tabelle3!$I$6:$I$300,Tabelle5!$A9),Tabelle3!$I$6:$N$300,6,0)),"",VLOOKUP(SMALL(Tabelle3!$I$6:$I$300,Tabelle5!$A9),Tabelle3!$I$6:$N$300,6,0))</f>
        <v>Sandra Weiss</v>
      </c>
      <c r="AB9" s="80"/>
      <c r="AC9" s="78"/>
      <c r="AD9" s="80"/>
      <c r="AE9" s="88" t="str">
        <f ca="1">IF(ISERROR(QUOTIENT(SMALL(Tabelle3!$K$6:$K$300,Tabelle5!$A9),100)),"",QUOTIENT(SMALL(Tabelle3!$K$6:$K$300,Tabelle5!$A9),100)&amp;".")</f>
        <v/>
      </c>
      <c r="AF9" s="89" t="str">
        <f ca="1">IF(ISERROR(VLOOKUP(SMALL(Tabelle3!$K$6:$K$300,Tabelle5!$A9),Tabelle3!$K$6:$L$300,2,0)),"",IF(VLOOKUP(SMALL(Tabelle3!$K$6:$K$300,Tabelle5!$A9),Tabelle3!$K$6:$L$300,2,0)=1,VLOOKUP(SMALL(Tabelle3!$K$6:$K$300,Tabelle5!$A9),Tabelle3!$K$6:$L$300,2,0)&amp;"  Punkt     ",VLOOKUP(SMALL(Tabelle3!$K$6:$K$300,Tabelle5!$A9),Tabelle3!$K$6:$L$300,2,0)&amp;"  Punkte   "))</f>
        <v/>
      </c>
      <c r="AG9" s="87" t="str">
        <f ca="1">IF(ISERROR(VLOOKUP(SMALL(Tabelle3!$K$6:$K$300,Tabelle5!$A9),Tabelle3!$K$6:$N$300,3,0)),"",VLOOKUP(SMALL(Tabelle3!$K$6:$K$300,Tabelle5!$A9),Tabelle3!$K$6:$N$300,3,0))</f>
        <v/>
      </c>
      <c r="AH9" s="89" t="str">
        <f ca="1">IF(ISERROR(VLOOKUP(SMALL(Tabelle3!$K$6:$K$300,Tabelle5!$A9),Tabelle3!$K$6:$N$300,4,0)),"",VLOOKUP(SMALL(Tabelle3!$K$6:$K$300,Tabelle5!$A9),Tabelle3!$K$6:$N$300,4,0))</f>
        <v/>
      </c>
      <c r="AI9" s="80"/>
      <c r="AJ9" s="78"/>
      <c r="AK9" s="84">
        <f t="shared" ca="1" si="1"/>
        <v>0</v>
      </c>
      <c r="AL9" s="88" t="str">
        <f t="shared" ca="1" si="2"/>
        <v>4.</v>
      </c>
      <c r="AM9" s="87" t="str">
        <f t="shared" ca="1" si="3"/>
        <v xml:space="preserve">12  Punkte   </v>
      </c>
      <c r="AN9" s="87" t="str">
        <f t="shared" ca="1" si="4"/>
        <v>BUDDYSTAFF`S NEVER ENDING STORY</v>
      </c>
      <c r="AO9" s="87" t="str">
        <f t="shared" ca="1" si="5"/>
        <v>Sonja Porits</v>
      </c>
      <c r="AP9" s="84">
        <f t="shared" ca="1" si="11"/>
        <v>2</v>
      </c>
      <c r="AQ9" s="84">
        <f t="shared" ca="1" si="6"/>
        <v>11</v>
      </c>
      <c r="AR9" s="78"/>
      <c r="AS9" s="84">
        <f t="shared" ca="1" si="7"/>
        <v>0</v>
      </c>
      <c r="AT9" s="87" t="str">
        <f t="shared" ca="1" si="8"/>
        <v>4.</v>
      </c>
      <c r="AU9" s="87" t="str">
        <f t="shared" ca="1" si="9"/>
        <v xml:space="preserve">12  Punkte   </v>
      </c>
      <c r="AV9" s="87" t="str">
        <f t="shared" ca="1" si="10"/>
        <v>BUDDYSTAFF`S NEVER ENDING STORY</v>
      </c>
      <c r="AW9" s="87" t="str">
        <f t="shared" ca="1" si="0"/>
        <v>Sonja Porits</v>
      </c>
      <c r="AX9" s="67">
        <f t="shared" ca="1" si="12"/>
        <v>2</v>
      </c>
      <c r="AY9" s="78"/>
      <c r="AZ9" s="91"/>
      <c r="BA9" s="91"/>
      <c r="BB9" s="91"/>
      <c r="BC9" s="91"/>
      <c r="BD9" s="91"/>
      <c r="BE9" s="91"/>
      <c r="BF9" s="91"/>
      <c r="BG9" s="91"/>
      <c r="BH9" s="91"/>
      <c r="BI9" s="67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2"/>
      <c r="DG9" s="92"/>
    </row>
    <row r="10" spans="1:117" ht="19.149999999999999" customHeight="1" x14ac:dyDescent="0.2">
      <c r="A10" s="75">
        <v>5</v>
      </c>
      <c r="B10" s="80"/>
      <c r="C10" s="88" t="str">
        <f ca="1">IF(ISERROR(QUOTIENT(SMALL(Tabelle3!$C$6:$C$300,Tabelle5!$A10),100)),"",QUOTIENT(SMALL(Tabelle3!$C$6:$C$300,Tabelle5!$A10),100)&amp;".")</f>
        <v>4.</v>
      </c>
      <c r="D10" s="89" t="str">
        <f ca="1">IF(ISERROR(VLOOKUP(SMALL(Tabelle3!$C$6:$C$300,Tabelle5!$A10),Tabelle3!$C$6:$D$300,2,0)),"",IF(VLOOKUP(SMALL(Tabelle3!$C$6:$C$300,Tabelle5!$A10),Tabelle3!$C$6:$D$300,2,0)=1,VLOOKUP(SMALL(Tabelle3!$C$6:$C$300,Tabelle5!$A10),Tabelle3!$C$6:$D$300,2,0)&amp;"  Punkt     ",VLOOKUP(SMALL(Tabelle3!$C$6:$C$300,Tabelle5!$A10),Tabelle3!$C$6:$D$300,2,0)&amp;"  Punkte   "))</f>
        <v xml:space="preserve">12  Punkte   </v>
      </c>
      <c r="E10" s="87" t="str">
        <f ca="1">IF(ISERROR(VLOOKUP(SMALL(Tabelle3!$C$6:$C$300,Tabelle5!$A10),Tabelle3!$C$6:$N$300,11,0)),"",VLOOKUP(SMALL(Tabelle3!$C$6:$C$300,Tabelle5!$A10),Tabelle3!$C$6:$N$300,11,0))</f>
        <v>GRACE KELLY OF-STYRIAVALLEY</v>
      </c>
      <c r="F10" s="89" t="str">
        <f ca="1">IF(ISERROR(VLOOKUP(SMALL(Tabelle3!$C$6:$C$300,Tabelle5!$A10),Tabelle3!$C$6:$N$300,12,0)),"",VLOOKUP(SMALL(Tabelle3!$C$6:$C$300,Tabelle5!$A10),Tabelle3!$C$6:$N$300,12,0))</f>
        <v>Cindy Kasbauer</v>
      </c>
      <c r="G10" s="80"/>
      <c r="H10" s="90"/>
      <c r="I10" s="80"/>
      <c r="J10" s="88" t="str">
        <f ca="1">IF(ISERROR(QUOTIENT(SMALL(Tabelle3!$E$6:$E$300,Tabelle5!$A10),100)),"",QUOTIENT(SMALL(Tabelle3!$E$6:$E$300,Tabelle5!$A10),100)&amp;".")</f>
        <v>3.</v>
      </c>
      <c r="K10" s="89" t="str">
        <f ca="1">IF(ISERROR(VLOOKUP(SMALL(Tabelle3!$E$6:$E$300,Tabelle5!$A10),Tabelle3!$E$6:$F$300,2,0)),"",IF(VLOOKUP(SMALL(Tabelle3!$E$6:$E$300,Tabelle5!$A10),Tabelle3!$E$6:$F$300,2,0)=1,VLOOKUP(SMALL(Tabelle3!$E$6:$E$300,Tabelle5!$A10),Tabelle3!$E$6:$F$300,2,0)&amp;"  Punkt     ",VLOOKUP(SMALL(Tabelle3!$E$6:$E$300,Tabelle5!$A10),Tabelle3!$E$6:$F$300,2,0)&amp;"  Punkte   "))</f>
        <v xml:space="preserve">20  Punkte   </v>
      </c>
      <c r="L10" s="87" t="str">
        <f ca="1">IF(ISERROR(VLOOKUP(SMALL(Tabelle3!$E$6:$E$300,Tabelle5!$A10),Tabelle3!$E$6:$N$300,9,0)),"",VLOOKUP(SMALL(Tabelle3!$E$6:$E$300,Tabelle5!$A10),Tabelle3!$E$6:$N$300,9,0))</f>
        <v>ZIGAN BLUE OF CANTERBURY</v>
      </c>
      <c r="M10" s="89" t="str">
        <f ca="1">IF(ISERROR(VLOOKUP(SMALL(Tabelle3!$E$6:$E$300,Tabelle5!$A10),Tabelle3!$E$6:$N$300,10,0)),"",VLOOKUP(SMALL(Tabelle3!$E$6:$E$300,Tabelle5!$A10),Tabelle3!$E$6:$N$300,10,0))</f>
        <v>Leopold Hofmann</v>
      </c>
      <c r="N10" s="80"/>
      <c r="P10" s="80"/>
      <c r="Q10" s="88" t="str">
        <f ca="1">IF(ISERROR(QUOTIENT(SMALL(Tabelle3!$G$6:$G$300,Tabelle5!$A10),100)),"",QUOTIENT(SMALL(Tabelle3!$G$6:$G$300,Tabelle5!$A10),100)&amp;".")</f>
        <v>4.</v>
      </c>
      <c r="R10" s="89" t="str">
        <f ca="1">IF(ISERROR(VLOOKUP(SMALL(Tabelle3!$G$6:$G$300,Tabelle5!$A10),Tabelle3!$G$6:$H$300,2,0)),"",IF(VLOOKUP(SMALL(Tabelle3!$G$6:$G$300,Tabelle5!$A10),Tabelle3!$G$6:$H$300,2,0)=1,VLOOKUP(SMALL(Tabelle3!$G$6:$G$300,Tabelle5!$A10),Tabelle3!$G$6:$H$300,2,0)&amp;"  Punkt     ",VLOOKUP(SMALL(Tabelle3!$G$6:$G$300,Tabelle5!$A10),Tabelle3!$G$6:$H$300,2,0)&amp;"  Punkte   "))</f>
        <v xml:space="preserve">10  Punkte   </v>
      </c>
      <c r="S10" s="87" t="str">
        <f ca="1">IF(ISERROR(VLOOKUP(SMALL(Tabelle3!$G$6:$G$300,Tabelle5!$A10),Tabelle3!$G$6:$N$300,7,0)),"",VLOOKUP(SMALL(Tabelle3!$G$6:$G$300,Tabelle5!$A10),Tabelle3!$G$6:$N$300,7,0))</f>
        <v>DAISY QUEEN OF LORDSTAFF</v>
      </c>
      <c r="T10" s="89" t="str">
        <f ca="1">IF(ISERROR(VLOOKUP(SMALL(Tabelle3!$G$6:$G$300,Tabelle5!$A10),Tabelle3!$G$6:$N$300,8,0)),"",VLOOKUP(SMALL(Tabelle3!$G$6:$G$300,Tabelle5!$A10),Tabelle3!$G$6:$N$300,8,0))</f>
        <v>Corina Schwaiger</v>
      </c>
      <c r="U10" s="80"/>
      <c r="V10" s="78"/>
      <c r="W10" s="80"/>
      <c r="X10" s="88" t="str">
        <f ca="1">IF(ISERROR(QUOTIENT(SMALL(Tabelle3!$I$6:$I$300,Tabelle5!$A10),100)),"",QUOTIENT(SMALL(Tabelle3!$I$6:$I$300,Tabelle5!$A10),100)&amp;".")</f>
        <v>5.</v>
      </c>
      <c r="Y10" s="89" t="str">
        <f ca="1">IF(ISERROR(VLOOKUP(SMALL(Tabelle3!$I$6:$I$300,Tabelle5!$A10),Tabelle3!$I$6:$J$300,2,0)),"",IF(VLOOKUP(SMALL(Tabelle3!$I$6:$I$300,Tabelle5!$A10),Tabelle3!$I$6:$J$300,2,0)=1,VLOOKUP(SMALL(Tabelle3!$I$6:$I$300,Tabelle5!$A10),Tabelle3!$I$6:$J$300,2,0)&amp;"  Punkt     ",VLOOKUP(SMALL(Tabelle3!$I$6:$I$300,Tabelle5!$A10),Tabelle3!$I$6:$J$300,2,0)&amp;"  Punkte   "))</f>
        <v xml:space="preserve">18  Punkte   </v>
      </c>
      <c r="Z10" s="87" t="str">
        <f ca="1">IF(ISERROR(VLOOKUP(SMALL(Tabelle3!$I$6:$I$300,Tabelle5!$A10),Tabelle3!$I$6:$N$300,5,0)),"",VLOOKUP(SMALL(Tabelle3!$I$6:$I$300,Tabelle5!$A10),Tabelle3!$I$6:$N$300,5,0))</f>
        <v>EVOLUTION DREAM OF ANGLE BULLS</v>
      </c>
      <c r="AA10" s="89" t="str">
        <f ca="1">IF(ISERROR(VLOOKUP(SMALL(Tabelle3!$I$6:$I$300,Tabelle5!$A10),Tabelle3!$I$6:$N$300,6,0)),"",VLOOKUP(SMALL(Tabelle3!$I$6:$I$300,Tabelle5!$A10),Tabelle3!$I$6:$N$300,6,0))</f>
        <v>Isabella Fischer</v>
      </c>
      <c r="AB10" s="80"/>
      <c r="AC10" s="78"/>
      <c r="AD10" s="80"/>
      <c r="AE10" s="88" t="str">
        <f ca="1">IF(ISERROR(QUOTIENT(SMALL(Tabelle3!$K$6:$K$300,Tabelle5!$A10),100)),"",QUOTIENT(SMALL(Tabelle3!$K$6:$K$300,Tabelle5!$A10),100)&amp;".")</f>
        <v/>
      </c>
      <c r="AF10" s="89" t="str">
        <f ca="1">IF(ISERROR(VLOOKUP(SMALL(Tabelle3!$K$6:$K$300,Tabelle5!$A10),Tabelle3!$K$6:$L$300,2,0)),"",IF(VLOOKUP(SMALL(Tabelle3!$K$6:$K$300,Tabelle5!$A10),Tabelle3!$K$6:$L$300,2,0)=1,VLOOKUP(SMALL(Tabelle3!$K$6:$K$300,Tabelle5!$A10),Tabelle3!$K$6:$L$300,2,0)&amp;"  Punkt     ",VLOOKUP(SMALL(Tabelle3!$K$6:$K$300,Tabelle5!$A10),Tabelle3!$K$6:$L$300,2,0)&amp;"  Punkte   "))</f>
        <v/>
      </c>
      <c r="AG10" s="87" t="str">
        <f ca="1">IF(ISERROR(VLOOKUP(SMALL(Tabelle3!$K$6:$K$300,Tabelle5!$A10),Tabelle3!$K$6:$N$300,3,0)),"",VLOOKUP(SMALL(Tabelle3!$K$6:$K$300,Tabelle5!$A10),Tabelle3!$K$6:$N$300,3,0))</f>
        <v/>
      </c>
      <c r="AH10" s="89" t="str">
        <f ca="1">IF(ISERROR(VLOOKUP(SMALL(Tabelle3!$K$6:$K$300,Tabelle5!$A10),Tabelle3!$K$6:$N$300,4,0)),"",VLOOKUP(SMALL(Tabelle3!$K$6:$K$300,Tabelle5!$A10),Tabelle3!$K$6:$N$300,4,0))</f>
        <v/>
      </c>
      <c r="AI10" s="80"/>
      <c r="AJ10" s="78"/>
      <c r="AK10" s="84">
        <f t="shared" ca="1" si="1"/>
        <v>0</v>
      </c>
      <c r="AL10" s="88" t="str">
        <f t="shared" ca="1" si="2"/>
        <v>4.</v>
      </c>
      <c r="AM10" s="87" t="str">
        <f t="shared" ca="1" si="3"/>
        <v xml:space="preserve">12  Punkte   </v>
      </c>
      <c r="AN10" s="87" t="str">
        <f t="shared" ca="1" si="4"/>
        <v>GRACE KELLY OF-STYRIAVALLEY</v>
      </c>
      <c r="AO10" s="87" t="str">
        <f t="shared" ca="1" si="5"/>
        <v>Cindy Kasbauer</v>
      </c>
      <c r="AP10" s="84">
        <f t="shared" ca="1" si="11"/>
        <v>2</v>
      </c>
      <c r="AQ10" s="84">
        <f t="shared" ca="1" si="6"/>
        <v>12</v>
      </c>
      <c r="AR10" s="78"/>
      <c r="AS10" s="84">
        <f t="shared" ca="1" si="7"/>
        <v>0</v>
      </c>
      <c r="AT10" s="87" t="str">
        <f t="shared" ca="1" si="8"/>
        <v>4.</v>
      </c>
      <c r="AU10" s="87" t="str">
        <f t="shared" ca="1" si="9"/>
        <v xml:space="preserve">12  Punkte   </v>
      </c>
      <c r="AV10" s="87" t="str">
        <f t="shared" ca="1" si="10"/>
        <v>GRACE KELLY OF-STYRIAVALLEY</v>
      </c>
      <c r="AW10" s="87" t="str">
        <f t="shared" ca="1" si="0"/>
        <v>Cindy Kasbauer</v>
      </c>
      <c r="AX10" s="67">
        <f t="shared" ca="1" si="12"/>
        <v>2</v>
      </c>
      <c r="AY10" s="78"/>
      <c r="AZ10" s="91"/>
      <c r="BA10" s="91"/>
      <c r="BB10" s="91"/>
      <c r="BC10" s="91"/>
      <c r="BD10" s="91"/>
      <c r="BE10" s="91"/>
      <c r="BF10" s="91"/>
      <c r="BG10" s="91"/>
      <c r="BH10" s="91"/>
      <c r="BI10" s="67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2"/>
      <c r="DG10" s="92"/>
    </row>
    <row r="11" spans="1:117" ht="19.149999999999999" customHeight="1" x14ac:dyDescent="0.2">
      <c r="A11" s="75">
        <v>6</v>
      </c>
      <c r="B11" s="80"/>
      <c r="C11" s="88" t="str">
        <f ca="1">IF(ISERROR(QUOTIENT(SMALL(Tabelle3!$C$6:$C$300,Tabelle5!$A11),100)),"",QUOTIENT(SMALL(Tabelle3!$C$6:$C$300,Tabelle5!$A11),100)&amp;".")</f>
        <v>6.</v>
      </c>
      <c r="D11" s="89" t="str">
        <f ca="1">IF(ISERROR(VLOOKUP(SMALL(Tabelle3!$C$6:$C$300,Tabelle5!$A11),Tabelle3!$C$6:$D$300,2,0)),"",IF(VLOOKUP(SMALL(Tabelle3!$C$6:$C$300,Tabelle5!$A11),Tabelle3!$C$6:$D$300,2,0)=1,VLOOKUP(SMALL(Tabelle3!$C$6:$C$300,Tabelle5!$A11),Tabelle3!$C$6:$D$300,2,0)&amp;"  Punkt     ",VLOOKUP(SMALL(Tabelle3!$C$6:$C$300,Tabelle5!$A11),Tabelle3!$C$6:$D$300,2,0)&amp;"  Punkte   "))</f>
        <v xml:space="preserve">8  Punkte   </v>
      </c>
      <c r="E11" s="87" t="str">
        <f ca="1">IF(ISERROR(VLOOKUP(SMALL(Tabelle3!$C$6:$C$300,Tabelle5!$A11),Tabelle3!$C$6:$N$300,11,0)),"",VLOOKUP(SMALL(Tabelle3!$C$6:$C$300,Tabelle5!$A11),Tabelle3!$C$6:$N$300,11,0))</f>
        <v>FIONA OF-STYRIAVALLEY</v>
      </c>
      <c r="F11" s="89" t="str">
        <f ca="1">IF(ISERROR(VLOOKUP(SMALL(Tabelle3!$C$6:$C$300,Tabelle5!$A11),Tabelle3!$C$6:$N$300,12,0)),"",VLOOKUP(SMALL(Tabelle3!$C$6:$C$300,Tabelle5!$A11),Tabelle3!$C$6:$N$300,12,0))</f>
        <v>Cindy Kasbauer</v>
      </c>
      <c r="G11" s="80"/>
      <c r="H11" s="90"/>
      <c r="I11" s="80"/>
      <c r="J11" s="88" t="str">
        <f ca="1">IF(ISERROR(QUOTIENT(SMALL(Tabelle3!$E$6:$E$300,Tabelle5!$A11),100)),"",QUOTIENT(SMALL(Tabelle3!$E$6:$E$300,Tabelle5!$A11),100)&amp;".")</f>
        <v>6.</v>
      </c>
      <c r="K11" s="89" t="str">
        <f ca="1">IF(ISERROR(VLOOKUP(SMALL(Tabelle3!$E$6:$E$300,Tabelle5!$A11),Tabelle3!$E$6:$F$300,2,0)),"",IF(VLOOKUP(SMALL(Tabelle3!$E$6:$E$300,Tabelle5!$A11),Tabelle3!$E$6:$F$300,2,0)=1,VLOOKUP(SMALL(Tabelle3!$E$6:$E$300,Tabelle5!$A11),Tabelle3!$E$6:$F$300,2,0)&amp;"  Punkt     ",VLOOKUP(SMALL(Tabelle3!$E$6:$E$300,Tabelle5!$A11),Tabelle3!$E$6:$F$300,2,0)&amp;"  Punkte   "))</f>
        <v xml:space="preserve">12  Punkte   </v>
      </c>
      <c r="L11" s="87" t="str">
        <f ca="1">IF(ISERROR(VLOOKUP(SMALL(Tabelle3!$E$6:$E$300,Tabelle5!$A11),Tabelle3!$E$6:$N$300,9,0)),"",VLOOKUP(SMALL(Tabelle3!$E$6:$E$300,Tabelle5!$A11),Tabelle3!$E$6:$N$300,9,0))</f>
        <v>XABY BUDDY OF CANTERBURY</v>
      </c>
      <c r="M11" s="89" t="str">
        <f ca="1">IF(ISERROR(VLOOKUP(SMALL(Tabelle3!$E$6:$E$300,Tabelle5!$A11),Tabelle3!$E$6:$N$300,10,0)),"",VLOOKUP(SMALL(Tabelle3!$E$6:$E$300,Tabelle5!$A11),Tabelle3!$E$6:$N$300,10,0))</f>
        <v>Leopold Hofmann</v>
      </c>
      <c r="N11" s="80"/>
      <c r="P11" s="80"/>
      <c r="Q11" s="88" t="str">
        <f ca="1">IF(ISERROR(QUOTIENT(SMALL(Tabelle3!$G$6:$G$300,Tabelle5!$A11),100)),"",QUOTIENT(SMALL(Tabelle3!$G$6:$G$300,Tabelle5!$A11),100)&amp;".")</f>
        <v>6.</v>
      </c>
      <c r="R11" s="89" t="str">
        <f ca="1">IF(ISERROR(VLOOKUP(SMALL(Tabelle3!$G$6:$G$300,Tabelle5!$A11),Tabelle3!$G$6:$H$300,2,0)),"",IF(VLOOKUP(SMALL(Tabelle3!$G$6:$G$300,Tabelle5!$A11),Tabelle3!$G$6:$H$300,2,0)=1,VLOOKUP(SMALL(Tabelle3!$G$6:$G$300,Tabelle5!$A11),Tabelle3!$G$6:$H$300,2,0)&amp;"  Punkt     ",VLOOKUP(SMALL(Tabelle3!$G$6:$G$300,Tabelle5!$A11),Tabelle3!$G$6:$H$300,2,0)&amp;"  Punkte   "))</f>
        <v xml:space="preserve">6  Punkte   </v>
      </c>
      <c r="S11" s="87" t="str">
        <f ca="1">IF(ISERROR(VLOOKUP(SMALL(Tabelle3!$G$6:$G$300,Tabelle5!$A11),Tabelle3!$G$6:$N$300,7,0)),"",VLOOKUP(SMALL(Tabelle3!$G$6:$G$300,Tabelle5!$A11),Tabelle3!$G$6:$N$300,7,0))</f>
        <v>OLLALA OF CANTERBURY</v>
      </c>
      <c r="T11" s="89" t="str">
        <f ca="1">IF(ISERROR(VLOOKUP(SMALL(Tabelle3!$G$6:$G$300,Tabelle5!$A11),Tabelle3!$G$6:$N$300,8,0)),"",VLOOKUP(SMALL(Tabelle3!$G$6:$G$300,Tabelle5!$A11),Tabelle3!$G$6:$N$300,8,0))</f>
        <v>Leopold Hofmann</v>
      </c>
      <c r="U11" s="80"/>
      <c r="V11" s="78"/>
      <c r="W11" s="80"/>
      <c r="X11" s="88" t="str">
        <f ca="1">IF(ISERROR(QUOTIENT(SMALL(Tabelle3!$I$6:$I$300,Tabelle5!$A11),100)),"",QUOTIENT(SMALL(Tabelle3!$I$6:$I$300,Tabelle5!$A11),100)&amp;".")</f>
        <v>6.</v>
      </c>
      <c r="Y11" s="89" t="str">
        <f ca="1">IF(ISERROR(VLOOKUP(SMALL(Tabelle3!$I$6:$I$300,Tabelle5!$A11),Tabelle3!$I$6:$J$300,2,0)),"",IF(VLOOKUP(SMALL(Tabelle3!$I$6:$I$300,Tabelle5!$A11),Tabelle3!$I$6:$J$300,2,0)=1,VLOOKUP(SMALL(Tabelle3!$I$6:$I$300,Tabelle5!$A11),Tabelle3!$I$6:$J$300,2,0)&amp;"  Punkt     ",VLOOKUP(SMALL(Tabelle3!$I$6:$I$300,Tabelle5!$A11),Tabelle3!$I$6:$J$300,2,0)&amp;"  Punkte   "))</f>
        <v xml:space="preserve">16  Punkte   </v>
      </c>
      <c r="Z11" s="87" t="str">
        <f ca="1">IF(ISERROR(VLOOKUP(SMALL(Tabelle3!$I$6:$I$300,Tabelle5!$A11),Tabelle3!$I$6:$N$300,5,0)),"",VLOOKUP(SMALL(Tabelle3!$I$6:$I$300,Tabelle5!$A11),Tabelle3!$I$6:$N$300,5,0))</f>
        <v>BUDDYSTAFF'S JEEPERS CREEPERS</v>
      </c>
      <c r="AA11" s="89" t="str">
        <f ca="1">IF(ISERROR(VLOOKUP(SMALL(Tabelle3!$I$6:$I$300,Tabelle5!$A11),Tabelle3!$I$6:$N$300,6,0)),"",VLOOKUP(SMALL(Tabelle3!$I$6:$I$300,Tabelle5!$A11),Tabelle3!$I$6:$N$300,6,0))</f>
        <v>Sonja Porits</v>
      </c>
      <c r="AB11" s="80"/>
      <c r="AC11" s="78"/>
      <c r="AD11" s="80"/>
      <c r="AE11" s="88" t="str">
        <f ca="1">IF(ISERROR(QUOTIENT(SMALL(Tabelle3!$K$6:$K$300,Tabelle5!$A11),100)),"",QUOTIENT(SMALL(Tabelle3!$K$6:$K$300,Tabelle5!$A11),100)&amp;".")</f>
        <v/>
      </c>
      <c r="AF11" s="89" t="str">
        <f ca="1">IF(ISERROR(VLOOKUP(SMALL(Tabelle3!$K$6:$K$300,Tabelle5!$A11),Tabelle3!$K$6:$L$300,2,0)),"",IF(VLOOKUP(SMALL(Tabelle3!$K$6:$K$300,Tabelle5!$A11),Tabelle3!$K$6:$L$300,2,0)=1,VLOOKUP(SMALL(Tabelle3!$K$6:$K$300,Tabelle5!$A11),Tabelle3!$K$6:$L$300,2,0)&amp;"  Punkt     ",VLOOKUP(SMALL(Tabelle3!$K$6:$K$300,Tabelle5!$A11),Tabelle3!$K$6:$L$300,2,0)&amp;"  Punkte   "))</f>
        <v/>
      </c>
      <c r="AG11" s="87" t="str">
        <f ca="1">IF(ISERROR(VLOOKUP(SMALL(Tabelle3!$K$6:$K$300,Tabelle5!$A11),Tabelle3!$K$6:$N$300,3,0)),"",VLOOKUP(SMALL(Tabelle3!$K$6:$K$300,Tabelle5!$A11),Tabelle3!$K$6:$N$300,3,0))</f>
        <v/>
      </c>
      <c r="AH11" s="89" t="str">
        <f ca="1">IF(ISERROR(VLOOKUP(SMALL(Tabelle3!$K$6:$K$300,Tabelle5!$A11),Tabelle3!$K$6:$N$300,4,0)),"",VLOOKUP(SMALL(Tabelle3!$K$6:$K$300,Tabelle5!$A11),Tabelle3!$K$6:$N$300,4,0))</f>
        <v/>
      </c>
      <c r="AI11" s="80"/>
      <c r="AJ11" s="78"/>
      <c r="AK11" s="84">
        <f t="shared" ca="1" si="1"/>
        <v>0</v>
      </c>
      <c r="AL11" s="88" t="str">
        <f t="shared" ca="1" si="2"/>
        <v>6.</v>
      </c>
      <c r="AM11" s="87" t="str">
        <f t="shared" ca="1" si="3"/>
        <v xml:space="preserve">8  Punkte   </v>
      </c>
      <c r="AN11" s="87" t="str">
        <f t="shared" ca="1" si="4"/>
        <v>FIONA OF-STYRIAVALLEY</v>
      </c>
      <c r="AO11" s="87" t="str">
        <f t="shared" ca="1" si="5"/>
        <v>Cindy Kasbauer</v>
      </c>
      <c r="AP11" s="84">
        <f t="shared" ca="1" si="11"/>
        <v>2</v>
      </c>
      <c r="AQ11" s="84">
        <f t="shared" ca="1" si="6"/>
        <v>13</v>
      </c>
      <c r="AR11" s="78"/>
      <c r="AS11" s="84">
        <f t="shared" ca="1" si="7"/>
        <v>0</v>
      </c>
      <c r="AT11" s="87" t="str">
        <f t="shared" ca="1" si="8"/>
        <v>6.</v>
      </c>
      <c r="AU11" s="87" t="str">
        <f t="shared" ca="1" si="9"/>
        <v xml:space="preserve">8  Punkte   </v>
      </c>
      <c r="AV11" s="87" t="str">
        <f t="shared" ca="1" si="10"/>
        <v>FIONA OF-STYRIAVALLEY</v>
      </c>
      <c r="AW11" s="87" t="str">
        <f t="shared" ca="1" si="0"/>
        <v>Cindy Kasbauer</v>
      </c>
      <c r="AX11" s="67">
        <f t="shared" ca="1" si="12"/>
        <v>2</v>
      </c>
      <c r="AY11" s="78"/>
      <c r="AZ11" s="91"/>
      <c r="BA11" s="91"/>
      <c r="BB11" s="91"/>
      <c r="BC11" s="91"/>
      <c r="BD11" s="91"/>
      <c r="BE11" s="91"/>
      <c r="BF11" s="91"/>
      <c r="BG11" s="91"/>
      <c r="BH11" s="91"/>
      <c r="BI11" s="67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2"/>
      <c r="DG11" s="92"/>
    </row>
    <row r="12" spans="1:117" ht="21.4" customHeight="1" x14ac:dyDescent="0.2">
      <c r="A12" s="75">
        <v>7</v>
      </c>
      <c r="B12" s="80"/>
      <c r="C12" s="88" t="str">
        <f ca="1">IF(ISERROR(QUOTIENT(SMALL(Tabelle3!$C$6:$C$300,Tabelle5!$A12),100)),"",QUOTIENT(SMALL(Tabelle3!$C$6:$C$300,Tabelle5!$A12),100)&amp;".")</f>
        <v/>
      </c>
      <c r="D12" s="89" t="str">
        <f ca="1">IF(ISERROR(VLOOKUP(SMALL(Tabelle3!$C$6:$C$300,Tabelle5!$A12),Tabelle3!$C$6:$D$300,2,0)),"",IF(VLOOKUP(SMALL(Tabelle3!$C$6:$C$300,Tabelle5!$A12),Tabelle3!$C$6:$D$300,2,0)=1,VLOOKUP(SMALL(Tabelle3!$C$6:$C$300,Tabelle5!$A12),Tabelle3!$C$6:$D$300,2,0)&amp;"  Punkt     ",VLOOKUP(SMALL(Tabelle3!$C$6:$C$300,Tabelle5!$A12),Tabelle3!$C$6:$D$300,2,0)&amp;"  Punkte   "))</f>
        <v/>
      </c>
      <c r="E12" s="87" t="str">
        <f ca="1">IF(ISERROR(VLOOKUP(SMALL(Tabelle3!$C$6:$C$300,Tabelle5!$A12),Tabelle3!$C$6:$N$300,11,0)),"",VLOOKUP(SMALL(Tabelle3!$C$6:$C$300,Tabelle5!$A12),Tabelle3!$C$6:$N$300,11,0))</f>
        <v/>
      </c>
      <c r="F12" s="89" t="str">
        <f ca="1">IF(ISERROR(VLOOKUP(SMALL(Tabelle3!$C$6:$C$300,Tabelle5!$A12),Tabelle3!$C$6:$N$300,12,0)),"",VLOOKUP(SMALL(Tabelle3!$C$6:$C$300,Tabelle5!$A12),Tabelle3!$C$6:$N$300,12,0))</f>
        <v/>
      </c>
      <c r="G12" s="80"/>
      <c r="H12" s="90"/>
      <c r="I12" s="80"/>
      <c r="J12" s="88" t="str">
        <f ca="1">IF(ISERROR(QUOTIENT(SMALL(Tabelle3!$E$6:$E$300,Tabelle5!$A12),100)),"",QUOTIENT(SMALL(Tabelle3!$E$6:$E$300,Tabelle5!$A12),100)&amp;".")</f>
        <v/>
      </c>
      <c r="K12" s="89" t="str">
        <f ca="1">IF(ISERROR(VLOOKUP(SMALL(Tabelle3!$E$6:$E$300,Tabelle5!$A12),Tabelle3!$E$6:$F$300,2,0)),"",IF(VLOOKUP(SMALL(Tabelle3!$E$6:$E$300,Tabelle5!$A12),Tabelle3!$E$6:$F$300,2,0)=1,VLOOKUP(SMALL(Tabelle3!$E$6:$E$300,Tabelle5!$A12),Tabelle3!$E$6:$F$300,2,0)&amp;"  Punkt     ",VLOOKUP(SMALL(Tabelle3!$E$6:$E$300,Tabelle5!$A12),Tabelle3!$E$6:$F$300,2,0)&amp;"  Punkte   "))</f>
        <v/>
      </c>
      <c r="L12" s="87" t="str">
        <f ca="1">IF(ISERROR(VLOOKUP(SMALL(Tabelle3!$E$6:$E$300,Tabelle5!$A12),Tabelle3!$E$6:$N$300,9,0)),"",VLOOKUP(SMALL(Tabelle3!$E$6:$E$300,Tabelle5!$A12),Tabelle3!$E$6:$N$300,9,0))</f>
        <v/>
      </c>
      <c r="M12" s="89" t="str">
        <f ca="1">IF(ISERROR(VLOOKUP(SMALL(Tabelle3!$E$6:$E$300,Tabelle5!$A12),Tabelle3!$E$6:$N$300,10,0)),"",VLOOKUP(SMALL(Tabelle3!$E$6:$E$300,Tabelle5!$A12),Tabelle3!$E$6:$N$300,10,0))</f>
        <v/>
      </c>
      <c r="N12" s="80"/>
      <c r="P12" s="80"/>
      <c r="Q12" s="88" t="str">
        <f ca="1">IF(ISERROR(QUOTIENT(SMALL(Tabelle3!$G$6:$G$300,Tabelle5!$A12),100)),"",QUOTIENT(SMALL(Tabelle3!$G$6:$G$300,Tabelle5!$A12),100)&amp;".")</f>
        <v>6.</v>
      </c>
      <c r="R12" s="89" t="str">
        <f ca="1">IF(ISERROR(VLOOKUP(SMALL(Tabelle3!$G$6:$G$300,Tabelle5!$A12),Tabelle3!$G$6:$H$300,2,0)),"",IF(VLOOKUP(SMALL(Tabelle3!$G$6:$G$300,Tabelle5!$A12),Tabelle3!$G$6:$H$300,2,0)=1,VLOOKUP(SMALL(Tabelle3!$G$6:$G$300,Tabelle5!$A12),Tabelle3!$G$6:$H$300,2,0)&amp;"  Punkt     ",VLOOKUP(SMALL(Tabelle3!$G$6:$G$300,Tabelle5!$A12),Tabelle3!$G$6:$H$300,2,0)&amp;"  Punkte   "))</f>
        <v xml:space="preserve">6  Punkte   </v>
      </c>
      <c r="S12" s="87" t="str">
        <f ca="1">IF(ISERROR(VLOOKUP(SMALL(Tabelle3!$G$6:$G$300,Tabelle5!$A12),Tabelle3!$G$6:$N$300,7,0)),"",VLOOKUP(SMALL(Tabelle3!$G$6:$G$300,Tabelle5!$A12),Tabelle3!$G$6:$N$300,7,0))</f>
        <v>SPAKLING DIAMOND STAFF GLOSSY HONEY</v>
      </c>
      <c r="T12" s="89" t="str">
        <f ca="1">IF(ISERROR(VLOOKUP(SMALL(Tabelle3!$G$6:$G$300,Tabelle5!$A12),Tabelle3!$G$6:$N$300,8,0)),"",VLOOKUP(SMALL(Tabelle3!$G$6:$G$300,Tabelle5!$A12),Tabelle3!$G$6:$N$300,8,0))</f>
        <v>Stefan Zselesem</v>
      </c>
      <c r="U12" s="80"/>
      <c r="V12" s="78"/>
      <c r="W12" s="80"/>
      <c r="X12" s="88" t="str">
        <f ca="1">IF(ISERROR(QUOTIENT(SMALL(Tabelle3!$I$6:$I$300,Tabelle5!$A12),100)),"",QUOTIENT(SMALL(Tabelle3!$I$6:$I$300,Tabelle5!$A12),100)&amp;".")</f>
        <v>7.</v>
      </c>
      <c r="Y12" s="89" t="str">
        <f ca="1">IF(ISERROR(VLOOKUP(SMALL(Tabelle3!$I$6:$I$300,Tabelle5!$A12),Tabelle3!$I$6:$J$300,2,0)),"",IF(VLOOKUP(SMALL(Tabelle3!$I$6:$I$300,Tabelle5!$A12),Tabelle3!$I$6:$J$300,2,0)=1,VLOOKUP(SMALL(Tabelle3!$I$6:$I$300,Tabelle5!$A12),Tabelle3!$I$6:$J$300,2,0)&amp;"  Punkt     ",VLOOKUP(SMALL(Tabelle3!$I$6:$I$300,Tabelle5!$A12),Tabelle3!$I$6:$J$300,2,0)&amp;"  Punkte   "))</f>
        <v xml:space="preserve">10  Punkte   </v>
      </c>
      <c r="Z12" s="87" t="str">
        <f ca="1">IF(ISERROR(VLOOKUP(SMALL(Tabelle3!$I$6:$I$300,Tabelle5!$A12),Tabelle3!$I$6:$N$300,5,0)),"",VLOOKUP(SMALL(Tabelle3!$I$6:$I$300,Tabelle5!$A12),Tabelle3!$I$6:$N$300,5,0))</f>
        <v>BILLY THE KID FAITHFUL DIAMONDS</v>
      </c>
      <c r="AA12" s="89" t="str">
        <f ca="1">IF(ISERROR(VLOOKUP(SMALL(Tabelle3!$I$6:$I$300,Tabelle5!$A12),Tabelle3!$I$6:$N$300,6,0)),"",VLOOKUP(SMALL(Tabelle3!$I$6:$I$300,Tabelle5!$A12),Tabelle3!$I$6:$N$300,6,0))</f>
        <v>Daniel Hirmann</v>
      </c>
      <c r="AB12" s="80"/>
      <c r="AC12" s="78"/>
      <c r="AD12" s="80"/>
      <c r="AE12" s="88" t="str">
        <f ca="1">IF(ISERROR(QUOTIENT(SMALL(Tabelle3!$K$6:$K$300,Tabelle5!$A12),100)),"",QUOTIENT(SMALL(Tabelle3!$K$6:$K$300,Tabelle5!$A12),100)&amp;".")</f>
        <v/>
      </c>
      <c r="AF12" s="89" t="str">
        <f ca="1">IF(ISERROR(VLOOKUP(SMALL(Tabelle3!$K$6:$K$300,Tabelle5!$A12),Tabelle3!$K$6:$L$300,2,0)),"",IF(VLOOKUP(SMALL(Tabelle3!$K$6:$K$300,Tabelle5!$A12),Tabelle3!$K$6:$L$300,2,0)=1,VLOOKUP(SMALL(Tabelle3!$K$6:$K$300,Tabelle5!$A12),Tabelle3!$K$6:$L$300,2,0)&amp;"  Punkt     ",VLOOKUP(SMALL(Tabelle3!$K$6:$K$300,Tabelle5!$A12),Tabelle3!$K$6:$L$300,2,0)&amp;"  Punkte   "))</f>
        <v/>
      </c>
      <c r="AG12" s="87" t="str">
        <f ca="1">IF(ISERROR(VLOOKUP(SMALL(Tabelle3!$K$6:$K$300,Tabelle5!$A12),Tabelle3!$K$6:$N$300,3,0)),"",VLOOKUP(SMALL(Tabelle3!$K$6:$K$300,Tabelle5!$A12),Tabelle3!$K$6:$N$300,3,0))</f>
        <v/>
      </c>
      <c r="AH12" s="89" t="str">
        <f ca="1">IF(ISERROR(VLOOKUP(SMALL(Tabelle3!$K$6:$K$300,Tabelle5!$A12),Tabelle3!$K$6:$N$300,4,0)),"",VLOOKUP(SMALL(Tabelle3!$K$6:$K$300,Tabelle5!$A12),Tabelle3!$K$6:$N$300,4,0))</f>
        <v/>
      </c>
      <c r="AI12" s="80"/>
      <c r="AJ12" s="78"/>
      <c r="AK12" s="84">
        <f t="shared" ca="1" si="1"/>
        <v>1</v>
      </c>
      <c r="AL12" s="88" t="str">
        <f t="shared" ca="1" si="2"/>
        <v>weiß</v>
      </c>
      <c r="AM12" s="87" t="str">
        <f t="shared" ca="1" si="3"/>
        <v>weiß</v>
      </c>
      <c r="AN12" s="87" t="str">
        <f t="shared" ca="1" si="4"/>
        <v>weiß</v>
      </c>
      <c r="AO12" s="87" t="str">
        <f t="shared" ca="1" si="5"/>
        <v>weiß</v>
      </c>
      <c r="AP12" s="84">
        <f t="shared" ca="1" si="11"/>
        <v>2</v>
      </c>
      <c r="AQ12" s="84">
        <f t="shared" ca="1" si="6"/>
        <v>14</v>
      </c>
      <c r="AR12" s="78"/>
      <c r="AS12" s="84">
        <f t="shared" ca="1" si="7"/>
        <v>1</v>
      </c>
      <c r="AT12" s="87" t="str">
        <f t="shared" ca="1" si="8"/>
        <v>weiß</v>
      </c>
      <c r="AU12" s="87" t="str">
        <f t="shared" ca="1" si="9"/>
        <v>weiß</v>
      </c>
      <c r="AV12" s="87" t="str">
        <f t="shared" ca="1" si="10"/>
        <v>weiß</v>
      </c>
      <c r="AW12" s="87" t="str">
        <f t="shared" ca="1" si="0"/>
        <v>weiß</v>
      </c>
      <c r="AX12" s="67">
        <f t="shared" ca="1" si="12"/>
        <v>2</v>
      </c>
      <c r="AY12" s="78"/>
      <c r="AZ12" s="91"/>
      <c r="BA12" s="91"/>
      <c r="BB12" s="91"/>
      <c r="BC12" s="91"/>
      <c r="BD12" s="91"/>
      <c r="BE12" s="91"/>
      <c r="BF12" s="91"/>
      <c r="BG12" s="91"/>
      <c r="BH12" s="91"/>
      <c r="BI12" s="67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2"/>
      <c r="DG12" s="92"/>
    </row>
    <row r="13" spans="1:117" ht="19.149999999999999" customHeight="1" x14ac:dyDescent="0.2">
      <c r="A13" s="75">
        <v>8</v>
      </c>
      <c r="B13" s="80"/>
      <c r="C13" s="88" t="str">
        <f ca="1">IF(ISERROR(QUOTIENT(SMALL(Tabelle3!$C$6:$C$300,Tabelle5!$A13),100)),"",QUOTIENT(SMALL(Tabelle3!$C$6:$C$300,Tabelle5!$A13),100)&amp;".")</f>
        <v/>
      </c>
      <c r="D13" s="89" t="str">
        <f ca="1">IF(ISERROR(VLOOKUP(SMALL(Tabelle3!$C$6:$C$300,Tabelle5!$A13),Tabelle3!$C$6:$D$300,2,0)),"",IF(VLOOKUP(SMALL(Tabelle3!$C$6:$C$300,Tabelle5!$A13),Tabelle3!$C$6:$D$300,2,0)=1,VLOOKUP(SMALL(Tabelle3!$C$6:$C$300,Tabelle5!$A13),Tabelle3!$C$6:$D$300,2,0)&amp;"  Punkt     ",VLOOKUP(SMALL(Tabelle3!$C$6:$C$300,Tabelle5!$A13),Tabelle3!$C$6:$D$300,2,0)&amp;"  Punkte   "))</f>
        <v/>
      </c>
      <c r="E13" s="87" t="str">
        <f ca="1">IF(ISERROR(VLOOKUP(SMALL(Tabelle3!$C$6:$C$300,Tabelle5!$A13),Tabelle3!$C$6:$N$300,11,0)),"",VLOOKUP(SMALL(Tabelle3!$C$6:$C$300,Tabelle5!$A13),Tabelle3!$C$6:$N$300,11,0))</f>
        <v/>
      </c>
      <c r="F13" s="89" t="str">
        <f ca="1">IF(ISERROR(VLOOKUP(SMALL(Tabelle3!$C$6:$C$300,Tabelle5!$A13),Tabelle3!$C$6:$N$300,12,0)),"",VLOOKUP(SMALL(Tabelle3!$C$6:$C$300,Tabelle5!$A13),Tabelle3!$C$6:$N$300,12,0))</f>
        <v/>
      </c>
      <c r="G13" s="80"/>
      <c r="H13" s="90"/>
      <c r="I13" s="80"/>
      <c r="J13" s="88" t="str">
        <f ca="1">IF(ISERROR(QUOTIENT(SMALL(Tabelle3!$E$6:$E$300,Tabelle5!$A13),100)),"",QUOTIENT(SMALL(Tabelle3!$E$6:$E$300,Tabelle5!$A13),100)&amp;".")</f>
        <v/>
      </c>
      <c r="K13" s="89" t="str">
        <f ca="1">IF(ISERROR(VLOOKUP(SMALL(Tabelle3!$E$6:$E$300,Tabelle5!$A13),Tabelle3!$E$6:$F$300,2,0)),"",IF(VLOOKUP(SMALL(Tabelle3!$E$6:$E$300,Tabelle5!$A13),Tabelle3!$E$6:$F$300,2,0)=1,VLOOKUP(SMALL(Tabelle3!$E$6:$E$300,Tabelle5!$A13),Tabelle3!$E$6:$F$300,2,0)&amp;"  Punkt     ",VLOOKUP(SMALL(Tabelle3!$E$6:$E$300,Tabelle5!$A13),Tabelle3!$E$6:$F$300,2,0)&amp;"  Punkte   "))</f>
        <v/>
      </c>
      <c r="L13" s="87" t="str">
        <f ca="1">IF(ISERROR(VLOOKUP(SMALL(Tabelle3!$E$6:$E$300,Tabelle5!$A13),Tabelle3!$E$6:$N$300,9,0)),"",VLOOKUP(SMALL(Tabelle3!$E$6:$E$300,Tabelle5!$A13),Tabelle3!$E$6:$N$300,9,0))</f>
        <v/>
      </c>
      <c r="M13" s="89" t="str">
        <f ca="1">IF(ISERROR(VLOOKUP(SMALL(Tabelle3!$E$6:$E$300,Tabelle5!$A13),Tabelle3!$E$6:$N$300,10,0)),"",VLOOKUP(SMALL(Tabelle3!$E$6:$E$300,Tabelle5!$A13),Tabelle3!$E$6:$N$300,10,0))</f>
        <v/>
      </c>
      <c r="N13" s="80"/>
      <c r="P13" s="80"/>
      <c r="Q13" s="88" t="str">
        <f ca="1">IF(ISERROR(QUOTIENT(SMALL(Tabelle3!$G$6:$G$300,Tabelle5!$A13),100)),"",QUOTIENT(SMALL(Tabelle3!$G$6:$G$300,Tabelle5!$A13),100)&amp;".")</f>
        <v/>
      </c>
      <c r="R13" s="89" t="str">
        <f ca="1">IF(ISERROR(VLOOKUP(SMALL(Tabelle3!$G$6:$G$300,Tabelle5!$A13),Tabelle3!$G$6:$H$300,2,0)),"",IF(VLOOKUP(SMALL(Tabelle3!$G$6:$G$300,Tabelle5!$A13),Tabelle3!$G$6:$H$300,2,0)=1,VLOOKUP(SMALL(Tabelle3!$G$6:$G$300,Tabelle5!$A13),Tabelle3!$G$6:$H$300,2,0)&amp;"  Punkt     ",VLOOKUP(SMALL(Tabelle3!$G$6:$G$300,Tabelle5!$A13),Tabelle3!$G$6:$H$300,2,0)&amp;"  Punkte   "))</f>
        <v/>
      </c>
      <c r="S13" s="87" t="str">
        <f ca="1">IF(ISERROR(VLOOKUP(SMALL(Tabelle3!$G$6:$G$300,Tabelle5!$A13),Tabelle3!$G$6:$N$300,7,0)),"",VLOOKUP(SMALL(Tabelle3!$G$6:$G$300,Tabelle5!$A13),Tabelle3!$G$6:$N$300,7,0))</f>
        <v/>
      </c>
      <c r="T13" s="89" t="str">
        <f ca="1">IF(ISERROR(VLOOKUP(SMALL(Tabelle3!$G$6:$G$300,Tabelle5!$A13),Tabelle3!$G$6:$N$300,8,0)),"",VLOOKUP(SMALL(Tabelle3!$G$6:$G$300,Tabelle5!$A13),Tabelle3!$G$6:$N$300,8,0))</f>
        <v/>
      </c>
      <c r="U13" s="80"/>
      <c r="V13" s="78"/>
      <c r="W13" s="80"/>
      <c r="X13" s="88" t="str">
        <f ca="1">IF(ISERROR(QUOTIENT(SMALL(Tabelle3!$I$6:$I$300,Tabelle5!$A13),100)),"",QUOTIENT(SMALL(Tabelle3!$I$6:$I$300,Tabelle5!$A13),100)&amp;".")</f>
        <v>7.</v>
      </c>
      <c r="Y13" s="89" t="str">
        <f ca="1">IF(ISERROR(VLOOKUP(SMALL(Tabelle3!$I$6:$I$300,Tabelle5!$A13),Tabelle3!$I$6:$J$300,2,0)),"",IF(VLOOKUP(SMALL(Tabelle3!$I$6:$I$300,Tabelle5!$A13),Tabelle3!$I$6:$J$300,2,0)=1,VLOOKUP(SMALL(Tabelle3!$I$6:$I$300,Tabelle5!$A13),Tabelle3!$I$6:$J$300,2,0)&amp;"  Punkt     ",VLOOKUP(SMALL(Tabelle3!$I$6:$I$300,Tabelle5!$A13),Tabelle3!$I$6:$J$300,2,0)&amp;"  Punkte   "))</f>
        <v xml:space="preserve">10  Punkte   </v>
      </c>
      <c r="Z13" s="87" t="str">
        <f ca="1">IF(ISERROR(VLOOKUP(SMALL(Tabelle3!$I$6:$I$300,Tabelle5!$A13),Tabelle3!$I$6:$N$300,5,0)),"",VLOOKUP(SMALL(Tabelle3!$I$6:$I$300,Tabelle5!$A13),Tabelle3!$I$6:$N$300,5,0))</f>
        <v>BLACK JET FIGHTER'S ARCHIBALD</v>
      </c>
      <c r="AA13" s="89" t="str">
        <f ca="1">IF(ISERROR(VLOOKUP(SMALL(Tabelle3!$I$6:$I$300,Tabelle5!$A13),Tabelle3!$I$6:$N$300,6,0)),"",VLOOKUP(SMALL(Tabelle3!$I$6:$I$300,Tabelle5!$A13),Tabelle3!$I$6:$N$300,6,0))</f>
        <v>Hannes Lorenz</v>
      </c>
      <c r="AB13" s="80"/>
      <c r="AC13" s="78"/>
      <c r="AD13" s="80"/>
      <c r="AE13" s="88" t="str">
        <f ca="1">IF(ISERROR(QUOTIENT(SMALL(Tabelle3!$K$6:$K$300,Tabelle5!$A13),100)),"",QUOTIENT(SMALL(Tabelle3!$K$6:$K$300,Tabelle5!$A13),100)&amp;".")</f>
        <v/>
      </c>
      <c r="AF13" s="89" t="str">
        <f ca="1">IF(ISERROR(VLOOKUP(SMALL(Tabelle3!$K$6:$K$300,Tabelle5!$A13),Tabelle3!$K$6:$L$300,2,0)),"",IF(VLOOKUP(SMALL(Tabelle3!$K$6:$K$300,Tabelle5!$A13),Tabelle3!$K$6:$L$300,2,0)=1,VLOOKUP(SMALL(Tabelle3!$K$6:$K$300,Tabelle5!$A13),Tabelle3!$K$6:$L$300,2,0)&amp;"  Punkt     ",VLOOKUP(SMALL(Tabelle3!$K$6:$K$300,Tabelle5!$A13),Tabelle3!$K$6:$L$300,2,0)&amp;"  Punkte   "))</f>
        <v/>
      </c>
      <c r="AG13" s="87" t="str">
        <f ca="1">IF(ISERROR(VLOOKUP(SMALL(Tabelle3!$K$6:$K$300,Tabelle5!$A13),Tabelle3!$K$6:$N$300,3,0)),"",VLOOKUP(SMALL(Tabelle3!$K$6:$K$300,Tabelle5!$A13),Tabelle3!$K$6:$N$300,3,0))</f>
        <v/>
      </c>
      <c r="AH13" s="89" t="str">
        <f ca="1">IF(ISERROR(VLOOKUP(SMALL(Tabelle3!$K$6:$K$300,Tabelle5!$A13),Tabelle3!$K$6:$N$300,4,0)),"",VLOOKUP(SMALL(Tabelle3!$K$6:$K$300,Tabelle5!$A13),Tabelle3!$K$6:$N$300,4,0))</f>
        <v/>
      </c>
      <c r="AI13" s="80"/>
      <c r="AJ13" s="78"/>
      <c r="AK13" s="84">
        <f t="shared" ca="1" si="1"/>
        <v>2</v>
      </c>
      <c r="AL13" s="88" t="str">
        <f t="shared" ca="1" si="2"/>
        <v>gr</v>
      </c>
      <c r="AM13" s="87" t="str">
        <f t="shared" ca="1" si="3"/>
        <v>gr</v>
      </c>
      <c r="AN13" s="87" t="str">
        <f t="shared" ca="1" si="4"/>
        <v>AUSTRIAN BEST JUNIOR DOG 2021</v>
      </c>
      <c r="AO13" s="87" t="str">
        <f t="shared" ca="1" si="5"/>
        <v>gr</v>
      </c>
      <c r="AP13" s="84">
        <f t="shared" ca="1" si="11"/>
        <v>4</v>
      </c>
      <c r="AQ13" s="84">
        <f t="shared" ca="1" si="6"/>
        <v>17</v>
      </c>
      <c r="AR13" s="78"/>
      <c r="AS13" s="84">
        <f t="shared" ca="1" si="7"/>
        <v>2</v>
      </c>
      <c r="AT13" s="87" t="str">
        <f t="shared" ca="1" si="8"/>
        <v>gr</v>
      </c>
      <c r="AU13" s="87" t="str">
        <f t="shared" ca="1" si="9"/>
        <v>gr</v>
      </c>
      <c r="AV13" s="87" t="str">
        <f t="shared" ca="1" si="10"/>
        <v>AUSTRIAN BEST JUNIOR DOG 2021</v>
      </c>
      <c r="AW13" s="87" t="str">
        <f t="shared" ca="1" si="0"/>
        <v>gr</v>
      </c>
      <c r="AX13" s="67">
        <f t="shared" ca="1" si="12"/>
        <v>4</v>
      </c>
      <c r="AY13" s="78"/>
      <c r="AZ13" s="91"/>
      <c r="BA13" s="91"/>
      <c r="BB13" s="91"/>
      <c r="BC13" s="91"/>
      <c r="BD13" s="91"/>
      <c r="BE13" s="91"/>
      <c r="BF13" s="91"/>
      <c r="BG13" s="91"/>
      <c r="BH13" s="91"/>
      <c r="BI13" s="67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2"/>
      <c r="DG13" s="92"/>
    </row>
    <row r="14" spans="1:117" ht="19.149999999999999" customHeight="1" x14ac:dyDescent="0.2">
      <c r="A14" s="75">
        <v>9</v>
      </c>
      <c r="B14" s="80"/>
      <c r="C14" s="88" t="str">
        <f ca="1">IF(ISERROR(QUOTIENT(SMALL(Tabelle3!$C$6:$C$300,Tabelle5!$A14),100)),"",QUOTIENT(SMALL(Tabelle3!$C$6:$C$300,Tabelle5!$A14),100)&amp;".")</f>
        <v/>
      </c>
      <c r="D14" s="89" t="str">
        <f ca="1">IF(ISERROR(VLOOKUP(SMALL(Tabelle3!$C$6:$C$300,Tabelle5!$A14),Tabelle3!$C$6:$D$300,2,0)),"",IF(VLOOKUP(SMALL(Tabelle3!$C$6:$C$300,Tabelle5!$A14),Tabelle3!$C$6:$D$300,2,0)=1,VLOOKUP(SMALL(Tabelle3!$C$6:$C$300,Tabelle5!$A14),Tabelle3!$C$6:$D$300,2,0)&amp;"  Punkt     ",VLOOKUP(SMALL(Tabelle3!$C$6:$C$300,Tabelle5!$A14),Tabelle3!$C$6:$D$300,2,0)&amp;"  Punkte   "))</f>
        <v/>
      </c>
      <c r="E14" s="87" t="str">
        <f ca="1">IF(ISERROR(VLOOKUP(SMALL(Tabelle3!$C$6:$C$300,Tabelle5!$A14),Tabelle3!$C$6:$N$300,11,0)),"",VLOOKUP(SMALL(Tabelle3!$C$6:$C$300,Tabelle5!$A14),Tabelle3!$C$6:$N$300,11,0))</f>
        <v/>
      </c>
      <c r="F14" s="89" t="str">
        <f ca="1">IF(ISERROR(VLOOKUP(SMALL(Tabelle3!$C$6:$C$300,Tabelle5!$A14),Tabelle3!$C$6:$N$300,12,0)),"",VLOOKUP(SMALL(Tabelle3!$C$6:$C$300,Tabelle5!$A14),Tabelle3!$C$6:$N$300,12,0))</f>
        <v/>
      </c>
      <c r="G14" s="80"/>
      <c r="H14" s="90"/>
      <c r="I14" s="80"/>
      <c r="J14" s="88" t="str">
        <f ca="1">IF(ISERROR(QUOTIENT(SMALL(Tabelle3!$E$6:$E$300,Tabelle5!$A14),100)),"",QUOTIENT(SMALL(Tabelle3!$E$6:$E$300,Tabelle5!$A14),100)&amp;".")</f>
        <v/>
      </c>
      <c r="K14" s="89" t="str">
        <f ca="1">IF(ISERROR(VLOOKUP(SMALL(Tabelle3!$E$6:$E$300,Tabelle5!$A14),Tabelle3!$E$6:$F$300,2,0)),"",IF(VLOOKUP(SMALL(Tabelle3!$E$6:$E$300,Tabelle5!$A14),Tabelle3!$E$6:$F$300,2,0)=1,VLOOKUP(SMALL(Tabelle3!$E$6:$E$300,Tabelle5!$A14),Tabelle3!$E$6:$F$300,2,0)&amp;"  Punkt     ",VLOOKUP(SMALL(Tabelle3!$E$6:$E$300,Tabelle5!$A14),Tabelle3!$E$6:$F$300,2,0)&amp;"  Punkte   "))</f>
        <v/>
      </c>
      <c r="L14" s="87" t="str">
        <f ca="1">IF(ISERROR(VLOOKUP(SMALL(Tabelle3!$E$6:$E$300,Tabelle5!$A14),Tabelle3!$E$6:$N$300,9,0)),"",VLOOKUP(SMALL(Tabelle3!$E$6:$E$300,Tabelle5!$A14),Tabelle3!$E$6:$N$300,9,0))</f>
        <v/>
      </c>
      <c r="M14" s="89" t="str">
        <f ca="1">IF(ISERROR(VLOOKUP(SMALL(Tabelle3!$E$6:$E$300,Tabelle5!$A14),Tabelle3!$E$6:$N$300,10,0)),"",VLOOKUP(SMALL(Tabelle3!$E$6:$E$300,Tabelle5!$A14),Tabelle3!$E$6:$N$300,10,0))</f>
        <v/>
      </c>
      <c r="N14" s="80"/>
      <c r="P14" s="80"/>
      <c r="Q14" s="88" t="str">
        <f ca="1">IF(ISERROR(QUOTIENT(SMALL(Tabelle3!$G$6:$G$300,Tabelle5!$A14),100)),"",QUOTIENT(SMALL(Tabelle3!$G$6:$G$300,Tabelle5!$A14),100)&amp;".")</f>
        <v/>
      </c>
      <c r="R14" s="89" t="str">
        <f ca="1">IF(ISERROR(VLOOKUP(SMALL(Tabelle3!$G$6:$G$300,Tabelle5!$A14),Tabelle3!$G$6:$H$300,2,0)),"",IF(VLOOKUP(SMALL(Tabelle3!$G$6:$G$300,Tabelle5!$A14),Tabelle3!$G$6:$H$300,2,0)=1,VLOOKUP(SMALL(Tabelle3!$G$6:$G$300,Tabelle5!$A14),Tabelle3!$G$6:$H$300,2,0)&amp;"  Punkt     ",VLOOKUP(SMALL(Tabelle3!$G$6:$G$300,Tabelle5!$A14),Tabelle3!$G$6:$H$300,2,0)&amp;"  Punkte   "))</f>
        <v/>
      </c>
      <c r="S14" s="87" t="str">
        <f ca="1">IF(ISERROR(VLOOKUP(SMALL(Tabelle3!$G$6:$G$300,Tabelle5!$A14),Tabelle3!$G$6:$N$300,7,0)),"",VLOOKUP(SMALL(Tabelle3!$G$6:$G$300,Tabelle5!$A14),Tabelle3!$G$6:$N$300,7,0))</f>
        <v/>
      </c>
      <c r="T14" s="89" t="str">
        <f ca="1">IF(ISERROR(VLOOKUP(SMALL(Tabelle3!$G$6:$G$300,Tabelle5!$A14),Tabelle3!$G$6:$N$300,8,0)),"",VLOOKUP(SMALL(Tabelle3!$G$6:$G$300,Tabelle5!$A14),Tabelle3!$G$6:$N$300,8,0))</f>
        <v/>
      </c>
      <c r="U14" s="80"/>
      <c r="V14" s="78"/>
      <c r="W14" s="80"/>
      <c r="X14" s="88" t="str">
        <f ca="1">IF(ISERROR(QUOTIENT(SMALL(Tabelle3!$I$6:$I$300,Tabelle5!$A14),100)),"",QUOTIENT(SMALL(Tabelle3!$I$6:$I$300,Tabelle5!$A14),100)&amp;".")</f>
        <v/>
      </c>
      <c r="Y14" s="89" t="str">
        <f ca="1">IF(ISERROR(VLOOKUP(SMALL(Tabelle3!$I$6:$I$300,Tabelle5!$A14),Tabelle3!$I$6:$J$300,2,0)),"",IF(VLOOKUP(SMALL(Tabelle3!$I$6:$I$300,Tabelle5!$A14),Tabelle3!$I$6:$J$300,2,0)=1,VLOOKUP(SMALL(Tabelle3!$I$6:$I$300,Tabelle5!$A14),Tabelle3!$I$6:$J$300,2,0)&amp;"  Punkt     ",VLOOKUP(SMALL(Tabelle3!$I$6:$I$300,Tabelle5!$A14),Tabelle3!$I$6:$J$300,2,0)&amp;"  Punkte   "))</f>
        <v/>
      </c>
      <c r="Z14" s="87" t="str">
        <f ca="1">IF(ISERROR(VLOOKUP(SMALL(Tabelle3!$I$6:$I$300,Tabelle5!$A14),Tabelle3!$I$6:$N$300,5,0)),"",VLOOKUP(SMALL(Tabelle3!$I$6:$I$300,Tabelle5!$A14),Tabelle3!$I$6:$N$300,5,0))</f>
        <v/>
      </c>
      <c r="AA14" s="89" t="str">
        <f ca="1">IF(ISERROR(VLOOKUP(SMALL(Tabelle3!$I$6:$I$300,Tabelle5!$A14),Tabelle3!$I$6:$N$300,6,0)),"",VLOOKUP(SMALL(Tabelle3!$I$6:$I$300,Tabelle5!$A14),Tabelle3!$I$6:$N$300,6,0))</f>
        <v/>
      </c>
      <c r="AB14" s="80"/>
      <c r="AC14" s="78"/>
      <c r="AD14" s="80"/>
      <c r="AE14" s="88" t="str">
        <f ca="1">IF(ISERROR(QUOTIENT(SMALL(Tabelle3!$K$6:$K$300,Tabelle5!$A14),100)),"",QUOTIENT(SMALL(Tabelle3!$K$6:$K$300,Tabelle5!$A14),100)&amp;".")</f>
        <v/>
      </c>
      <c r="AF14" s="89" t="str">
        <f ca="1">IF(ISERROR(VLOOKUP(SMALL(Tabelle3!$K$6:$K$300,Tabelle5!$A14),Tabelle3!$K$6:$L$300,2,0)),"",IF(VLOOKUP(SMALL(Tabelle3!$K$6:$K$300,Tabelle5!$A14),Tabelle3!$K$6:$L$300,2,0)=1,VLOOKUP(SMALL(Tabelle3!$K$6:$K$300,Tabelle5!$A14),Tabelle3!$K$6:$L$300,2,0)&amp;"  Punkt     ",VLOOKUP(SMALL(Tabelle3!$K$6:$K$300,Tabelle5!$A14),Tabelle3!$K$6:$L$300,2,0)&amp;"  Punkte   "))</f>
        <v/>
      </c>
      <c r="AG14" s="87" t="str">
        <f ca="1">IF(ISERROR(VLOOKUP(SMALL(Tabelle3!$K$6:$K$300,Tabelle5!$A14),Tabelle3!$K$6:$N$300,3,0)),"",VLOOKUP(SMALL(Tabelle3!$K$6:$K$300,Tabelle5!$A14),Tabelle3!$K$6:$N$300,3,0))</f>
        <v/>
      </c>
      <c r="AH14" s="89" t="str">
        <f ca="1">IF(ISERROR(VLOOKUP(SMALL(Tabelle3!$K$6:$K$300,Tabelle5!$A14),Tabelle3!$K$6:$N$300,4,0)),"",VLOOKUP(SMALL(Tabelle3!$K$6:$K$300,Tabelle5!$A14),Tabelle3!$K$6:$N$300,4,0))</f>
        <v/>
      </c>
      <c r="AI14" s="80"/>
      <c r="AJ14" s="78"/>
      <c r="AK14" s="84">
        <f t="shared" ca="1" si="1"/>
        <v>0</v>
      </c>
      <c r="AL14" s="88" t="str">
        <f t="shared" ca="1" si="2"/>
        <v>1.</v>
      </c>
      <c r="AM14" s="87" t="str">
        <f t="shared" ca="1" si="3"/>
        <v xml:space="preserve">59  Punkte   </v>
      </c>
      <c r="AN14" s="87" t="str">
        <f t="shared" ca="1" si="4"/>
        <v>LIGHTNING MCQUEEN FAITHFUL DIAMONDS</v>
      </c>
      <c r="AO14" s="87" t="str">
        <f t="shared" ca="1" si="5"/>
        <v>Sandra Graberski</v>
      </c>
      <c r="AP14" s="84">
        <f t="shared" ca="1" si="11"/>
        <v>4</v>
      </c>
      <c r="AQ14" s="84">
        <f t="shared" ca="1" si="6"/>
        <v>18</v>
      </c>
      <c r="AR14" s="78"/>
      <c r="AS14" s="84">
        <f t="shared" ca="1" si="7"/>
        <v>0</v>
      </c>
      <c r="AT14" s="87" t="str">
        <f t="shared" ca="1" si="8"/>
        <v>1.</v>
      </c>
      <c r="AU14" s="87" t="str">
        <f t="shared" ca="1" si="9"/>
        <v xml:space="preserve">59  Punkte   </v>
      </c>
      <c r="AV14" s="87" t="str">
        <f t="shared" ca="1" si="10"/>
        <v>LIGHTNING MCQUEEN FAITHFUL DIAMONDS</v>
      </c>
      <c r="AW14" s="87" t="str">
        <f t="shared" ca="1" si="0"/>
        <v>Sandra Graberski</v>
      </c>
      <c r="AX14" s="67">
        <f t="shared" ca="1" si="12"/>
        <v>4</v>
      </c>
      <c r="AY14" s="78"/>
      <c r="AZ14" s="91"/>
      <c r="BA14" s="91"/>
      <c r="BB14" s="91"/>
      <c r="BC14" s="91"/>
      <c r="BD14" s="91"/>
      <c r="BE14" s="91"/>
      <c r="BF14" s="91"/>
      <c r="BG14" s="91"/>
      <c r="BH14" s="91"/>
      <c r="BI14" s="67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2"/>
      <c r="DG14" s="92"/>
    </row>
    <row r="15" spans="1:117" ht="19.149999999999999" customHeight="1" x14ac:dyDescent="0.2">
      <c r="A15" s="75">
        <v>10</v>
      </c>
      <c r="B15" s="80"/>
      <c r="C15" s="88" t="str">
        <f ca="1">IF(ISERROR(QUOTIENT(SMALL(Tabelle3!$C$6:$C$300,Tabelle5!$A15),100)),"",QUOTIENT(SMALL(Tabelle3!$C$6:$C$300,Tabelle5!$A15),100)&amp;".")</f>
        <v/>
      </c>
      <c r="D15" s="89" t="str">
        <f ca="1">IF(ISERROR(VLOOKUP(SMALL(Tabelle3!$C$6:$C$300,Tabelle5!$A15),Tabelle3!$C$6:$D$300,2,0)),"",IF(VLOOKUP(SMALL(Tabelle3!$C$6:$C$300,Tabelle5!$A15),Tabelle3!$C$6:$D$300,2,0)=1,VLOOKUP(SMALL(Tabelle3!$C$6:$C$300,Tabelle5!$A15),Tabelle3!$C$6:$D$300,2,0)&amp;"  Punkt     ",VLOOKUP(SMALL(Tabelle3!$C$6:$C$300,Tabelle5!$A15),Tabelle3!$C$6:$D$300,2,0)&amp;"  Punkte   "))</f>
        <v/>
      </c>
      <c r="E15" s="87" t="str">
        <f ca="1">IF(ISERROR(VLOOKUP(SMALL(Tabelle3!$C$6:$C$300,Tabelle5!$A15),Tabelle3!$C$6:$N$300,11,0)),"",VLOOKUP(SMALL(Tabelle3!$C$6:$C$300,Tabelle5!$A15),Tabelle3!$C$6:$N$300,11,0))</f>
        <v/>
      </c>
      <c r="F15" s="89" t="str">
        <f ca="1">IF(ISERROR(VLOOKUP(SMALL(Tabelle3!$C$6:$C$300,Tabelle5!$A15),Tabelle3!$C$6:$N$300,12,0)),"",VLOOKUP(SMALL(Tabelle3!$C$6:$C$300,Tabelle5!$A15),Tabelle3!$C$6:$N$300,12,0))</f>
        <v/>
      </c>
      <c r="G15" s="80"/>
      <c r="H15" s="90"/>
      <c r="I15" s="80"/>
      <c r="J15" s="88" t="str">
        <f ca="1">IF(ISERROR(QUOTIENT(SMALL(Tabelle3!$E$6:$E$300,Tabelle5!$A15),100)),"",QUOTIENT(SMALL(Tabelle3!$E$6:$E$300,Tabelle5!$A15),100)&amp;".")</f>
        <v/>
      </c>
      <c r="K15" s="89" t="str">
        <f ca="1">IF(ISERROR(VLOOKUP(SMALL(Tabelle3!$E$6:$E$300,Tabelle5!$A15),Tabelle3!$E$6:$F$300,2,0)),"",IF(VLOOKUP(SMALL(Tabelle3!$E$6:$E$300,Tabelle5!$A15),Tabelle3!$E$6:$F$300,2,0)=1,VLOOKUP(SMALL(Tabelle3!$E$6:$E$300,Tabelle5!$A15),Tabelle3!$E$6:$F$300,2,0)&amp;"  Punkt     ",VLOOKUP(SMALL(Tabelle3!$E$6:$E$300,Tabelle5!$A15),Tabelle3!$E$6:$F$300,2,0)&amp;"  Punkte   "))</f>
        <v/>
      </c>
      <c r="L15" s="87" t="str">
        <f ca="1">IF(ISERROR(VLOOKUP(SMALL(Tabelle3!$E$6:$E$300,Tabelle5!$A15),Tabelle3!$E$6:$N$300,9,0)),"",VLOOKUP(SMALL(Tabelle3!$E$6:$E$300,Tabelle5!$A15),Tabelle3!$E$6:$N$300,9,0))</f>
        <v/>
      </c>
      <c r="M15" s="89" t="str">
        <f ca="1">IF(ISERROR(VLOOKUP(SMALL(Tabelle3!$E$6:$E$300,Tabelle5!$A15),Tabelle3!$E$6:$N$300,10,0)),"",VLOOKUP(SMALL(Tabelle3!$E$6:$E$300,Tabelle5!$A15),Tabelle3!$E$6:$N$300,10,0))</f>
        <v/>
      </c>
      <c r="N15" s="80"/>
      <c r="P15" s="80"/>
      <c r="Q15" s="88" t="str">
        <f ca="1">IF(ISERROR(QUOTIENT(SMALL(Tabelle3!$G$6:$G$300,Tabelle5!$A15),100)),"",QUOTIENT(SMALL(Tabelle3!$G$6:$G$300,Tabelle5!$A15),100)&amp;".")</f>
        <v/>
      </c>
      <c r="R15" s="89" t="str">
        <f ca="1">IF(ISERROR(VLOOKUP(SMALL(Tabelle3!$G$6:$G$300,Tabelle5!$A15),Tabelle3!$G$6:$H$300,2,0)),"",IF(VLOOKUP(SMALL(Tabelle3!$G$6:$G$300,Tabelle5!$A15),Tabelle3!$G$6:$H$300,2,0)=1,VLOOKUP(SMALL(Tabelle3!$G$6:$G$300,Tabelle5!$A15),Tabelle3!$G$6:$H$300,2,0)&amp;"  Punkt     ",VLOOKUP(SMALL(Tabelle3!$G$6:$G$300,Tabelle5!$A15),Tabelle3!$G$6:$H$300,2,0)&amp;"  Punkte   "))</f>
        <v/>
      </c>
      <c r="S15" s="87" t="str">
        <f ca="1">IF(ISERROR(VLOOKUP(SMALL(Tabelle3!$G$6:$G$300,Tabelle5!$A15),Tabelle3!$G$6:$N$300,7,0)),"",VLOOKUP(SMALL(Tabelle3!$G$6:$G$300,Tabelle5!$A15),Tabelle3!$G$6:$N$300,7,0))</f>
        <v/>
      </c>
      <c r="T15" s="89" t="str">
        <f ca="1">IF(ISERROR(VLOOKUP(SMALL(Tabelle3!$G$6:$G$300,Tabelle5!$A15),Tabelle3!$G$6:$N$300,8,0)),"",VLOOKUP(SMALL(Tabelle3!$G$6:$G$300,Tabelle5!$A15),Tabelle3!$G$6:$N$300,8,0))</f>
        <v/>
      </c>
      <c r="U15" s="80"/>
      <c r="V15" s="78"/>
      <c r="W15" s="80"/>
      <c r="X15" s="88" t="str">
        <f ca="1">IF(ISERROR(QUOTIENT(SMALL(Tabelle3!$I$6:$I$300,Tabelle5!$A15),100)),"",QUOTIENT(SMALL(Tabelle3!$I$6:$I$300,Tabelle5!$A15),100)&amp;".")</f>
        <v/>
      </c>
      <c r="Y15" s="89" t="str">
        <f ca="1">IF(ISERROR(VLOOKUP(SMALL(Tabelle3!$I$6:$I$300,Tabelle5!$A15),Tabelle3!$I$6:$J$300,2,0)),"",IF(VLOOKUP(SMALL(Tabelle3!$I$6:$I$300,Tabelle5!$A15),Tabelle3!$I$6:$J$300,2,0)=1,VLOOKUP(SMALL(Tabelle3!$I$6:$I$300,Tabelle5!$A15),Tabelle3!$I$6:$J$300,2,0)&amp;"  Punkt     ",VLOOKUP(SMALL(Tabelle3!$I$6:$I$300,Tabelle5!$A15),Tabelle3!$I$6:$J$300,2,0)&amp;"  Punkte   "))</f>
        <v/>
      </c>
      <c r="Z15" s="87" t="str">
        <f ca="1">IF(ISERROR(VLOOKUP(SMALL(Tabelle3!$I$6:$I$300,Tabelle5!$A15),Tabelle3!$I$6:$N$300,5,0)),"",VLOOKUP(SMALL(Tabelle3!$I$6:$I$300,Tabelle5!$A15),Tabelle3!$I$6:$N$300,5,0))</f>
        <v/>
      </c>
      <c r="AA15" s="89" t="str">
        <f ca="1">IF(ISERROR(VLOOKUP(SMALL(Tabelle3!$I$6:$I$300,Tabelle5!$A15),Tabelle3!$I$6:$N$300,6,0)),"",VLOOKUP(SMALL(Tabelle3!$I$6:$I$300,Tabelle5!$A15),Tabelle3!$I$6:$N$300,6,0))</f>
        <v/>
      </c>
      <c r="AB15" s="80"/>
      <c r="AC15" s="78"/>
      <c r="AD15" s="80"/>
      <c r="AE15" s="88" t="str">
        <f ca="1">IF(ISERROR(QUOTIENT(SMALL(Tabelle3!$K$6:$K$300,Tabelle5!$A15),100)),"",QUOTIENT(SMALL(Tabelle3!$K$6:$K$300,Tabelle5!$A15),100)&amp;".")</f>
        <v/>
      </c>
      <c r="AF15" s="89" t="str">
        <f ca="1">IF(ISERROR(VLOOKUP(SMALL(Tabelle3!$K$6:$K$300,Tabelle5!$A15),Tabelle3!$K$6:$L$300,2,0)),"",IF(VLOOKUP(SMALL(Tabelle3!$K$6:$K$300,Tabelle5!$A15),Tabelle3!$K$6:$L$300,2,0)=1,VLOOKUP(SMALL(Tabelle3!$K$6:$K$300,Tabelle5!$A15),Tabelle3!$K$6:$L$300,2,0)&amp;"  Punkt     ",VLOOKUP(SMALL(Tabelle3!$K$6:$K$300,Tabelle5!$A15),Tabelle3!$K$6:$L$300,2,0)&amp;"  Punkte   "))</f>
        <v/>
      </c>
      <c r="AG15" s="87" t="str">
        <f ca="1">IF(ISERROR(VLOOKUP(SMALL(Tabelle3!$K$6:$K$300,Tabelle5!$A15),Tabelle3!$K$6:$N$300,3,0)),"",VLOOKUP(SMALL(Tabelle3!$K$6:$K$300,Tabelle5!$A15),Tabelle3!$K$6:$N$300,3,0))</f>
        <v/>
      </c>
      <c r="AH15" s="89" t="str">
        <f ca="1">IF(ISERROR(VLOOKUP(SMALL(Tabelle3!$K$6:$K$300,Tabelle5!$A15),Tabelle3!$K$6:$N$300,4,0)),"",VLOOKUP(SMALL(Tabelle3!$K$6:$K$300,Tabelle5!$A15),Tabelle3!$K$6:$N$300,4,0))</f>
        <v/>
      </c>
      <c r="AI15" s="80"/>
      <c r="AJ15" s="78"/>
      <c r="AK15" s="84">
        <f t="shared" ca="1" si="1"/>
        <v>0</v>
      </c>
      <c r="AL15" s="88" t="str">
        <f t="shared" ca="1" si="2"/>
        <v>2.</v>
      </c>
      <c r="AM15" s="87" t="str">
        <f t="shared" ca="1" si="3"/>
        <v xml:space="preserve">23  Punkte   </v>
      </c>
      <c r="AN15" s="87" t="str">
        <f t="shared" ca="1" si="4"/>
        <v>WIZARD OF CELTIC STAFF′S</v>
      </c>
      <c r="AO15" s="87" t="str">
        <f t="shared" ca="1" si="5"/>
        <v>Waltraud Spielmann</v>
      </c>
      <c r="AP15" s="84">
        <f t="shared" ca="1" si="11"/>
        <v>4</v>
      </c>
      <c r="AQ15" s="84">
        <f t="shared" ca="1" si="6"/>
        <v>19</v>
      </c>
      <c r="AR15" s="78"/>
      <c r="AS15" s="84">
        <f t="shared" ca="1" si="7"/>
        <v>0</v>
      </c>
      <c r="AT15" s="87" t="str">
        <f t="shared" ca="1" si="8"/>
        <v>2.</v>
      </c>
      <c r="AU15" s="87" t="str">
        <f t="shared" ca="1" si="9"/>
        <v xml:space="preserve">23  Punkte   </v>
      </c>
      <c r="AV15" s="87" t="str">
        <f t="shared" ca="1" si="10"/>
        <v>WIZARD OF CELTIC STAFF′S</v>
      </c>
      <c r="AW15" s="87" t="str">
        <f t="shared" ca="1" si="0"/>
        <v>Waltraud Spielmann</v>
      </c>
      <c r="AX15" s="67">
        <f t="shared" ca="1" si="12"/>
        <v>4</v>
      </c>
      <c r="AY15" s="78"/>
      <c r="AZ15" s="91"/>
      <c r="BA15" s="91"/>
      <c r="BB15" s="91"/>
      <c r="BC15" s="91"/>
      <c r="BD15" s="91"/>
      <c r="BE15" s="91"/>
      <c r="BF15" s="91"/>
      <c r="BG15" s="91"/>
      <c r="BH15" s="91"/>
      <c r="BI15" s="67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2"/>
      <c r="DG15" s="92"/>
    </row>
    <row r="16" spans="1:117" ht="19.149999999999999" customHeight="1" x14ac:dyDescent="0.2">
      <c r="A16" s="75">
        <v>11</v>
      </c>
      <c r="B16" s="80"/>
      <c r="C16" s="88" t="str">
        <f ca="1">IF(ISERROR(QUOTIENT(SMALL(Tabelle3!$C$6:$C$300,Tabelle5!$A16),100)),"",QUOTIENT(SMALL(Tabelle3!$C$6:$C$300,Tabelle5!$A16),100)&amp;".")</f>
        <v/>
      </c>
      <c r="D16" s="89" t="str">
        <f ca="1">IF(ISERROR(VLOOKUP(SMALL(Tabelle3!$C$6:$C$300,Tabelle5!$A16),Tabelle3!$C$6:$D$300,2,0)),"",IF(VLOOKUP(SMALL(Tabelle3!$C$6:$C$300,Tabelle5!$A16),Tabelle3!$C$6:$D$300,2,0)=1,VLOOKUP(SMALL(Tabelle3!$C$6:$C$300,Tabelle5!$A16),Tabelle3!$C$6:$D$300,2,0)&amp;"  Punkt     ",VLOOKUP(SMALL(Tabelle3!$C$6:$C$300,Tabelle5!$A16),Tabelle3!$C$6:$D$300,2,0)&amp;"  Punkte   "))</f>
        <v/>
      </c>
      <c r="E16" s="87" t="str">
        <f ca="1">IF(ISERROR(VLOOKUP(SMALL(Tabelle3!$C$6:$C$300,Tabelle5!$A16),Tabelle3!$C$6:$N$300,11,0)),"",VLOOKUP(SMALL(Tabelle3!$C$6:$C$300,Tabelle5!$A16),Tabelle3!$C$6:$N$300,11,0))</f>
        <v/>
      </c>
      <c r="F16" s="89" t="str">
        <f ca="1">IF(ISERROR(VLOOKUP(SMALL(Tabelle3!$C$6:$C$300,Tabelle5!$A16),Tabelle3!$C$6:$N$300,12,0)),"",VLOOKUP(SMALL(Tabelle3!$C$6:$C$300,Tabelle5!$A16),Tabelle3!$C$6:$N$300,12,0))</f>
        <v/>
      </c>
      <c r="G16" s="80"/>
      <c r="H16" s="90"/>
      <c r="I16" s="80"/>
      <c r="J16" s="88" t="str">
        <f ca="1">IF(ISERROR(QUOTIENT(SMALL(Tabelle3!$E$6:$E$300,Tabelle5!$A16),100)),"",QUOTIENT(SMALL(Tabelle3!$E$6:$E$300,Tabelle5!$A16),100)&amp;".")</f>
        <v/>
      </c>
      <c r="K16" s="89" t="str">
        <f ca="1">IF(ISERROR(VLOOKUP(SMALL(Tabelle3!$E$6:$E$300,Tabelle5!$A16),Tabelle3!$E$6:$F$300,2,0)),"",IF(VLOOKUP(SMALL(Tabelle3!$E$6:$E$300,Tabelle5!$A16),Tabelle3!$E$6:$F$300,2,0)=1,VLOOKUP(SMALL(Tabelle3!$E$6:$E$300,Tabelle5!$A16),Tabelle3!$E$6:$F$300,2,0)&amp;"  Punkt     ",VLOOKUP(SMALL(Tabelle3!$E$6:$E$300,Tabelle5!$A16),Tabelle3!$E$6:$F$300,2,0)&amp;"  Punkte   "))</f>
        <v/>
      </c>
      <c r="L16" s="87" t="str">
        <f ca="1">IF(ISERROR(VLOOKUP(SMALL(Tabelle3!$E$6:$E$300,Tabelle5!$A16),Tabelle3!$E$6:$N$300,9,0)),"",VLOOKUP(SMALL(Tabelle3!$E$6:$E$300,Tabelle5!$A16),Tabelle3!$E$6:$N$300,9,0))</f>
        <v/>
      </c>
      <c r="M16" s="89" t="str">
        <f ca="1">IF(ISERROR(VLOOKUP(SMALL(Tabelle3!$E$6:$E$300,Tabelle5!$A16),Tabelle3!$E$6:$N$300,10,0)),"",VLOOKUP(SMALL(Tabelle3!$E$6:$E$300,Tabelle5!$A16),Tabelle3!$E$6:$N$300,10,0))</f>
        <v/>
      </c>
      <c r="N16" s="80"/>
      <c r="P16" s="80"/>
      <c r="Q16" s="88" t="str">
        <f ca="1">IF(ISERROR(QUOTIENT(SMALL(Tabelle3!$G$6:$G$300,Tabelle5!$A16),100)),"",QUOTIENT(SMALL(Tabelle3!$G$6:$G$300,Tabelle5!$A16),100)&amp;".")</f>
        <v/>
      </c>
      <c r="R16" s="89" t="str">
        <f ca="1">IF(ISERROR(VLOOKUP(SMALL(Tabelle3!$G$6:$G$300,Tabelle5!$A16),Tabelle3!$G$6:$H$300,2,0)),"",IF(VLOOKUP(SMALL(Tabelle3!$G$6:$G$300,Tabelle5!$A16),Tabelle3!$G$6:$H$300,2,0)=1,VLOOKUP(SMALL(Tabelle3!$G$6:$G$300,Tabelle5!$A16),Tabelle3!$G$6:$H$300,2,0)&amp;"  Punkt     ",VLOOKUP(SMALL(Tabelle3!$G$6:$G$300,Tabelle5!$A16),Tabelle3!$G$6:$H$300,2,0)&amp;"  Punkte   "))</f>
        <v/>
      </c>
      <c r="S16" s="87" t="str">
        <f ca="1">IF(ISERROR(VLOOKUP(SMALL(Tabelle3!$G$6:$G$300,Tabelle5!$A16),Tabelle3!$G$6:$N$300,7,0)),"",VLOOKUP(SMALL(Tabelle3!$G$6:$G$300,Tabelle5!$A16),Tabelle3!$G$6:$N$300,7,0))</f>
        <v/>
      </c>
      <c r="T16" s="89" t="str">
        <f ca="1">IF(ISERROR(VLOOKUP(SMALL(Tabelle3!$G$6:$G$300,Tabelle5!$A16),Tabelle3!$G$6:$N$300,8,0)),"",VLOOKUP(SMALL(Tabelle3!$G$6:$G$300,Tabelle5!$A16),Tabelle3!$G$6:$N$300,8,0))</f>
        <v/>
      </c>
      <c r="U16" s="80"/>
      <c r="V16" s="78"/>
      <c r="W16" s="80"/>
      <c r="X16" s="88" t="str">
        <f ca="1">IF(ISERROR(QUOTIENT(SMALL(Tabelle3!$I$6:$I$300,Tabelle5!$A16),100)),"",QUOTIENT(SMALL(Tabelle3!$I$6:$I$300,Tabelle5!$A16),100)&amp;".")</f>
        <v/>
      </c>
      <c r="Y16" s="89" t="str">
        <f ca="1">IF(ISERROR(VLOOKUP(SMALL(Tabelle3!$I$6:$I$300,Tabelle5!$A16),Tabelle3!$I$6:$J$300,2,0)),"",IF(VLOOKUP(SMALL(Tabelle3!$I$6:$I$300,Tabelle5!$A16),Tabelle3!$I$6:$J$300,2,0)=1,VLOOKUP(SMALL(Tabelle3!$I$6:$I$300,Tabelle5!$A16),Tabelle3!$I$6:$J$300,2,0)&amp;"  Punkt     ",VLOOKUP(SMALL(Tabelle3!$I$6:$I$300,Tabelle5!$A16),Tabelle3!$I$6:$J$300,2,0)&amp;"  Punkte   "))</f>
        <v/>
      </c>
      <c r="Z16" s="87" t="str">
        <f ca="1">IF(ISERROR(VLOOKUP(SMALL(Tabelle3!$I$6:$I$300,Tabelle5!$A16),Tabelle3!$I$6:$N$300,5,0)),"",VLOOKUP(SMALL(Tabelle3!$I$6:$I$300,Tabelle5!$A16),Tabelle3!$I$6:$N$300,5,0))</f>
        <v/>
      </c>
      <c r="AA16" s="89" t="str">
        <f ca="1">IF(ISERROR(VLOOKUP(SMALL(Tabelle3!$I$6:$I$300,Tabelle5!$A16),Tabelle3!$I$6:$N$300,6,0)),"",VLOOKUP(SMALL(Tabelle3!$I$6:$I$300,Tabelle5!$A16),Tabelle3!$I$6:$N$300,6,0))</f>
        <v/>
      </c>
      <c r="AB16" s="80"/>
      <c r="AC16" s="78"/>
      <c r="AD16" s="80"/>
      <c r="AE16" s="88" t="str">
        <f ca="1">IF(ISERROR(QUOTIENT(SMALL(Tabelle3!$K$6:$K$300,Tabelle5!$A16),100)),"",QUOTIENT(SMALL(Tabelle3!$K$6:$K$300,Tabelle5!$A16),100)&amp;".")</f>
        <v/>
      </c>
      <c r="AF16" s="89" t="str">
        <f ca="1">IF(ISERROR(VLOOKUP(SMALL(Tabelle3!$K$6:$K$300,Tabelle5!$A16),Tabelle3!$K$6:$L$300,2,0)),"",IF(VLOOKUP(SMALL(Tabelle3!$K$6:$K$300,Tabelle5!$A16),Tabelle3!$K$6:$L$300,2,0)=1,VLOOKUP(SMALL(Tabelle3!$K$6:$K$300,Tabelle5!$A16),Tabelle3!$K$6:$L$300,2,0)&amp;"  Punkt     ",VLOOKUP(SMALL(Tabelle3!$K$6:$K$300,Tabelle5!$A16),Tabelle3!$K$6:$L$300,2,0)&amp;"  Punkte   "))</f>
        <v/>
      </c>
      <c r="AG16" s="87" t="str">
        <f ca="1">IF(ISERROR(VLOOKUP(SMALL(Tabelle3!$K$6:$K$300,Tabelle5!$A16),Tabelle3!$K$6:$N$300,3,0)),"",VLOOKUP(SMALL(Tabelle3!$K$6:$K$300,Tabelle5!$A16),Tabelle3!$K$6:$N$300,3,0))</f>
        <v/>
      </c>
      <c r="AH16" s="89" t="str">
        <f ca="1">IF(ISERROR(VLOOKUP(SMALL(Tabelle3!$K$6:$K$300,Tabelle5!$A16),Tabelle3!$K$6:$N$300,4,0)),"",VLOOKUP(SMALL(Tabelle3!$K$6:$K$300,Tabelle5!$A16),Tabelle3!$K$6:$N$300,4,0))</f>
        <v/>
      </c>
      <c r="AI16" s="80"/>
      <c r="AJ16" s="78"/>
      <c r="AK16" s="84">
        <f t="shared" ca="1" si="1"/>
        <v>0</v>
      </c>
      <c r="AL16" s="88" t="str">
        <f t="shared" ca="1" si="2"/>
        <v>3.</v>
      </c>
      <c r="AM16" s="87" t="str">
        <f t="shared" ca="1" si="3"/>
        <v xml:space="preserve">20  Punkte   </v>
      </c>
      <c r="AN16" s="87" t="str">
        <f t="shared" ca="1" si="4"/>
        <v>EASY RAIDER OF-STYRIAVALLEY</v>
      </c>
      <c r="AO16" s="87" t="str">
        <f t="shared" ca="1" si="5"/>
        <v>Cindy Kasbauer</v>
      </c>
      <c r="AP16" s="84">
        <f t="shared" ca="1" si="11"/>
        <v>4</v>
      </c>
      <c r="AQ16" s="84">
        <f t="shared" ca="1" si="6"/>
        <v>20</v>
      </c>
      <c r="AR16" s="78"/>
      <c r="AS16" s="84">
        <f t="shared" ca="1" si="7"/>
        <v>0</v>
      </c>
      <c r="AT16" s="87" t="str">
        <f t="shared" ca="1" si="8"/>
        <v>3.</v>
      </c>
      <c r="AU16" s="87" t="str">
        <f t="shared" ca="1" si="9"/>
        <v xml:space="preserve">20  Punkte   </v>
      </c>
      <c r="AV16" s="87" t="str">
        <f t="shared" ca="1" si="10"/>
        <v>EASY RAIDER OF-STYRIAVALLEY</v>
      </c>
      <c r="AW16" s="87" t="str">
        <f t="shared" ca="1" si="0"/>
        <v>Cindy Kasbauer</v>
      </c>
      <c r="AX16" s="67">
        <f t="shared" ca="1" si="12"/>
        <v>4</v>
      </c>
      <c r="AY16" s="78"/>
      <c r="AZ16" s="91"/>
      <c r="BA16" s="91"/>
      <c r="BB16" s="91"/>
      <c r="BC16" s="91"/>
      <c r="BD16" s="91"/>
      <c r="BE16" s="91"/>
      <c r="BF16" s="91"/>
      <c r="BG16" s="91"/>
      <c r="BH16" s="91"/>
      <c r="BI16" s="67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2"/>
      <c r="DG16" s="92"/>
    </row>
    <row r="17" spans="1:111" ht="19.149999999999999" customHeight="1" x14ac:dyDescent="0.2">
      <c r="A17" s="75">
        <v>12</v>
      </c>
      <c r="B17" s="80"/>
      <c r="C17" s="88" t="str">
        <f ca="1">IF(ISERROR(QUOTIENT(SMALL(Tabelle3!$C$6:$C$300,Tabelle5!$A17),100)),"",QUOTIENT(SMALL(Tabelle3!$C$6:$C$300,Tabelle5!$A17),100)&amp;".")</f>
        <v/>
      </c>
      <c r="D17" s="89" t="str">
        <f ca="1">IF(ISERROR(VLOOKUP(SMALL(Tabelle3!$C$6:$C$300,Tabelle5!$A17),Tabelle3!$C$6:$D$300,2,0)),"",IF(VLOOKUP(SMALL(Tabelle3!$C$6:$C$300,Tabelle5!$A17),Tabelle3!$C$6:$D$300,2,0)=1,VLOOKUP(SMALL(Tabelle3!$C$6:$C$300,Tabelle5!$A17),Tabelle3!$C$6:$D$300,2,0)&amp;"  Punkt     ",VLOOKUP(SMALL(Tabelle3!$C$6:$C$300,Tabelle5!$A17),Tabelle3!$C$6:$D$300,2,0)&amp;"  Punkte   "))</f>
        <v/>
      </c>
      <c r="E17" s="87" t="str">
        <f ca="1">IF(ISERROR(VLOOKUP(SMALL(Tabelle3!$C$6:$C$300,Tabelle5!$A17),Tabelle3!$C$6:$N$300,11,0)),"",VLOOKUP(SMALL(Tabelle3!$C$6:$C$300,Tabelle5!$A17),Tabelle3!$C$6:$N$300,11,0))</f>
        <v/>
      </c>
      <c r="F17" s="89" t="str">
        <f ca="1">IF(ISERROR(VLOOKUP(SMALL(Tabelle3!$C$6:$C$300,Tabelle5!$A17),Tabelle3!$C$6:$N$300,12,0)),"",VLOOKUP(SMALL(Tabelle3!$C$6:$C$300,Tabelle5!$A17),Tabelle3!$C$6:$N$300,12,0))</f>
        <v/>
      </c>
      <c r="G17" s="80"/>
      <c r="H17" s="90"/>
      <c r="I17" s="80"/>
      <c r="J17" s="88" t="str">
        <f ca="1">IF(ISERROR(QUOTIENT(SMALL(Tabelle3!$E$6:$E$300,Tabelle5!$A17),100)),"",QUOTIENT(SMALL(Tabelle3!$E$6:$E$300,Tabelle5!$A17),100)&amp;".")</f>
        <v/>
      </c>
      <c r="K17" s="89" t="str">
        <f ca="1">IF(ISERROR(VLOOKUP(SMALL(Tabelle3!$E$6:$E$300,Tabelle5!$A17),Tabelle3!$E$6:$F$300,2,0)),"",IF(VLOOKUP(SMALL(Tabelle3!$E$6:$E$300,Tabelle5!$A17),Tabelle3!$E$6:$F$300,2,0)=1,VLOOKUP(SMALL(Tabelle3!$E$6:$E$300,Tabelle5!$A17),Tabelle3!$E$6:$F$300,2,0)&amp;"  Punkt     ",VLOOKUP(SMALL(Tabelle3!$E$6:$E$300,Tabelle5!$A17),Tabelle3!$E$6:$F$300,2,0)&amp;"  Punkte   "))</f>
        <v/>
      </c>
      <c r="L17" s="87" t="str">
        <f ca="1">IF(ISERROR(VLOOKUP(SMALL(Tabelle3!$E$6:$E$300,Tabelle5!$A17),Tabelle3!$E$6:$N$300,9,0)),"",VLOOKUP(SMALL(Tabelle3!$E$6:$E$300,Tabelle5!$A17),Tabelle3!$E$6:$N$300,9,0))</f>
        <v/>
      </c>
      <c r="M17" s="89" t="str">
        <f ca="1">IF(ISERROR(VLOOKUP(SMALL(Tabelle3!$E$6:$E$300,Tabelle5!$A17),Tabelle3!$E$6:$N$300,10,0)),"",VLOOKUP(SMALL(Tabelle3!$E$6:$E$300,Tabelle5!$A17),Tabelle3!$E$6:$N$300,10,0))</f>
        <v/>
      </c>
      <c r="N17" s="80"/>
      <c r="P17" s="80"/>
      <c r="Q17" s="88" t="str">
        <f ca="1">IF(ISERROR(QUOTIENT(SMALL(Tabelle3!$G$6:$G$300,Tabelle5!$A17),100)),"",QUOTIENT(SMALL(Tabelle3!$G$6:$G$300,Tabelle5!$A17),100)&amp;".")</f>
        <v/>
      </c>
      <c r="R17" s="89" t="str">
        <f ca="1">IF(ISERROR(VLOOKUP(SMALL(Tabelle3!$G$6:$G$300,Tabelle5!$A17),Tabelle3!$G$6:$H$300,2,0)),"",IF(VLOOKUP(SMALL(Tabelle3!$G$6:$G$300,Tabelle5!$A17),Tabelle3!$G$6:$H$300,2,0)=1,VLOOKUP(SMALL(Tabelle3!$G$6:$G$300,Tabelle5!$A17),Tabelle3!$G$6:$H$300,2,0)&amp;"  Punkt     ",VLOOKUP(SMALL(Tabelle3!$G$6:$G$300,Tabelle5!$A17),Tabelle3!$G$6:$H$300,2,0)&amp;"  Punkte   "))</f>
        <v/>
      </c>
      <c r="S17" s="87" t="str">
        <f ca="1">IF(ISERROR(VLOOKUP(SMALL(Tabelle3!$G$6:$G$300,Tabelle5!$A17),Tabelle3!$G$6:$N$300,7,0)),"",VLOOKUP(SMALL(Tabelle3!$G$6:$G$300,Tabelle5!$A17),Tabelle3!$G$6:$N$300,7,0))</f>
        <v/>
      </c>
      <c r="T17" s="89" t="str">
        <f ca="1">IF(ISERROR(VLOOKUP(SMALL(Tabelle3!$G$6:$G$300,Tabelle5!$A17),Tabelle3!$G$6:$N$300,8,0)),"",VLOOKUP(SMALL(Tabelle3!$G$6:$G$300,Tabelle5!$A17),Tabelle3!$G$6:$N$300,8,0))</f>
        <v/>
      </c>
      <c r="U17" s="80"/>
      <c r="V17" s="78"/>
      <c r="W17" s="80"/>
      <c r="X17" s="88" t="str">
        <f ca="1">IF(ISERROR(QUOTIENT(SMALL(Tabelle3!$I$6:$I$300,Tabelle5!$A17),100)),"",QUOTIENT(SMALL(Tabelle3!$I$6:$I$300,Tabelle5!$A17),100)&amp;".")</f>
        <v/>
      </c>
      <c r="Y17" s="89" t="str">
        <f ca="1">IF(ISERROR(VLOOKUP(SMALL(Tabelle3!$I$6:$I$300,Tabelle5!$A17),Tabelle3!$I$6:$J$300,2,0)),"",IF(VLOOKUP(SMALL(Tabelle3!$I$6:$I$300,Tabelle5!$A17),Tabelle3!$I$6:$J$300,2,0)=1,VLOOKUP(SMALL(Tabelle3!$I$6:$I$300,Tabelle5!$A17),Tabelle3!$I$6:$J$300,2,0)&amp;"  Punkt     ",VLOOKUP(SMALL(Tabelle3!$I$6:$I$300,Tabelle5!$A17),Tabelle3!$I$6:$J$300,2,0)&amp;"  Punkte   "))</f>
        <v/>
      </c>
      <c r="Z17" s="87" t="str">
        <f ca="1">IF(ISERROR(VLOOKUP(SMALL(Tabelle3!$I$6:$I$300,Tabelle5!$A17),Tabelle3!$I$6:$N$300,5,0)),"",VLOOKUP(SMALL(Tabelle3!$I$6:$I$300,Tabelle5!$A17),Tabelle3!$I$6:$N$300,5,0))</f>
        <v/>
      </c>
      <c r="AA17" s="89" t="str">
        <f ca="1">IF(ISERROR(VLOOKUP(SMALL(Tabelle3!$I$6:$I$300,Tabelle5!$A17),Tabelle3!$I$6:$N$300,6,0)),"",VLOOKUP(SMALL(Tabelle3!$I$6:$I$300,Tabelle5!$A17),Tabelle3!$I$6:$N$300,6,0))</f>
        <v/>
      </c>
      <c r="AB17" s="80"/>
      <c r="AC17" s="78"/>
      <c r="AD17" s="80"/>
      <c r="AE17" s="88" t="str">
        <f ca="1">IF(ISERROR(QUOTIENT(SMALL(Tabelle3!$K$6:$K$300,Tabelle5!$A17),100)),"",QUOTIENT(SMALL(Tabelle3!$K$6:$K$300,Tabelle5!$A17),100)&amp;".")</f>
        <v/>
      </c>
      <c r="AF17" s="89" t="str">
        <f ca="1">IF(ISERROR(VLOOKUP(SMALL(Tabelle3!$K$6:$K$300,Tabelle5!$A17),Tabelle3!$K$6:$L$300,2,0)),"",IF(VLOOKUP(SMALL(Tabelle3!$K$6:$K$300,Tabelle5!$A17),Tabelle3!$K$6:$L$300,2,0)=1,VLOOKUP(SMALL(Tabelle3!$K$6:$K$300,Tabelle5!$A17),Tabelle3!$K$6:$L$300,2,0)&amp;"  Punkt     ",VLOOKUP(SMALL(Tabelle3!$K$6:$K$300,Tabelle5!$A17),Tabelle3!$K$6:$L$300,2,0)&amp;"  Punkte   "))</f>
        <v/>
      </c>
      <c r="AG17" s="87" t="str">
        <f ca="1">IF(ISERROR(VLOOKUP(SMALL(Tabelle3!$K$6:$K$300,Tabelle5!$A17),Tabelle3!$K$6:$N$300,3,0)),"",VLOOKUP(SMALL(Tabelle3!$K$6:$K$300,Tabelle5!$A17),Tabelle3!$K$6:$N$300,3,0))</f>
        <v/>
      </c>
      <c r="AH17" s="89" t="str">
        <f ca="1">IF(ISERROR(VLOOKUP(SMALL(Tabelle3!$K$6:$K$300,Tabelle5!$A17),Tabelle3!$K$6:$N$300,4,0)),"",VLOOKUP(SMALL(Tabelle3!$K$6:$K$300,Tabelle5!$A17),Tabelle3!$K$6:$N$300,4,0))</f>
        <v/>
      </c>
      <c r="AI17" s="80"/>
      <c r="AJ17" s="78"/>
      <c r="AK17" s="84">
        <f t="shared" ca="1" si="1"/>
        <v>0</v>
      </c>
      <c r="AL17" s="88" t="str">
        <f t="shared" ca="1" si="2"/>
        <v>3.</v>
      </c>
      <c r="AM17" s="87" t="str">
        <f t="shared" ca="1" si="3"/>
        <v xml:space="preserve">20  Punkte   </v>
      </c>
      <c r="AN17" s="87" t="str">
        <f t="shared" ca="1" si="4"/>
        <v>SWEET REBEL STAFF AMOURS ARROW</v>
      </c>
      <c r="AO17" s="87" t="str">
        <f t="shared" ca="1" si="5"/>
        <v>Stefan Zselesem</v>
      </c>
      <c r="AP17" s="84">
        <f t="shared" ca="1" si="11"/>
        <v>4</v>
      </c>
      <c r="AQ17" s="84">
        <f t="shared" ca="1" si="6"/>
        <v>21</v>
      </c>
      <c r="AR17" s="78"/>
      <c r="AS17" s="84">
        <f t="shared" ca="1" si="7"/>
        <v>0</v>
      </c>
      <c r="AT17" s="87" t="str">
        <f t="shared" ca="1" si="8"/>
        <v>3.</v>
      </c>
      <c r="AU17" s="87" t="str">
        <f t="shared" ca="1" si="9"/>
        <v xml:space="preserve">20  Punkte   </v>
      </c>
      <c r="AV17" s="87" t="str">
        <f t="shared" ca="1" si="10"/>
        <v>SWEET REBEL STAFF AMOURS ARROW</v>
      </c>
      <c r="AW17" s="87" t="str">
        <f t="shared" ca="1" si="0"/>
        <v>Stefan Zselesem</v>
      </c>
      <c r="AX17" s="67">
        <f t="shared" ca="1" si="12"/>
        <v>4</v>
      </c>
      <c r="AY17" s="78"/>
      <c r="AZ17" s="91"/>
      <c r="BA17" s="91"/>
      <c r="BB17" s="91"/>
      <c r="BC17" s="91"/>
      <c r="BD17" s="91"/>
      <c r="BE17" s="91"/>
      <c r="BF17" s="91"/>
      <c r="BG17" s="91"/>
      <c r="BH17" s="91"/>
      <c r="BI17" s="67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2"/>
      <c r="DG17" s="92"/>
    </row>
    <row r="18" spans="1:111" ht="19.149999999999999" customHeight="1" x14ac:dyDescent="0.2">
      <c r="A18" s="75">
        <v>13</v>
      </c>
      <c r="B18" s="80"/>
      <c r="C18" s="88" t="str">
        <f ca="1">IF(ISERROR(QUOTIENT(SMALL(Tabelle3!$C$6:$C$300,Tabelle5!$A18),100)),"",QUOTIENT(SMALL(Tabelle3!$C$6:$C$300,Tabelle5!$A18),100)&amp;".")</f>
        <v/>
      </c>
      <c r="D18" s="89" t="str">
        <f ca="1">IF(ISERROR(VLOOKUP(SMALL(Tabelle3!$C$6:$C$300,Tabelle5!$A18),Tabelle3!$C$6:$D$300,2,0)),"",IF(VLOOKUP(SMALL(Tabelle3!$C$6:$C$300,Tabelle5!$A18),Tabelle3!$C$6:$D$300,2,0)=1,VLOOKUP(SMALL(Tabelle3!$C$6:$C$300,Tabelle5!$A18),Tabelle3!$C$6:$D$300,2,0)&amp;"  Punkt     ",VLOOKUP(SMALL(Tabelle3!$C$6:$C$300,Tabelle5!$A18),Tabelle3!$C$6:$D$300,2,0)&amp;"  Punkte   "))</f>
        <v/>
      </c>
      <c r="E18" s="87" t="str">
        <f ca="1">IF(ISERROR(VLOOKUP(SMALL(Tabelle3!$C$6:$C$300,Tabelle5!$A18),Tabelle3!$C$6:$N$300,11,0)),"",VLOOKUP(SMALL(Tabelle3!$C$6:$C$300,Tabelle5!$A18),Tabelle3!$C$6:$N$300,11,0))</f>
        <v/>
      </c>
      <c r="F18" s="89" t="str">
        <f ca="1">IF(ISERROR(VLOOKUP(SMALL(Tabelle3!$C$6:$C$300,Tabelle5!$A18),Tabelle3!$C$6:$N$300,12,0)),"",VLOOKUP(SMALL(Tabelle3!$C$6:$C$300,Tabelle5!$A18),Tabelle3!$C$6:$N$300,12,0))</f>
        <v/>
      </c>
      <c r="G18" s="80"/>
      <c r="H18" s="90"/>
      <c r="I18" s="80"/>
      <c r="J18" s="88" t="str">
        <f ca="1">IF(ISERROR(QUOTIENT(SMALL(Tabelle3!$E$6:$E$300,Tabelle5!$A18),100)),"",QUOTIENT(SMALL(Tabelle3!$E$6:$E$300,Tabelle5!$A18),100)&amp;".")</f>
        <v/>
      </c>
      <c r="K18" s="89" t="str">
        <f ca="1">IF(ISERROR(VLOOKUP(SMALL(Tabelle3!$E$6:$E$300,Tabelle5!$A18),Tabelle3!$E$6:$F$300,2,0)),"",IF(VLOOKUP(SMALL(Tabelle3!$E$6:$E$300,Tabelle5!$A18),Tabelle3!$E$6:$F$300,2,0)=1,VLOOKUP(SMALL(Tabelle3!$E$6:$E$300,Tabelle5!$A18),Tabelle3!$E$6:$F$300,2,0)&amp;"  Punkt     ",VLOOKUP(SMALL(Tabelle3!$E$6:$E$300,Tabelle5!$A18),Tabelle3!$E$6:$F$300,2,0)&amp;"  Punkte   "))</f>
        <v/>
      </c>
      <c r="L18" s="87" t="str">
        <f ca="1">IF(ISERROR(VLOOKUP(SMALL(Tabelle3!$E$6:$E$300,Tabelle5!$A18),Tabelle3!$E$6:$N$300,9,0)),"",VLOOKUP(SMALL(Tabelle3!$E$6:$E$300,Tabelle5!$A18),Tabelle3!$E$6:$N$300,9,0))</f>
        <v/>
      </c>
      <c r="M18" s="89" t="str">
        <f ca="1">IF(ISERROR(VLOOKUP(SMALL(Tabelle3!$E$6:$E$300,Tabelle5!$A18),Tabelle3!$E$6:$N$300,10,0)),"",VLOOKUP(SMALL(Tabelle3!$E$6:$E$300,Tabelle5!$A18),Tabelle3!$E$6:$N$300,10,0))</f>
        <v/>
      </c>
      <c r="N18" s="80"/>
      <c r="P18" s="80"/>
      <c r="Q18" s="88" t="str">
        <f ca="1">IF(ISERROR(QUOTIENT(SMALL(Tabelle3!$G$6:$G$300,Tabelle5!$A18),100)),"",QUOTIENT(SMALL(Tabelle3!$G$6:$G$300,Tabelle5!$A18),100)&amp;".")</f>
        <v/>
      </c>
      <c r="R18" s="89" t="str">
        <f ca="1">IF(ISERROR(VLOOKUP(SMALL(Tabelle3!$G$6:$G$300,Tabelle5!$A18),Tabelle3!$G$6:$H$300,2,0)),"",IF(VLOOKUP(SMALL(Tabelle3!$G$6:$G$300,Tabelle5!$A18),Tabelle3!$G$6:$H$300,2,0)=1,VLOOKUP(SMALL(Tabelle3!$G$6:$G$300,Tabelle5!$A18),Tabelle3!$G$6:$H$300,2,0)&amp;"  Punkt     ",VLOOKUP(SMALL(Tabelle3!$G$6:$G$300,Tabelle5!$A18),Tabelle3!$G$6:$H$300,2,0)&amp;"  Punkte   "))</f>
        <v/>
      </c>
      <c r="S18" s="87" t="str">
        <f ca="1">IF(ISERROR(VLOOKUP(SMALL(Tabelle3!$G$6:$G$300,Tabelle5!$A18),Tabelle3!$G$6:$N$300,7,0)),"",VLOOKUP(SMALL(Tabelle3!$G$6:$G$300,Tabelle5!$A18),Tabelle3!$G$6:$N$300,7,0))</f>
        <v/>
      </c>
      <c r="T18" s="89" t="str">
        <f ca="1">IF(ISERROR(VLOOKUP(SMALL(Tabelle3!$G$6:$G$300,Tabelle5!$A18),Tabelle3!$G$6:$N$300,8,0)),"",VLOOKUP(SMALL(Tabelle3!$G$6:$G$300,Tabelle5!$A18),Tabelle3!$G$6:$N$300,8,0))</f>
        <v/>
      </c>
      <c r="U18" s="80"/>
      <c r="V18" s="78"/>
      <c r="W18" s="80"/>
      <c r="X18" s="88" t="str">
        <f ca="1">IF(ISERROR(QUOTIENT(SMALL(Tabelle3!$I$6:$I$300,Tabelle5!$A18),100)),"",QUOTIENT(SMALL(Tabelle3!$I$6:$I$300,Tabelle5!$A18),100)&amp;".")</f>
        <v/>
      </c>
      <c r="Y18" s="89" t="str">
        <f ca="1">IF(ISERROR(VLOOKUP(SMALL(Tabelle3!$I$6:$I$300,Tabelle5!$A18),Tabelle3!$I$6:$J$300,2,0)),"",IF(VLOOKUP(SMALL(Tabelle3!$I$6:$I$300,Tabelle5!$A18),Tabelle3!$I$6:$J$300,2,0)=1,VLOOKUP(SMALL(Tabelle3!$I$6:$I$300,Tabelle5!$A18),Tabelle3!$I$6:$J$300,2,0)&amp;"  Punkt     ",VLOOKUP(SMALL(Tabelle3!$I$6:$I$300,Tabelle5!$A18),Tabelle3!$I$6:$J$300,2,0)&amp;"  Punkte   "))</f>
        <v/>
      </c>
      <c r="Z18" s="87" t="str">
        <f ca="1">IF(ISERROR(VLOOKUP(SMALL(Tabelle3!$I$6:$I$300,Tabelle5!$A18),Tabelle3!$I$6:$N$300,5,0)),"",VLOOKUP(SMALL(Tabelle3!$I$6:$I$300,Tabelle5!$A18),Tabelle3!$I$6:$N$300,5,0))</f>
        <v/>
      </c>
      <c r="AA18" s="89" t="str">
        <f ca="1">IF(ISERROR(VLOOKUP(SMALL(Tabelle3!$I$6:$I$300,Tabelle5!$A18),Tabelle3!$I$6:$N$300,6,0)),"",VLOOKUP(SMALL(Tabelle3!$I$6:$I$300,Tabelle5!$A18),Tabelle3!$I$6:$N$300,6,0))</f>
        <v/>
      </c>
      <c r="AB18" s="80"/>
      <c r="AC18" s="78"/>
      <c r="AD18" s="80"/>
      <c r="AE18" s="88" t="str">
        <f ca="1">IF(ISERROR(QUOTIENT(SMALL(Tabelle3!$K$6:$K$300,Tabelle5!$A18),100)),"",QUOTIENT(SMALL(Tabelle3!$K$6:$K$300,Tabelle5!$A18),100)&amp;".")</f>
        <v/>
      </c>
      <c r="AF18" s="89" t="str">
        <f ca="1">IF(ISERROR(VLOOKUP(SMALL(Tabelle3!$K$6:$K$300,Tabelle5!$A18),Tabelle3!$K$6:$L$300,2,0)),"",IF(VLOOKUP(SMALL(Tabelle3!$K$6:$K$300,Tabelle5!$A18),Tabelle3!$K$6:$L$300,2,0)=1,VLOOKUP(SMALL(Tabelle3!$K$6:$K$300,Tabelle5!$A18),Tabelle3!$K$6:$L$300,2,0)&amp;"  Punkt     ",VLOOKUP(SMALL(Tabelle3!$K$6:$K$300,Tabelle5!$A18),Tabelle3!$K$6:$L$300,2,0)&amp;"  Punkte   "))</f>
        <v/>
      </c>
      <c r="AG18" s="87" t="str">
        <f ca="1">IF(ISERROR(VLOOKUP(SMALL(Tabelle3!$K$6:$K$300,Tabelle5!$A18),Tabelle3!$K$6:$N$300,3,0)),"",VLOOKUP(SMALL(Tabelle3!$K$6:$K$300,Tabelle5!$A18),Tabelle3!$K$6:$N$300,3,0))</f>
        <v/>
      </c>
      <c r="AH18" s="89" t="str">
        <f ca="1">IF(ISERROR(VLOOKUP(SMALL(Tabelle3!$K$6:$K$300,Tabelle5!$A18),Tabelle3!$K$6:$N$300,4,0)),"",VLOOKUP(SMALL(Tabelle3!$K$6:$K$300,Tabelle5!$A18),Tabelle3!$K$6:$N$300,4,0))</f>
        <v/>
      </c>
      <c r="AI18" s="80"/>
      <c r="AJ18" s="78"/>
      <c r="AK18" s="84">
        <f t="shared" ca="1" si="1"/>
        <v>0</v>
      </c>
      <c r="AL18" s="88" t="str">
        <f t="shared" ca="1" si="2"/>
        <v>3.</v>
      </c>
      <c r="AM18" s="87" t="str">
        <f t="shared" ca="1" si="3"/>
        <v xml:space="preserve">20  Punkte   </v>
      </c>
      <c r="AN18" s="87" t="str">
        <f t="shared" ca="1" si="4"/>
        <v>ZIGAN BLUE OF CANTERBURY</v>
      </c>
      <c r="AO18" s="87" t="str">
        <f t="shared" ca="1" si="5"/>
        <v>Leopold Hofmann</v>
      </c>
      <c r="AP18" s="84">
        <f t="shared" ca="1" si="11"/>
        <v>4</v>
      </c>
      <c r="AQ18" s="84">
        <f t="shared" ca="1" si="6"/>
        <v>22</v>
      </c>
      <c r="AR18" s="78"/>
      <c r="AS18" s="84">
        <f t="shared" ca="1" si="7"/>
        <v>0</v>
      </c>
      <c r="AT18" s="87" t="str">
        <f t="shared" ca="1" si="8"/>
        <v>3.</v>
      </c>
      <c r="AU18" s="87" t="str">
        <f t="shared" ca="1" si="9"/>
        <v xml:space="preserve">20  Punkte   </v>
      </c>
      <c r="AV18" s="87" t="str">
        <f t="shared" ca="1" si="10"/>
        <v>ZIGAN BLUE OF CANTERBURY</v>
      </c>
      <c r="AW18" s="87" t="str">
        <f t="shared" ca="1" si="0"/>
        <v>Leopold Hofmann</v>
      </c>
      <c r="AX18" s="67">
        <f t="shared" ca="1" si="12"/>
        <v>4</v>
      </c>
      <c r="AY18" s="78"/>
      <c r="AZ18" s="91"/>
      <c r="BA18" s="91"/>
      <c r="BB18" s="91"/>
      <c r="BC18" s="91"/>
      <c r="BD18" s="91"/>
      <c r="BE18" s="91"/>
      <c r="BF18" s="91"/>
      <c r="BG18" s="91"/>
      <c r="BH18" s="91"/>
      <c r="BI18" s="67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2"/>
      <c r="DG18" s="92"/>
    </row>
    <row r="19" spans="1:111" ht="19.149999999999999" customHeight="1" x14ac:dyDescent="0.2">
      <c r="A19" s="75">
        <v>14</v>
      </c>
      <c r="B19" s="80"/>
      <c r="C19" s="88" t="str">
        <f ca="1">IF(ISERROR(QUOTIENT(SMALL(Tabelle3!$C$6:$C$300,Tabelle5!$A19),100)),"",QUOTIENT(SMALL(Tabelle3!$C$6:$C$300,Tabelle5!$A19),100)&amp;".")</f>
        <v/>
      </c>
      <c r="D19" s="89" t="str">
        <f ca="1">IF(ISERROR(VLOOKUP(SMALL(Tabelle3!$C$6:$C$300,Tabelle5!$A19),Tabelle3!$C$6:$D$300,2,0)),"",IF(VLOOKUP(SMALL(Tabelle3!$C$6:$C$300,Tabelle5!$A19),Tabelle3!$C$6:$D$300,2,0)=1,VLOOKUP(SMALL(Tabelle3!$C$6:$C$300,Tabelle5!$A19),Tabelle3!$C$6:$D$300,2,0)&amp;"  Punkt     ",VLOOKUP(SMALL(Tabelle3!$C$6:$C$300,Tabelle5!$A19),Tabelle3!$C$6:$D$300,2,0)&amp;"  Punkte   "))</f>
        <v/>
      </c>
      <c r="E19" s="87" t="str">
        <f ca="1">IF(ISERROR(VLOOKUP(SMALL(Tabelle3!$C$6:$C$300,Tabelle5!$A19),Tabelle3!$C$6:$N$300,11,0)),"",VLOOKUP(SMALL(Tabelle3!$C$6:$C$300,Tabelle5!$A19),Tabelle3!$C$6:$N$300,11,0))</f>
        <v/>
      </c>
      <c r="F19" s="89" t="str">
        <f ca="1">IF(ISERROR(VLOOKUP(SMALL(Tabelle3!$C$6:$C$300,Tabelle5!$A19),Tabelle3!$C$6:$N$300,12,0)),"",VLOOKUP(SMALL(Tabelle3!$C$6:$C$300,Tabelle5!$A19),Tabelle3!$C$6:$N$300,12,0))</f>
        <v/>
      </c>
      <c r="G19" s="80"/>
      <c r="H19" s="90"/>
      <c r="I19" s="80"/>
      <c r="J19" s="88" t="str">
        <f ca="1">IF(ISERROR(QUOTIENT(SMALL(Tabelle3!$E$6:$E$300,Tabelle5!$A19),100)),"",QUOTIENT(SMALL(Tabelle3!$E$6:$E$300,Tabelle5!$A19),100)&amp;".")</f>
        <v/>
      </c>
      <c r="K19" s="89" t="str">
        <f ca="1">IF(ISERROR(VLOOKUP(SMALL(Tabelle3!$E$6:$E$300,Tabelle5!$A19),Tabelle3!$E$6:$F$300,2,0)),"",IF(VLOOKUP(SMALL(Tabelle3!$E$6:$E$300,Tabelle5!$A19),Tabelle3!$E$6:$F$300,2,0)=1,VLOOKUP(SMALL(Tabelle3!$E$6:$E$300,Tabelle5!$A19),Tabelle3!$E$6:$F$300,2,0)&amp;"  Punkt     ",VLOOKUP(SMALL(Tabelle3!$E$6:$E$300,Tabelle5!$A19),Tabelle3!$E$6:$F$300,2,0)&amp;"  Punkte   "))</f>
        <v/>
      </c>
      <c r="L19" s="87" t="str">
        <f ca="1">IF(ISERROR(VLOOKUP(SMALL(Tabelle3!$E$6:$E$300,Tabelle5!$A19),Tabelle3!$E$6:$N$300,9,0)),"",VLOOKUP(SMALL(Tabelle3!$E$6:$E$300,Tabelle5!$A19),Tabelle3!$E$6:$N$300,9,0))</f>
        <v/>
      </c>
      <c r="M19" s="89" t="str">
        <f ca="1">IF(ISERROR(VLOOKUP(SMALL(Tabelle3!$E$6:$E$300,Tabelle5!$A19),Tabelle3!$E$6:$N$300,10,0)),"",VLOOKUP(SMALL(Tabelle3!$E$6:$E$300,Tabelle5!$A19),Tabelle3!$E$6:$N$300,10,0))</f>
        <v/>
      </c>
      <c r="N19" s="80"/>
      <c r="P19" s="80"/>
      <c r="Q19" s="88" t="str">
        <f ca="1">IF(ISERROR(QUOTIENT(SMALL(Tabelle3!$G$6:$G$300,Tabelle5!$A19),100)),"",QUOTIENT(SMALL(Tabelle3!$G$6:$G$300,Tabelle5!$A19),100)&amp;".")</f>
        <v/>
      </c>
      <c r="R19" s="89" t="str">
        <f ca="1">IF(ISERROR(VLOOKUP(SMALL(Tabelle3!$G$6:$G$300,Tabelle5!$A19),Tabelle3!$G$6:$H$300,2,0)),"",IF(VLOOKUP(SMALL(Tabelle3!$G$6:$G$300,Tabelle5!$A19),Tabelle3!$G$6:$H$300,2,0)=1,VLOOKUP(SMALL(Tabelle3!$G$6:$G$300,Tabelle5!$A19),Tabelle3!$G$6:$H$300,2,0)&amp;"  Punkt     ",VLOOKUP(SMALL(Tabelle3!$G$6:$G$300,Tabelle5!$A19),Tabelle3!$G$6:$H$300,2,0)&amp;"  Punkte   "))</f>
        <v/>
      </c>
      <c r="S19" s="87" t="str">
        <f ca="1">IF(ISERROR(VLOOKUP(SMALL(Tabelle3!$G$6:$G$300,Tabelle5!$A19),Tabelle3!$G$6:$N$300,7,0)),"",VLOOKUP(SMALL(Tabelle3!$G$6:$G$300,Tabelle5!$A19),Tabelle3!$G$6:$N$300,7,0))</f>
        <v/>
      </c>
      <c r="T19" s="89" t="str">
        <f ca="1">IF(ISERROR(VLOOKUP(SMALL(Tabelle3!$G$6:$G$300,Tabelle5!$A19),Tabelle3!$G$6:$N$300,8,0)),"",VLOOKUP(SMALL(Tabelle3!$G$6:$G$300,Tabelle5!$A19),Tabelle3!$G$6:$N$300,8,0))</f>
        <v/>
      </c>
      <c r="U19" s="80"/>
      <c r="V19" s="78"/>
      <c r="W19" s="80"/>
      <c r="X19" s="88" t="str">
        <f ca="1">IF(ISERROR(QUOTIENT(SMALL(Tabelle3!$I$6:$I$300,Tabelle5!$A19),100)),"",QUOTIENT(SMALL(Tabelle3!$I$6:$I$300,Tabelle5!$A19),100)&amp;".")</f>
        <v/>
      </c>
      <c r="Y19" s="89" t="str">
        <f ca="1">IF(ISERROR(VLOOKUP(SMALL(Tabelle3!$I$6:$I$300,Tabelle5!$A19),Tabelle3!$I$6:$J$300,2,0)),"",IF(VLOOKUP(SMALL(Tabelle3!$I$6:$I$300,Tabelle5!$A19),Tabelle3!$I$6:$J$300,2,0)=1,VLOOKUP(SMALL(Tabelle3!$I$6:$I$300,Tabelle5!$A19),Tabelle3!$I$6:$J$300,2,0)&amp;"  Punkt     ",VLOOKUP(SMALL(Tabelle3!$I$6:$I$300,Tabelle5!$A19),Tabelle3!$I$6:$J$300,2,0)&amp;"  Punkte   "))</f>
        <v/>
      </c>
      <c r="Z19" s="87" t="str">
        <f ca="1">IF(ISERROR(VLOOKUP(SMALL(Tabelle3!$I$6:$I$300,Tabelle5!$A19),Tabelle3!$I$6:$N$300,5,0)),"",VLOOKUP(SMALL(Tabelle3!$I$6:$I$300,Tabelle5!$A19),Tabelle3!$I$6:$N$300,5,0))</f>
        <v/>
      </c>
      <c r="AA19" s="89" t="str">
        <f ca="1">IF(ISERROR(VLOOKUP(SMALL(Tabelle3!$I$6:$I$300,Tabelle5!$A19),Tabelle3!$I$6:$N$300,6,0)),"",VLOOKUP(SMALL(Tabelle3!$I$6:$I$300,Tabelle5!$A19),Tabelle3!$I$6:$N$300,6,0))</f>
        <v/>
      </c>
      <c r="AB19" s="80"/>
      <c r="AC19" s="78"/>
      <c r="AD19" s="80"/>
      <c r="AE19" s="88" t="str">
        <f ca="1">IF(ISERROR(QUOTIENT(SMALL(Tabelle3!$K$6:$K$300,Tabelle5!$A19),100)),"",QUOTIENT(SMALL(Tabelle3!$K$6:$K$300,Tabelle5!$A19),100)&amp;".")</f>
        <v/>
      </c>
      <c r="AF19" s="89" t="str">
        <f ca="1">IF(ISERROR(VLOOKUP(SMALL(Tabelle3!$K$6:$K$300,Tabelle5!$A19),Tabelle3!$K$6:$L$300,2,0)),"",IF(VLOOKUP(SMALL(Tabelle3!$K$6:$K$300,Tabelle5!$A19),Tabelle3!$K$6:$L$300,2,0)=1,VLOOKUP(SMALL(Tabelle3!$K$6:$K$300,Tabelle5!$A19),Tabelle3!$K$6:$L$300,2,0)&amp;"  Punkt     ",VLOOKUP(SMALL(Tabelle3!$K$6:$K$300,Tabelle5!$A19),Tabelle3!$K$6:$L$300,2,0)&amp;"  Punkte   "))</f>
        <v/>
      </c>
      <c r="AG19" s="87" t="str">
        <f ca="1">IF(ISERROR(VLOOKUP(SMALL(Tabelle3!$K$6:$K$300,Tabelle5!$A19),Tabelle3!$K$6:$N$300,3,0)),"",VLOOKUP(SMALL(Tabelle3!$K$6:$K$300,Tabelle5!$A19),Tabelle3!$K$6:$N$300,3,0))</f>
        <v/>
      </c>
      <c r="AH19" s="89" t="str">
        <f ca="1">IF(ISERROR(VLOOKUP(SMALL(Tabelle3!$K$6:$K$300,Tabelle5!$A19),Tabelle3!$K$6:$N$300,4,0)),"",VLOOKUP(SMALL(Tabelle3!$K$6:$K$300,Tabelle5!$A19),Tabelle3!$K$6:$N$300,4,0))</f>
        <v/>
      </c>
      <c r="AI19" s="80"/>
      <c r="AJ19" s="78"/>
      <c r="AK19" s="84">
        <f t="shared" ca="1" si="1"/>
        <v>0</v>
      </c>
      <c r="AL19" s="88" t="str">
        <f t="shared" ca="1" si="2"/>
        <v>6.</v>
      </c>
      <c r="AM19" s="87" t="str">
        <f t="shared" ca="1" si="3"/>
        <v xml:space="preserve">12  Punkte   </v>
      </c>
      <c r="AN19" s="87" t="str">
        <f t="shared" ca="1" si="4"/>
        <v>XABY BUDDY OF CANTERBURY</v>
      </c>
      <c r="AO19" s="87" t="str">
        <f t="shared" ca="1" si="5"/>
        <v>Leopold Hofmann</v>
      </c>
      <c r="AP19" s="84">
        <f t="shared" ca="1" si="11"/>
        <v>4</v>
      </c>
      <c r="AQ19" s="84">
        <f t="shared" ca="1" si="6"/>
        <v>23</v>
      </c>
      <c r="AR19" s="78"/>
      <c r="AS19" s="84">
        <f t="shared" ca="1" si="7"/>
        <v>0</v>
      </c>
      <c r="AT19" s="87" t="str">
        <f t="shared" ca="1" si="8"/>
        <v>6.</v>
      </c>
      <c r="AU19" s="87" t="str">
        <f t="shared" ca="1" si="9"/>
        <v xml:space="preserve">12  Punkte   </v>
      </c>
      <c r="AV19" s="87" t="str">
        <f t="shared" ca="1" si="10"/>
        <v>XABY BUDDY OF CANTERBURY</v>
      </c>
      <c r="AW19" s="87" t="str">
        <f t="shared" ca="1" si="0"/>
        <v>Leopold Hofmann</v>
      </c>
      <c r="AX19" s="67">
        <f t="shared" ca="1" si="12"/>
        <v>4</v>
      </c>
      <c r="AY19" s="78"/>
      <c r="AZ19" s="91"/>
      <c r="BA19" s="91"/>
      <c r="BB19" s="91"/>
      <c r="BC19" s="91"/>
      <c r="BD19" s="91"/>
      <c r="BE19" s="91"/>
      <c r="BF19" s="91"/>
      <c r="BG19" s="91"/>
      <c r="BH19" s="91"/>
      <c r="BI19" s="67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2"/>
      <c r="DG19" s="92"/>
    </row>
    <row r="20" spans="1:111" ht="19.149999999999999" customHeight="1" x14ac:dyDescent="0.2">
      <c r="A20" s="75">
        <v>15</v>
      </c>
      <c r="B20" s="80"/>
      <c r="C20" s="88" t="str">
        <f ca="1">IF(ISERROR(QUOTIENT(SMALL(Tabelle3!$C$6:$C$300,Tabelle5!$A20),100)),"",QUOTIENT(SMALL(Tabelle3!$C$6:$C$300,Tabelle5!$A20),100)&amp;".")</f>
        <v/>
      </c>
      <c r="D20" s="89" t="str">
        <f ca="1">IF(ISERROR(VLOOKUP(SMALL(Tabelle3!$C$6:$C$300,Tabelle5!$A20),Tabelle3!$C$6:$D$300,2,0)),"",IF(VLOOKUP(SMALL(Tabelle3!$C$6:$C$300,Tabelle5!$A20),Tabelle3!$C$6:$D$300,2,0)=1,VLOOKUP(SMALL(Tabelle3!$C$6:$C$300,Tabelle5!$A20),Tabelle3!$C$6:$D$300,2,0)&amp;"  Punkt     ",VLOOKUP(SMALL(Tabelle3!$C$6:$C$300,Tabelle5!$A20),Tabelle3!$C$6:$D$300,2,0)&amp;"  Punkte   "))</f>
        <v/>
      </c>
      <c r="E20" s="87" t="str">
        <f ca="1">IF(ISERROR(VLOOKUP(SMALL(Tabelle3!$C$6:$C$300,Tabelle5!$A20),Tabelle3!$C$6:$N$300,11,0)),"",VLOOKUP(SMALL(Tabelle3!$C$6:$C$300,Tabelle5!$A20),Tabelle3!$C$6:$N$300,11,0))</f>
        <v/>
      </c>
      <c r="F20" s="89" t="str">
        <f ca="1">IF(ISERROR(VLOOKUP(SMALL(Tabelle3!$C$6:$C$300,Tabelle5!$A20),Tabelle3!$C$6:$N$300,12,0)),"",VLOOKUP(SMALL(Tabelle3!$C$6:$C$300,Tabelle5!$A20),Tabelle3!$C$6:$N$300,12,0))</f>
        <v/>
      </c>
      <c r="G20" s="80"/>
      <c r="H20" s="90"/>
      <c r="I20" s="80"/>
      <c r="J20" s="88" t="str">
        <f ca="1">IF(ISERROR(QUOTIENT(SMALL(Tabelle3!$E$6:$E$300,Tabelle5!$A20),100)),"",QUOTIENT(SMALL(Tabelle3!$E$6:$E$300,Tabelle5!$A20),100)&amp;".")</f>
        <v/>
      </c>
      <c r="K20" s="89" t="str">
        <f ca="1">IF(ISERROR(VLOOKUP(SMALL(Tabelle3!$E$6:$E$300,Tabelle5!$A20),Tabelle3!$E$6:$F$300,2,0)),"",IF(VLOOKUP(SMALL(Tabelle3!$E$6:$E$300,Tabelle5!$A20),Tabelle3!$E$6:$F$300,2,0)=1,VLOOKUP(SMALL(Tabelle3!$E$6:$E$300,Tabelle5!$A20),Tabelle3!$E$6:$F$300,2,0)&amp;"  Punkt     ",VLOOKUP(SMALL(Tabelle3!$E$6:$E$300,Tabelle5!$A20),Tabelle3!$E$6:$F$300,2,0)&amp;"  Punkte   "))</f>
        <v/>
      </c>
      <c r="L20" s="87" t="str">
        <f ca="1">IF(ISERROR(VLOOKUP(SMALL(Tabelle3!$E$6:$E$300,Tabelle5!$A20),Tabelle3!$E$6:$N$300,9,0)),"",VLOOKUP(SMALL(Tabelle3!$E$6:$E$300,Tabelle5!$A20),Tabelle3!$E$6:$N$300,9,0))</f>
        <v/>
      </c>
      <c r="M20" s="89" t="str">
        <f ca="1">IF(ISERROR(VLOOKUP(SMALL(Tabelle3!$E$6:$E$300,Tabelle5!$A20),Tabelle3!$E$6:$N$300,10,0)),"",VLOOKUP(SMALL(Tabelle3!$E$6:$E$300,Tabelle5!$A20),Tabelle3!$E$6:$N$300,10,0))</f>
        <v/>
      </c>
      <c r="N20" s="80"/>
      <c r="P20" s="80"/>
      <c r="Q20" s="88" t="str">
        <f ca="1">IF(ISERROR(QUOTIENT(SMALL(Tabelle3!$G$6:$G$300,Tabelle5!$A20),100)),"",QUOTIENT(SMALL(Tabelle3!$G$6:$G$300,Tabelle5!$A20),100)&amp;".")</f>
        <v/>
      </c>
      <c r="R20" s="89" t="str">
        <f ca="1">IF(ISERROR(VLOOKUP(SMALL(Tabelle3!$G$6:$G$300,Tabelle5!$A20),Tabelle3!$G$6:$H$300,2,0)),"",IF(VLOOKUP(SMALL(Tabelle3!$G$6:$G$300,Tabelle5!$A20),Tabelle3!$G$6:$H$300,2,0)=1,VLOOKUP(SMALL(Tabelle3!$G$6:$G$300,Tabelle5!$A20),Tabelle3!$G$6:$H$300,2,0)&amp;"  Punkt     ",VLOOKUP(SMALL(Tabelle3!$G$6:$G$300,Tabelle5!$A20),Tabelle3!$G$6:$H$300,2,0)&amp;"  Punkte   "))</f>
        <v/>
      </c>
      <c r="S20" s="87" t="str">
        <f ca="1">IF(ISERROR(VLOOKUP(SMALL(Tabelle3!$G$6:$G$300,Tabelle5!$A20),Tabelle3!$G$6:$N$300,7,0)),"",VLOOKUP(SMALL(Tabelle3!$G$6:$G$300,Tabelle5!$A20),Tabelle3!$G$6:$N$300,7,0))</f>
        <v/>
      </c>
      <c r="T20" s="89" t="str">
        <f ca="1">IF(ISERROR(VLOOKUP(SMALL(Tabelle3!$G$6:$G$300,Tabelle5!$A20),Tabelle3!$G$6:$N$300,8,0)),"",VLOOKUP(SMALL(Tabelle3!$G$6:$G$300,Tabelle5!$A20),Tabelle3!$G$6:$N$300,8,0))</f>
        <v/>
      </c>
      <c r="U20" s="80"/>
      <c r="V20" s="78"/>
      <c r="W20" s="80"/>
      <c r="X20" s="88" t="str">
        <f ca="1">IF(ISERROR(QUOTIENT(SMALL(Tabelle3!$I$6:$I$300,Tabelle5!$A20),100)),"",QUOTIENT(SMALL(Tabelle3!$I$6:$I$300,Tabelle5!$A20),100)&amp;".")</f>
        <v/>
      </c>
      <c r="Y20" s="89" t="str">
        <f ca="1">IF(ISERROR(VLOOKUP(SMALL(Tabelle3!$I$6:$I$300,Tabelle5!$A20),Tabelle3!$I$6:$J$300,2,0)),"",IF(VLOOKUP(SMALL(Tabelle3!$I$6:$I$300,Tabelle5!$A20),Tabelle3!$I$6:$J$300,2,0)=1,VLOOKUP(SMALL(Tabelle3!$I$6:$I$300,Tabelle5!$A20),Tabelle3!$I$6:$J$300,2,0)&amp;"  Punkt     ",VLOOKUP(SMALL(Tabelle3!$I$6:$I$300,Tabelle5!$A20),Tabelle3!$I$6:$J$300,2,0)&amp;"  Punkte   "))</f>
        <v/>
      </c>
      <c r="Z20" s="87" t="str">
        <f ca="1">IF(ISERROR(VLOOKUP(SMALL(Tabelle3!$I$6:$I$300,Tabelle5!$A20),Tabelle3!$I$6:$N$300,5,0)),"",VLOOKUP(SMALL(Tabelle3!$I$6:$I$300,Tabelle5!$A20),Tabelle3!$I$6:$N$300,5,0))</f>
        <v/>
      </c>
      <c r="AA20" s="89" t="str">
        <f ca="1">IF(ISERROR(VLOOKUP(SMALL(Tabelle3!$I$6:$I$300,Tabelle5!$A20),Tabelle3!$I$6:$N$300,6,0)),"",VLOOKUP(SMALL(Tabelle3!$I$6:$I$300,Tabelle5!$A20),Tabelle3!$I$6:$N$300,6,0))</f>
        <v/>
      </c>
      <c r="AB20" s="80"/>
      <c r="AC20" s="78"/>
      <c r="AD20" s="80"/>
      <c r="AE20" s="88" t="str">
        <f ca="1">IF(ISERROR(QUOTIENT(SMALL(Tabelle3!$K$6:$K$300,Tabelle5!$A20),100)),"",QUOTIENT(SMALL(Tabelle3!$K$6:$K$300,Tabelle5!$A20),100)&amp;".")</f>
        <v/>
      </c>
      <c r="AF20" s="89" t="str">
        <f ca="1">IF(ISERROR(VLOOKUP(SMALL(Tabelle3!$K$6:$K$300,Tabelle5!$A20),Tabelle3!$K$6:$L$300,2,0)),"",IF(VLOOKUP(SMALL(Tabelle3!$K$6:$K$300,Tabelle5!$A20),Tabelle3!$K$6:$L$300,2,0)=1,VLOOKUP(SMALL(Tabelle3!$K$6:$K$300,Tabelle5!$A20),Tabelle3!$K$6:$L$300,2,0)&amp;"  Punkt     ",VLOOKUP(SMALL(Tabelle3!$K$6:$K$300,Tabelle5!$A20),Tabelle3!$K$6:$L$300,2,0)&amp;"  Punkte   "))</f>
        <v/>
      </c>
      <c r="AG20" s="87" t="str">
        <f ca="1">IF(ISERROR(VLOOKUP(SMALL(Tabelle3!$K$6:$K$300,Tabelle5!$A20),Tabelle3!$K$6:$N$300,3,0)),"",VLOOKUP(SMALL(Tabelle3!$K$6:$K$300,Tabelle5!$A20),Tabelle3!$K$6:$N$300,3,0))</f>
        <v/>
      </c>
      <c r="AH20" s="89" t="str">
        <f ca="1">IF(ISERROR(VLOOKUP(SMALL(Tabelle3!$K$6:$K$300,Tabelle5!$A20),Tabelle3!$K$6:$N$300,4,0)),"",VLOOKUP(SMALL(Tabelle3!$K$6:$K$300,Tabelle5!$A20),Tabelle3!$K$6:$N$300,4,0))</f>
        <v/>
      </c>
      <c r="AI20" s="80"/>
      <c r="AJ20" s="78"/>
      <c r="AK20" s="84">
        <f t="shared" ca="1" si="1"/>
        <v>1</v>
      </c>
      <c r="AL20" s="88" t="str">
        <f t="shared" ca="1" si="2"/>
        <v>weiß</v>
      </c>
      <c r="AM20" s="87" t="str">
        <f t="shared" ca="1" si="3"/>
        <v>weiß</v>
      </c>
      <c r="AN20" s="87" t="str">
        <f t="shared" ca="1" si="4"/>
        <v>weiß</v>
      </c>
      <c r="AO20" s="87" t="str">
        <f t="shared" ca="1" si="5"/>
        <v>weiß</v>
      </c>
      <c r="AP20" s="84">
        <f t="shared" ca="1" si="11"/>
        <v>4</v>
      </c>
      <c r="AQ20" s="84">
        <f t="shared" ca="1" si="6"/>
        <v>24</v>
      </c>
      <c r="AR20" s="78"/>
      <c r="AS20" s="84">
        <f t="shared" ca="1" si="7"/>
        <v>1</v>
      </c>
      <c r="AT20" s="87" t="str">
        <f t="shared" ca="1" si="8"/>
        <v>weiß</v>
      </c>
      <c r="AU20" s="87" t="str">
        <f t="shared" ca="1" si="9"/>
        <v>weiß</v>
      </c>
      <c r="AV20" s="87" t="str">
        <f t="shared" ca="1" si="10"/>
        <v>weiß</v>
      </c>
      <c r="AW20" s="87" t="str">
        <f t="shared" ca="1" si="0"/>
        <v>weiß</v>
      </c>
      <c r="AX20" s="67">
        <f t="shared" ca="1" si="12"/>
        <v>4</v>
      </c>
      <c r="AY20" s="78"/>
      <c r="AZ20" s="91"/>
      <c r="BA20" s="91"/>
      <c r="BB20" s="91"/>
      <c r="BC20" s="91"/>
      <c r="BD20" s="91"/>
      <c r="BE20" s="91"/>
      <c r="BF20" s="91"/>
      <c r="BG20" s="91"/>
      <c r="BH20" s="91"/>
      <c r="BI20" s="67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2"/>
      <c r="DG20" s="92"/>
    </row>
    <row r="21" spans="1:111" ht="21.4" customHeight="1" x14ac:dyDescent="0.2">
      <c r="A21" s="75">
        <v>16</v>
      </c>
      <c r="B21" s="80"/>
      <c r="C21" s="88" t="str">
        <f ca="1">IF(ISERROR(QUOTIENT(SMALL(Tabelle3!$C$6:$C$300,Tabelle5!$A21),100)),"",QUOTIENT(SMALL(Tabelle3!$C$6:$C$300,Tabelle5!$A21),100)&amp;".")</f>
        <v/>
      </c>
      <c r="D21" s="89" t="str">
        <f ca="1">IF(ISERROR(VLOOKUP(SMALL(Tabelle3!$C$6:$C$300,Tabelle5!$A21),Tabelle3!$C$6:$D$300,2,0)),"",IF(VLOOKUP(SMALL(Tabelle3!$C$6:$C$300,Tabelle5!$A21),Tabelle3!$C$6:$D$300,2,0)=1,VLOOKUP(SMALL(Tabelle3!$C$6:$C$300,Tabelle5!$A21),Tabelle3!$C$6:$D$300,2,0)&amp;"  Punkt     ",VLOOKUP(SMALL(Tabelle3!$C$6:$C$300,Tabelle5!$A21),Tabelle3!$C$6:$D$300,2,0)&amp;"  Punkte   "))</f>
        <v/>
      </c>
      <c r="E21" s="87" t="str">
        <f ca="1">IF(ISERROR(VLOOKUP(SMALL(Tabelle3!$C$6:$C$300,Tabelle5!$A21),Tabelle3!$C$6:$N$300,11,0)),"",VLOOKUP(SMALL(Tabelle3!$C$6:$C$300,Tabelle5!$A21),Tabelle3!$C$6:$N$300,11,0))</f>
        <v/>
      </c>
      <c r="F21" s="89" t="str">
        <f ca="1">IF(ISERROR(VLOOKUP(SMALL(Tabelle3!$C$6:$C$300,Tabelle5!$A21),Tabelle3!$C$6:$N$300,12,0)),"",VLOOKUP(SMALL(Tabelle3!$C$6:$C$300,Tabelle5!$A21),Tabelle3!$C$6:$N$300,12,0))</f>
        <v/>
      </c>
      <c r="G21" s="80"/>
      <c r="H21" s="90"/>
      <c r="I21" s="80"/>
      <c r="J21" s="88" t="str">
        <f ca="1">IF(ISERROR(QUOTIENT(SMALL(Tabelle3!$E$6:$E$300,Tabelle5!$A21),100)),"",QUOTIENT(SMALL(Tabelle3!$E$6:$E$300,Tabelle5!$A21),100)&amp;".")</f>
        <v/>
      </c>
      <c r="K21" s="89" t="str">
        <f ca="1">IF(ISERROR(VLOOKUP(SMALL(Tabelle3!$E$6:$E$300,Tabelle5!$A21),Tabelle3!$E$6:$F$300,2,0)),"",IF(VLOOKUP(SMALL(Tabelle3!$E$6:$E$300,Tabelle5!$A21),Tabelle3!$E$6:$F$300,2,0)=1,VLOOKUP(SMALL(Tabelle3!$E$6:$E$300,Tabelle5!$A21),Tabelle3!$E$6:$F$300,2,0)&amp;"  Punkt     ",VLOOKUP(SMALL(Tabelle3!$E$6:$E$300,Tabelle5!$A21),Tabelle3!$E$6:$F$300,2,0)&amp;"  Punkte   "))</f>
        <v/>
      </c>
      <c r="L21" s="87" t="str">
        <f ca="1">IF(ISERROR(VLOOKUP(SMALL(Tabelle3!$E$6:$E$300,Tabelle5!$A21),Tabelle3!$E$6:$N$300,9,0)),"",VLOOKUP(SMALL(Tabelle3!$E$6:$E$300,Tabelle5!$A21),Tabelle3!$E$6:$N$300,9,0))</f>
        <v/>
      </c>
      <c r="M21" s="89" t="str">
        <f ca="1">IF(ISERROR(VLOOKUP(SMALL(Tabelle3!$E$6:$E$300,Tabelle5!$A21),Tabelle3!$E$6:$N$300,10,0)),"",VLOOKUP(SMALL(Tabelle3!$E$6:$E$300,Tabelle5!$A21),Tabelle3!$E$6:$N$300,10,0))</f>
        <v/>
      </c>
      <c r="N21" s="80"/>
      <c r="P21" s="80"/>
      <c r="Q21" s="88" t="str">
        <f ca="1">IF(ISERROR(QUOTIENT(SMALL(Tabelle3!$G$6:$G$300,Tabelle5!$A21),100)),"",QUOTIENT(SMALL(Tabelle3!$G$6:$G$300,Tabelle5!$A21),100)&amp;".")</f>
        <v/>
      </c>
      <c r="R21" s="89" t="str">
        <f ca="1">IF(ISERROR(VLOOKUP(SMALL(Tabelle3!$G$6:$G$300,Tabelle5!$A21),Tabelle3!$G$6:$H$300,2,0)),"",IF(VLOOKUP(SMALL(Tabelle3!$G$6:$G$300,Tabelle5!$A21),Tabelle3!$G$6:$H$300,2,0)=1,VLOOKUP(SMALL(Tabelle3!$G$6:$G$300,Tabelle5!$A21),Tabelle3!$G$6:$H$300,2,0)&amp;"  Punkt     ",VLOOKUP(SMALL(Tabelle3!$G$6:$G$300,Tabelle5!$A21),Tabelle3!$G$6:$H$300,2,0)&amp;"  Punkte   "))</f>
        <v/>
      </c>
      <c r="S21" s="87" t="str">
        <f ca="1">IF(ISERROR(VLOOKUP(SMALL(Tabelle3!$G$6:$G$300,Tabelle5!$A21),Tabelle3!$G$6:$N$300,7,0)),"",VLOOKUP(SMALL(Tabelle3!$G$6:$G$300,Tabelle5!$A21),Tabelle3!$G$6:$N$300,7,0))</f>
        <v/>
      </c>
      <c r="T21" s="89" t="str">
        <f ca="1">IF(ISERROR(VLOOKUP(SMALL(Tabelle3!$G$6:$G$300,Tabelle5!$A21),Tabelle3!$G$6:$N$300,8,0)),"",VLOOKUP(SMALL(Tabelle3!$G$6:$G$300,Tabelle5!$A21),Tabelle3!$G$6:$N$300,8,0))</f>
        <v/>
      </c>
      <c r="U21" s="80"/>
      <c r="V21" s="78"/>
      <c r="W21" s="80"/>
      <c r="X21" s="88" t="str">
        <f ca="1">IF(ISERROR(QUOTIENT(SMALL(Tabelle3!$I$6:$I$300,Tabelle5!$A21),100)),"",QUOTIENT(SMALL(Tabelle3!$I$6:$I$300,Tabelle5!$A21),100)&amp;".")</f>
        <v/>
      </c>
      <c r="Y21" s="89" t="str">
        <f ca="1">IF(ISERROR(VLOOKUP(SMALL(Tabelle3!$I$6:$I$300,Tabelle5!$A21),Tabelle3!$I$6:$J$300,2,0)),"",IF(VLOOKUP(SMALL(Tabelle3!$I$6:$I$300,Tabelle5!$A21),Tabelle3!$I$6:$J$300,2,0)=1,VLOOKUP(SMALL(Tabelle3!$I$6:$I$300,Tabelle5!$A21),Tabelle3!$I$6:$J$300,2,0)&amp;"  Punkt     ",VLOOKUP(SMALL(Tabelle3!$I$6:$I$300,Tabelle5!$A21),Tabelle3!$I$6:$J$300,2,0)&amp;"  Punkte   "))</f>
        <v/>
      </c>
      <c r="Z21" s="87" t="str">
        <f ca="1">IF(ISERROR(VLOOKUP(SMALL(Tabelle3!$I$6:$I$300,Tabelle5!$A21),Tabelle3!$I$6:$N$300,5,0)),"",VLOOKUP(SMALL(Tabelle3!$I$6:$I$300,Tabelle5!$A21),Tabelle3!$I$6:$N$300,5,0))</f>
        <v/>
      </c>
      <c r="AA21" s="89" t="str">
        <f ca="1">IF(ISERROR(VLOOKUP(SMALL(Tabelle3!$I$6:$I$300,Tabelle5!$A21),Tabelle3!$I$6:$N$300,6,0)),"",VLOOKUP(SMALL(Tabelle3!$I$6:$I$300,Tabelle5!$A21),Tabelle3!$I$6:$N$300,6,0))</f>
        <v/>
      </c>
      <c r="AB21" s="80"/>
      <c r="AC21" s="78"/>
      <c r="AD21" s="80"/>
      <c r="AE21" s="88" t="str">
        <f ca="1">IF(ISERROR(QUOTIENT(SMALL(Tabelle3!$K$6:$K$300,Tabelle5!$A21),100)),"",QUOTIENT(SMALL(Tabelle3!$K$6:$K$300,Tabelle5!$A21),100)&amp;".")</f>
        <v/>
      </c>
      <c r="AF21" s="89" t="str">
        <f ca="1">IF(ISERROR(VLOOKUP(SMALL(Tabelle3!$K$6:$K$300,Tabelle5!$A21),Tabelle3!$K$6:$L$300,2,0)),"",IF(VLOOKUP(SMALL(Tabelle3!$K$6:$K$300,Tabelle5!$A21),Tabelle3!$K$6:$L$300,2,0)=1,VLOOKUP(SMALL(Tabelle3!$K$6:$K$300,Tabelle5!$A21),Tabelle3!$K$6:$L$300,2,0)&amp;"  Punkt     ",VLOOKUP(SMALL(Tabelle3!$K$6:$K$300,Tabelle5!$A21),Tabelle3!$K$6:$L$300,2,0)&amp;"  Punkte   "))</f>
        <v/>
      </c>
      <c r="AG21" s="87" t="str">
        <f ca="1">IF(ISERROR(VLOOKUP(SMALL(Tabelle3!$K$6:$K$300,Tabelle5!$A21),Tabelle3!$K$6:$N$300,3,0)),"",VLOOKUP(SMALL(Tabelle3!$K$6:$K$300,Tabelle5!$A21),Tabelle3!$K$6:$N$300,3,0))</f>
        <v/>
      </c>
      <c r="AH21" s="89" t="str">
        <f ca="1">IF(ISERROR(VLOOKUP(SMALL(Tabelle3!$K$6:$K$300,Tabelle5!$A21),Tabelle3!$K$6:$N$300,4,0)),"",VLOOKUP(SMALL(Tabelle3!$K$6:$K$300,Tabelle5!$A21),Tabelle3!$K$6:$N$300,4,0))</f>
        <v/>
      </c>
      <c r="AI21" s="80"/>
      <c r="AJ21" s="78"/>
      <c r="AK21" s="84">
        <f t="shared" ca="1" si="1"/>
        <v>2</v>
      </c>
      <c r="AL21" s="88" t="str">
        <f t="shared" ca="1" si="2"/>
        <v>gr</v>
      </c>
      <c r="AM21" s="87" t="str">
        <f t="shared" ca="1" si="3"/>
        <v>gr</v>
      </c>
      <c r="AN21" s="87" t="str">
        <f t="shared" ca="1" si="4"/>
        <v>AUSTRIAN BEST SHOW BITCH 2021</v>
      </c>
      <c r="AO21" s="87" t="str">
        <f t="shared" ca="1" si="5"/>
        <v>gr</v>
      </c>
      <c r="AP21" s="84">
        <f t="shared" ca="1" si="11"/>
        <v>6</v>
      </c>
      <c r="AQ21" s="84">
        <f t="shared" ca="1" si="6"/>
        <v>27</v>
      </c>
      <c r="AR21" s="78"/>
      <c r="AS21" s="84">
        <f t="shared" ca="1" si="7"/>
        <v>2</v>
      </c>
      <c r="AT21" s="87" t="str">
        <f t="shared" ca="1" si="8"/>
        <v>gr</v>
      </c>
      <c r="AU21" s="87" t="str">
        <f t="shared" ca="1" si="9"/>
        <v>gr</v>
      </c>
      <c r="AV21" s="87" t="str">
        <f t="shared" ca="1" si="10"/>
        <v>AUSTRIAN BEST SHOW BITCH 2021</v>
      </c>
      <c r="AW21" s="87" t="str">
        <f t="shared" ca="1" si="0"/>
        <v>gr</v>
      </c>
      <c r="AX21" s="67">
        <f t="shared" ca="1" si="12"/>
        <v>6</v>
      </c>
      <c r="AY21" s="78"/>
      <c r="AZ21" s="91"/>
      <c r="BA21" s="91"/>
      <c r="BB21" s="91"/>
      <c r="BC21" s="91"/>
      <c r="BD21" s="91"/>
      <c r="BE21" s="91"/>
      <c r="BF21" s="91"/>
      <c r="BG21" s="91"/>
      <c r="BH21" s="91"/>
      <c r="BI21" s="67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2"/>
      <c r="DG21" s="92"/>
    </row>
    <row r="22" spans="1:111" ht="19.149999999999999" customHeight="1" x14ac:dyDescent="0.2">
      <c r="A22" s="75">
        <v>17</v>
      </c>
      <c r="B22" s="80"/>
      <c r="C22" s="88" t="str">
        <f ca="1">IF(ISERROR(QUOTIENT(SMALL(Tabelle3!$C$6:$C$300,Tabelle5!$A22),100)),"",QUOTIENT(SMALL(Tabelle3!$C$6:$C$300,Tabelle5!$A22),100)&amp;".")</f>
        <v/>
      </c>
      <c r="D22" s="89" t="str">
        <f ca="1">IF(ISERROR(VLOOKUP(SMALL(Tabelle3!$C$6:$C$300,Tabelle5!$A22),Tabelle3!$C$6:$D$300,2,0)),"",IF(VLOOKUP(SMALL(Tabelle3!$C$6:$C$300,Tabelle5!$A22),Tabelle3!$C$6:$D$300,2,0)=1,VLOOKUP(SMALL(Tabelle3!$C$6:$C$300,Tabelle5!$A22),Tabelle3!$C$6:$D$300,2,0)&amp;"  Punkt     ",VLOOKUP(SMALL(Tabelle3!$C$6:$C$300,Tabelle5!$A22),Tabelle3!$C$6:$D$300,2,0)&amp;"  Punkte   "))</f>
        <v/>
      </c>
      <c r="E22" s="87" t="str">
        <f ca="1">IF(ISERROR(VLOOKUP(SMALL(Tabelle3!$C$6:$C$300,Tabelle5!$A22),Tabelle3!$C$6:$N$300,11,0)),"",VLOOKUP(SMALL(Tabelle3!$C$6:$C$300,Tabelle5!$A22),Tabelle3!$C$6:$N$300,11,0))</f>
        <v/>
      </c>
      <c r="F22" s="89" t="str">
        <f ca="1">IF(ISERROR(VLOOKUP(SMALL(Tabelle3!$C$6:$C$300,Tabelle5!$A22),Tabelle3!$C$6:$N$300,12,0)),"",VLOOKUP(SMALL(Tabelle3!$C$6:$C$300,Tabelle5!$A22),Tabelle3!$C$6:$N$300,12,0))</f>
        <v/>
      </c>
      <c r="G22" s="80"/>
      <c r="H22" s="90"/>
      <c r="I22" s="80"/>
      <c r="J22" s="88" t="str">
        <f ca="1">IF(ISERROR(QUOTIENT(SMALL(Tabelle3!$E$6:$E$300,Tabelle5!$A22),100)),"",QUOTIENT(SMALL(Tabelle3!$E$6:$E$300,Tabelle5!$A22),100)&amp;".")</f>
        <v/>
      </c>
      <c r="K22" s="89" t="str">
        <f ca="1">IF(ISERROR(VLOOKUP(SMALL(Tabelle3!$E$6:$E$300,Tabelle5!$A22),Tabelle3!$E$6:$F$300,2,0)),"",IF(VLOOKUP(SMALL(Tabelle3!$E$6:$E$300,Tabelle5!$A22),Tabelle3!$E$6:$F$300,2,0)=1,VLOOKUP(SMALL(Tabelle3!$E$6:$E$300,Tabelle5!$A22),Tabelle3!$E$6:$F$300,2,0)&amp;"  Punkt     ",VLOOKUP(SMALL(Tabelle3!$E$6:$E$300,Tabelle5!$A22),Tabelle3!$E$6:$F$300,2,0)&amp;"  Punkte   "))</f>
        <v/>
      </c>
      <c r="L22" s="87" t="str">
        <f ca="1">IF(ISERROR(VLOOKUP(SMALL(Tabelle3!$E$6:$E$300,Tabelle5!$A22),Tabelle3!$E$6:$N$300,9,0)),"",VLOOKUP(SMALL(Tabelle3!$E$6:$E$300,Tabelle5!$A22),Tabelle3!$E$6:$N$300,9,0))</f>
        <v/>
      </c>
      <c r="M22" s="89" t="str">
        <f ca="1">IF(ISERROR(VLOOKUP(SMALL(Tabelle3!$E$6:$E$300,Tabelle5!$A22),Tabelle3!$E$6:$N$300,10,0)),"",VLOOKUP(SMALL(Tabelle3!$E$6:$E$300,Tabelle5!$A22),Tabelle3!$E$6:$N$300,10,0))</f>
        <v/>
      </c>
      <c r="N22" s="80"/>
      <c r="P22" s="80"/>
      <c r="Q22" s="88" t="str">
        <f ca="1">IF(ISERROR(QUOTIENT(SMALL(Tabelle3!$G$6:$G$300,Tabelle5!$A22),100)),"",QUOTIENT(SMALL(Tabelle3!$G$6:$G$300,Tabelle5!$A22),100)&amp;".")</f>
        <v/>
      </c>
      <c r="R22" s="89" t="str">
        <f ca="1">IF(ISERROR(VLOOKUP(SMALL(Tabelle3!$G$6:$G$300,Tabelle5!$A22),Tabelle3!$G$6:$H$300,2,0)),"",IF(VLOOKUP(SMALL(Tabelle3!$G$6:$G$300,Tabelle5!$A22),Tabelle3!$G$6:$H$300,2,0)=1,VLOOKUP(SMALL(Tabelle3!$G$6:$G$300,Tabelle5!$A22),Tabelle3!$G$6:$H$300,2,0)&amp;"  Punkt     ",VLOOKUP(SMALL(Tabelle3!$G$6:$G$300,Tabelle5!$A22),Tabelle3!$G$6:$H$300,2,0)&amp;"  Punkte   "))</f>
        <v/>
      </c>
      <c r="S22" s="87" t="str">
        <f ca="1">IF(ISERROR(VLOOKUP(SMALL(Tabelle3!$G$6:$G$300,Tabelle5!$A22),Tabelle3!$G$6:$N$300,7,0)),"",VLOOKUP(SMALL(Tabelle3!$G$6:$G$300,Tabelle5!$A22),Tabelle3!$G$6:$N$300,7,0))</f>
        <v/>
      </c>
      <c r="T22" s="89" t="str">
        <f ca="1">IF(ISERROR(VLOOKUP(SMALL(Tabelle3!$G$6:$G$300,Tabelle5!$A22),Tabelle3!$G$6:$N$300,8,0)),"",VLOOKUP(SMALL(Tabelle3!$G$6:$G$300,Tabelle5!$A22),Tabelle3!$G$6:$N$300,8,0))</f>
        <v/>
      </c>
      <c r="U22" s="80"/>
      <c r="V22" s="78"/>
      <c r="W22" s="80"/>
      <c r="X22" s="88" t="str">
        <f ca="1">IF(ISERROR(QUOTIENT(SMALL(Tabelle3!$I$6:$I$300,Tabelle5!$A22),100)),"",QUOTIENT(SMALL(Tabelle3!$I$6:$I$300,Tabelle5!$A22),100)&amp;".")</f>
        <v/>
      </c>
      <c r="Y22" s="89" t="str">
        <f ca="1">IF(ISERROR(VLOOKUP(SMALL(Tabelle3!$I$6:$I$300,Tabelle5!$A22),Tabelle3!$I$6:$J$300,2,0)),"",IF(VLOOKUP(SMALL(Tabelle3!$I$6:$I$300,Tabelle5!$A22),Tabelle3!$I$6:$J$300,2,0)=1,VLOOKUP(SMALL(Tabelle3!$I$6:$I$300,Tabelle5!$A22),Tabelle3!$I$6:$J$300,2,0)&amp;"  Punkt     ",VLOOKUP(SMALL(Tabelle3!$I$6:$I$300,Tabelle5!$A22),Tabelle3!$I$6:$J$300,2,0)&amp;"  Punkte   "))</f>
        <v/>
      </c>
      <c r="Z22" s="87" t="str">
        <f ca="1">IF(ISERROR(VLOOKUP(SMALL(Tabelle3!$I$6:$I$300,Tabelle5!$A22),Tabelle3!$I$6:$N$300,5,0)),"",VLOOKUP(SMALL(Tabelle3!$I$6:$I$300,Tabelle5!$A22),Tabelle3!$I$6:$N$300,5,0))</f>
        <v/>
      </c>
      <c r="AA22" s="89" t="str">
        <f ca="1">IF(ISERROR(VLOOKUP(SMALL(Tabelle3!$I$6:$I$300,Tabelle5!$A22),Tabelle3!$I$6:$N$300,6,0)),"",VLOOKUP(SMALL(Tabelle3!$I$6:$I$300,Tabelle5!$A22),Tabelle3!$I$6:$N$300,6,0))</f>
        <v/>
      </c>
      <c r="AB22" s="80"/>
      <c r="AC22" s="78"/>
      <c r="AD22" s="80"/>
      <c r="AE22" s="88" t="str">
        <f ca="1">IF(ISERROR(QUOTIENT(SMALL(Tabelle3!$K$6:$K$300,Tabelle5!$A22),100)),"",QUOTIENT(SMALL(Tabelle3!$K$6:$K$300,Tabelle5!$A22),100)&amp;".")</f>
        <v/>
      </c>
      <c r="AF22" s="89" t="str">
        <f ca="1">IF(ISERROR(VLOOKUP(SMALL(Tabelle3!$K$6:$K$300,Tabelle5!$A22),Tabelle3!$K$6:$L$300,2,0)),"",IF(VLOOKUP(SMALL(Tabelle3!$K$6:$K$300,Tabelle5!$A22),Tabelle3!$K$6:$L$300,2,0)=1,VLOOKUP(SMALL(Tabelle3!$K$6:$K$300,Tabelle5!$A22),Tabelle3!$K$6:$L$300,2,0)&amp;"  Punkt     ",VLOOKUP(SMALL(Tabelle3!$K$6:$K$300,Tabelle5!$A22),Tabelle3!$K$6:$L$300,2,0)&amp;"  Punkte   "))</f>
        <v/>
      </c>
      <c r="AG22" s="87" t="str">
        <f ca="1">IF(ISERROR(VLOOKUP(SMALL(Tabelle3!$K$6:$K$300,Tabelle5!$A22),Tabelle3!$K$6:$N$300,3,0)),"",VLOOKUP(SMALL(Tabelle3!$K$6:$K$300,Tabelle5!$A22),Tabelle3!$K$6:$N$300,3,0))</f>
        <v/>
      </c>
      <c r="AH22" s="89" t="str">
        <f ca="1">IF(ISERROR(VLOOKUP(SMALL(Tabelle3!$K$6:$K$300,Tabelle5!$A22),Tabelle3!$K$6:$N$300,4,0)),"",VLOOKUP(SMALL(Tabelle3!$K$6:$K$300,Tabelle5!$A22),Tabelle3!$K$6:$N$300,4,0))</f>
        <v/>
      </c>
      <c r="AI22" s="80"/>
      <c r="AJ22" s="78"/>
      <c r="AK22" s="84">
        <f t="shared" ca="1" si="1"/>
        <v>0</v>
      </c>
      <c r="AL22" s="88" t="str">
        <f t="shared" ca="1" si="2"/>
        <v>1.</v>
      </c>
      <c r="AM22" s="87" t="str">
        <f t="shared" ca="1" si="3"/>
        <v xml:space="preserve">53  Punkte   </v>
      </c>
      <c r="AN22" s="87" t="str">
        <f t="shared" ca="1" si="4"/>
        <v>SPAKLING DIAMOND STAFF KARMA KISSED</v>
      </c>
      <c r="AO22" s="87" t="str">
        <f t="shared" ca="1" si="5"/>
        <v>Stefan Zselezem</v>
      </c>
      <c r="AP22" s="84">
        <f t="shared" ca="1" si="11"/>
        <v>6</v>
      </c>
      <c r="AQ22" s="84">
        <f t="shared" ca="1" si="6"/>
        <v>28</v>
      </c>
      <c r="AR22" s="78"/>
      <c r="AS22" s="84">
        <f t="shared" ca="1" si="7"/>
        <v>0</v>
      </c>
      <c r="AT22" s="87" t="str">
        <f t="shared" ca="1" si="8"/>
        <v>1.</v>
      </c>
      <c r="AU22" s="87" t="str">
        <f t="shared" ca="1" si="9"/>
        <v xml:space="preserve">53  Punkte   </v>
      </c>
      <c r="AV22" s="87" t="str">
        <f t="shared" ca="1" si="10"/>
        <v>SPAKLING DIAMOND STAFF KARMA KISSED</v>
      </c>
      <c r="AW22" s="87" t="str">
        <f t="shared" ca="1" si="0"/>
        <v>Stefan Zselezem</v>
      </c>
      <c r="AX22" s="67">
        <f t="shared" ca="1" si="12"/>
        <v>6</v>
      </c>
      <c r="AY22" s="78"/>
      <c r="AZ22" s="91"/>
      <c r="BA22" s="91"/>
      <c r="BB22" s="91"/>
      <c r="BC22" s="91"/>
      <c r="BD22" s="91"/>
      <c r="BE22" s="91"/>
      <c r="BF22" s="91"/>
      <c r="BG22" s="91"/>
      <c r="BH22" s="91"/>
      <c r="BI22" s="67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2"/>
      <c r="DG22" s="92"/>
    </row>
    <row r="23" spans="1:111" ht="19.149999999999999" customHeight="1" x14ac:dyDescent="0.2">
      <c r="A23" s="75">
        <v>18</v>
      </c>
      <c r="B23" s="80"/>
      <c r="C23" s="88" t="str">
        <f ca="1">IF(ISERROR(QUOTIENT(SMALL(Tabelle3!$C$6:$C$300,Tabelle5!$A23),100)),"",QUOTIENT(SMALL(Tabelle3!$C$6:$C$300,Tabelle5!$A23),100)&amp;".")</f>
        <v/>
      </c>
      <c r="D23" s="89" t="str">
        <f ca="1">IF(ISERROR(VLOOKUP(SMALL(Tabelle3!$C$6:$C$300,Tabelle5!$A23),Tabelle3!$C$6:$D$300,2,0)),"",IF(VLOOKUP(SMALL(Tabelle3!$C$6:$C$300,Tabelle5!$A23),Tabelle3!$C$6:$D$300,2,0)=1,VLOOKUP(SMALL(Tabelle3!$C$6:$C$300,Tabelle5!$A23),Tabelle3!$C$6:$D$300,2,0)&amp;"  Punkt     ",VLOOKUP(SMALL(Tabelle3!$C$6:$C$300,Tabelle5!$A23),Tabelle3!$C$6:$D$300,2,0)&amp;"  Punkte   "))</f>
        <v/>
      </c>
      <c r="E23" s="87" t="str">
        <f ca="1">IF(ISERROR(VLOOKUP(SMALL(Tabelle3!$C$6:$C$300,Tabelle5!$A23),Tabelle3!$C$6:$N$300,11,0)),"",VLOOKUP(SMALL(Tabelle3!$C$6:$C$300,Tabelle5!$A23),Tabelle3!$C$6:$N$300,11,0))</f>
        <v/>
      </c>
      <c r="F23" s="89" t="str">
        <f ca="1">IF(ISERROR(VLOOKUP(SMALL(Tabelle3!$C$6:$C$300,Tabelle5!$A23),Tabelle3!$C$6:$N$300,12,0)),"",VLOOKUP(SMALL(Tabelle3!$C$6:$C$300,Tabelle5!$A23),Tabelle3!$C$6:$N$300,12,0))</f>
        <v/>
      </c>
      <c r="G23" s="80"/>
      <c r="H23" s="90"/>
      <c r="I23" s="80"/>
      <c r="J23" s="88" t="str">
        <f ca="1">IF(ISERROR(QUOTIENT(SMALL(Tabelle3!$E$6:$E$300,Tabelle5!$A23),100)),"",QUOTIENT(SMALL(Tabelle3!$E$6:$E$300,Tabelle5!$A23),100)&amp;".")</f>
        <v/>
      </c>
      <c r="K23" s="89" t="str">
        <f ca="1">IF(ISERROR(VLOOKUP(SMALL(Tabelle3!$E$6:$E$300,Tabelle5!$A23),Tabelle3!$E$6:$F$300,2,0)),"",IF(VLOOKUP(SMALL(Tabelle3!$E$6:$E$300,Tabelle5!$A23),Tabelle3!$E$6:$F$300,2,0)=1,VLOOKUP(SMALL(Tabelle3!$E$6:$E$300,Tabelle5!$A23),Tabelle3!$E$6:$F$300,2,0)&amp;"  Punkt     ",VLOOKUP(SMALL(Tabelle3!$E$6:$E$300,Tabelle5!$A23),Tabelle3!$E$6:$F$300,2,0)&amp;"  Punkte   "))</f>
        <v/>
      </c>
      <c r="L23" s="87" t="str">
        <f ca="1">IF(ISERROR(VLOOKUP(SMALL(Tabelle3!$E$6:$E$300,Tabelle5!$A23),Tabelle3!$E$6:$N$300,9,0)),"",VLOOKUP(SMALL(Tabelle3!$E$6:$E$300,Tabelle5!$A23),Tabelle3!$E$6:$N$300,9,0))</f>
        <v/>
      </c>
      <c r="M23" s="89" t="str">
        <f ca="1">IF(ISERROR(VLOOKUP(SMALL(Tabelle3!$E$6:$E$300,Tabelle5!$A23),Tabelle3!$E$6:$N$300,10,0)),"",VLOOKUP(SMALL(Tabelle3!$E$6:$E$300,Tabelle5!$A23),Tabelle3!$E$6:$N$300,10,0))</f>
        <v/>
      </c>
      <c r="N23" s="80"/>
      <c r="P23" s="80"/>
      <c r="Q23" s="88" t="str">
        <f ca="1">IF(ISERROR(QUOTIENT(SMALL(Tabelle3!$G$6:$G$300,Tabelle5!$A23),100)),"",QUOTIENT(SMALL(Tabelle3!$G$6:$G$300,Tabelle5!$A23),100)&amp;".")</f>
        <v/>
      </c>
      <c r="R23" s="89" t="str">
        <f ca="1">IF(ISERROR(VLOOKUP(SMALL(Tabelle3!$G$6:$G$300,Tabelle5!$A23),Tabelle3!$G$6:$H$300,2,0)),"",IF(VLOOKUP(SMALL(Tabelle3!$G$6:$G$300,Tabelle5!$A23),Tabelle3!$G$6:$H$300,2,0)=1,VLOOKUP(SMALL(Tabelle3!$G$6:$G$300,Tabelle5!$A23),Tabelle3!$G$6:$H$300,2,0)&amp;"  Punkt     ",VLOOKUP(SMALL(Tabelle3!$G$6:$G$300,Tabelle5!$A23),Tabelle3!$G$6:$H$300,2,0)&amp;"  Punkte   "))</f>
        <v/>
      </c>
      <c r="S23" s="87" t="str">
        <f ca="1">IF(ISERROR(VLOOKUP(SMALL(Tabelle3!$G$6:$G$300,Tabelle5!$A23),Tabelle3!$G$6:$N$300,7,0)),"",VLOOKUP(SMALL(Tabelle3!$G$6:$G$300,Tabelle5!$A23),Tabelle3!$G$6:$N$300,7,0))</f>
        <v/>
      </c>
      <c r="T23" s="89" t="str">
        <f ca="1">IF(ISERROR(VLOOKUP(SMALL(Tabelle3!$G$6:$G$300,Tabelle5!$A23),Tabelle3!$G$6:$N$300,8,0)),"",VLOOKUP(SMALL(Tabelle3!$G$6:$G$300,Tabelle5!$A23),Tabelle3!$G$6:$N$300,8,0))</f>
        <v/>
      </c>
      <c r="U23" s="80"/>
      <c r="V23" s="78"/>
      <c r="W23" s="80"/>
      <c r="X23" s="88" t="str">
        <f ca="1">IF(ISERROR(QUOTIENT(SMALL(Tabelle3!$I$6:$I$300,Tabelle5!$A23),100)),"",QUOTIENT(SMALL(Tabelle3!$I$6:$I$300,Tabelle5!$A23),100)&amp;".")</f>
        <v/>
      </c>
      <c r="Y23" s="89" t="str">
        <f ca="1">IF(ISERROR(VLOOKUP(SMALL(Tabelle3!$I$6:$I$300,Tabelle5!$A23),Tabelle3!$I$6:$J$300,2,0)),"",IF(VLOOKUP(SMALL(Tabelle3!$I$6:$I$300,Tabelle5!$A23),Tabelle3!$I$6:$J$300,2,0)=1,VLOOKUP(SMALL(Tabelle3!$I$6:$I$300,Tabelle5!$A23),Tabelle3!$I$6:$J$300,2,0)&amp;"  Punkt     ",VLOOKUP(SMALL(Tabelle3!$I$6:$I$300,Tabelle5!$A23),Tabelle3!$I$6:$J$300,2,0)&amp;"  Punkte   "))</f>
        <v/>
      </c>
      <c r="Z23" s="87" t="str">
        <f ca="1">IF(ISERROR(VLOOKUP(SMALL(Tabelle3!$I$6:$I$300,Tabelle5!$A23),Tabelle3!$I$6:$N$300,5,0)),"",VLOOKUP(SMALL(Tabelle3!$I$6:$I$300,Tabelle5!$A23),Tabelle3!$I$6:$N$300,5,0))</f>
        <v/>
      </c>
      <c r="AA23" s="89" t="str">
        <f ca="1">IF(ISERROR(VLOOKUP(SMALL(Tabelle3!$I$6:$I$300,Tabelle5!$A23),Tabelle3!$I$6:$N$300,6,0)),"",VLOOKUP(SMALL(Tabelle3!$I$6:$I$300,Tabelle5!$A23),Tabelle3!$I$6:$N$300,6,0))</f>
        <v/>
      </c>
      <c r="AB23" s="80"/>
      <c r="AC23" s="78"/>
      <c r="AD23" s="80"/>
      <c r="AE23" s="88" t="str">
        <f ca="1">IF(ISERROR(QUOTIENT(SMALL(Tabelle3!$K$6:$K$300,Tabelle5!$A23),100)),"",QUOTIENT(SMALL(Tabelle3!$K$6:$K$300,Tabelle5!$A23),100)&amp;".")</f>
        <v/>
      </c>
      <c r="AF23" s="89" t="str">
        <f ca="1">IF(ISERROR(VLOOKUP(SMALL(Tabelle3!$K$6:$K$300,Tabelle5!$A23),Tabelle3!$K$6:$L$300,2,0)),"",IF(VLOOKUP(SMALL(Tabelle3!$K$6:$K$300,Tabelle5!$A23),Tabelle3!$K$6:$L$300,2,0)=1,VLOOKUP(SMALL(Tabelle3!$K$6:$K$300,Tabelle5!$A23),Tabelle3!$K$6:$L$300,2,0)&amp;"  Punkt     ",VLOOKUP(SMALL(Tabelle3!$K$6:$K$300,Tabelle5!$A23),Tabelle3!$K$6:$L$300,2,0)&amp;"  Punkte   "))</f>
        <v/>
      </c>
      <c r="AG23" s="87" t="str">
        <f ca="1">IF(ISERROR(VLOOKUP(SMALL(Tabelle3!$K$6:$K$300,Tabelle5!$A23),Tabelle3!$K$6:$N$300,3,0)),"",VLOOKUP(SMALL(Tabelle3!$K$6:$K$300,Tabelle5!$A23),Tabelle3!$K$6:$N$300,3,0))</f>
        <v/>
      </c>
      <c r="AH23" s="89" t="str">
        <f ca="1">IF(ISERROR(VLOOKUP(SMALL(Tabelle3!$K$6:$K$300,Tabelle5!$A23),Tabelle3!$K$6:$N$300,4,0)),"",VLOOKUP(SMALL(Tabelle3!$K$6:$K$300,Tabelle5!$A23),Tabelle3!$K$6:$N$300,4,0))</f>
        <v/>
      </c>
      <c r="AI23" s="80"/>
      <c r="AJ23" s="78"/>
      <c r="AK23" s="84">
        <f t="shared" ca="1" si="1"/>
        <v>0</v>
      </c>
      <c r="AL23" s="88" t="str">
        <f t="shared" ca="1" si="2"/>
        <v>2.</v>
      </c>
      <c r="AM23" s="87" t="str">
        <f t="shared" ca="1" si="3"/>
        <v xml:space="preserve">32  Punkte   </v>
      </c>
      <c r="AN23" s="87" t="str">
        <f t="shared" ca="1" si="4"/>
        <v>BUDDYSTAFF′S MISS MONEYPENNY</v>
      </c>
      <c r="AO23" s="87" t="str">
        <f t="shared" ca="1" si="5"/>
        <v>Sonja Porits</v>
      </c>
      <c r="AP23" s="84">
        <f t="shared" ca="1" si="11"/>
        <v>6</v>
      </c>
      <c r="AQ23" s="84">
        <f t="shared" ca="1" si="6"/>
        <v>29</v>
      </c>
      <c r="AR23" s="78"/>
      <c r="AS23" s="84">
        <f t="shared" ca="1" si="7"/>
        <v>0</v>
      </c>
      <c r="AT23" s="87" t="str">
        <f t="shared" ca="1" si="8"/>
        <v>2.</v>
      </c>
      <c r="AU23" s="87" t="str">
        <f t="shared" ca="1" si="9"/>
        <v xml:space="preserve">32  Punkte   </v>
      </c>
      <c r="AV23" s="87" t="str">
        <f t="shared" ca="1" si="10"/>
        <v>BUDDYSTAFF′S MISS MONEYPENNY</v>
      </c>
      <c r="AW23" s="87" t="str">
        <f t="shared" ca="1" si="0"/>
        <v>Sonja Porits</v>
      </c>
      <c r="AX23" s="67">
        <f t="shared" ca="1" si="12"/>
        <v>6</v>
      </c>
      <c r="AY23" s="78"/>
      <c r="AZ23" s="91"/>
      <c r="BA23" s="91"/>
      <c r="BB23" s="91"/>
      <c r="BC23" s="91"/>
      <c r="BD23" s="91"/>
      <c r="BE23" s="91"/>
      <c r="BF23" s="91"/>
      <c r="BG23" s="91"/>
      <c r="BH23" s="91"/>
      <c r="BI23" s="67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2"/>
      <c r="DG23" s="92"/>
    </row>
    <row r="24" spans="1:111" ht="19.149999999999999" customHeight="1" x14ac:dyDescent="0.2">
      <c r="A24" s="75">
        <v>19</v>
      </c>
      <c r="B24" s="80"/>
      <c r="C24" s="88" t="str">
        <f ca="1">IF(ISERROR(QUOTIENT(SMALL(Tabelle3!$C$6:$C$300,Tabelle5!$A24),100)),"",QUOTIENT(SMALL(Tabelle3!$C$6:$C$300,Tabelle5!$A24),100)&amp;".")</f>
        <v/>
      </c>
      <c r="D24" s="89" t="str">
        <f ca="1">IF(ISERROR(VLOOKUP(SMALL(Tabelle3!$C$6:$C$300,Tabelle5!$A24),Tabelle3!$C$6:$D$300,2,0)),"",IF(VLOOKUP(SMALL(Tabelle3!$C$6:$C$300,Tabelle5!$A24),Tabelle3!$C$6:$D$300,2,0)=1,VLOOKUP(SMALL(Tabelle3!$C$6:$C$300,Tabelle5!$A24),Tabelle3!$C$6:$D$300,2,0)&amp;"  Punkt     ",VLOOKUP(SMALL(Tabelle3!$C$6:$C$300,Tabelle5!$A24),Tabelle3!$C$6:$D$300,2,0)&amp;"  Punkte   "))</f>
        <v/>
      </c>
      <c r="E24" s="87" t="str">
        <f ca="1">IF(ISERROR(VLOOKUP(SMALL(Tabelle3!$C$6:$C$300,Tabelle5!$A24),Tabelle3!$C$6:$N$300,11,0)),"",VLOOKUP(SMALL(Tabelle3!$C$6:$C$300,Tabelle5!$A24),Tabelle3!$C$6:$N$300,11,0))</f>
        <v/>
      </c>
      <c r="F24" s="89" t="str">
        <f ca="1">IF(ISERROR(VLOOKUP(SMALL(Tabelle3!$C$6:$C$300,Tabelle5!$A24),Tabelle3!$C$6:$N$300,12,0)),"",VLOOKUP(SMALL(Tabelle3!$C$6:$C$300,Tabelle5!$A24),Tabelle3!$C$6:$N$300,12,0))</f>
        <v/>
      </c>
      <c r="G24" s="80"/>
      <c r="H24" s="90"/>
      <c r="I24" s="80"/>
      <c r="J24" s="88" t="str">
        <f ca="1">IF(ISERROR(QUOTIENT(SMALL(Tabelle3!$E$6:$E$300,Tabelle5!$A24),100)),"",QUOTIENT(SMALL(Tabelle3!$E$6:$E$300,Tabelle5!$A24),100)&amp;".")</f>
        <v/>
      </c>
      <c r="K24" s="89" t="str">
        <f ca="1">IF(ISERROR(VLOOKUP(SMALL(Tabelle3!$E$6:$E$300,Tabelle5!$A24),Tabelle3!$E$6:$F$300,2,0)),"",IF(VLOOKUP(SMALL(Tabelle3!$E$6:$E$300,Tabelle5!$A24),Tabelle3!$E$6:$F$300,2,0)=1,VLOOKUP(SMALL(Tabelle3!$E$6:$E$300,Tabelle5!$A24),Tabelle3!$E$6:$F$300,2,0)&amp;"  Punkt     ",VLOOKUP(SMALL(Tabelle3!$E$6:$E$300,Tabelle5!$A24),Tabelle3!$E$6:$F$300,2,0)&amp;"  Punkte   "))</f>
        <v/>
      </c>
      <c r="L24" s="87" t="str">
        <f ca="1">IF(ISERROR(VLOOKUP(SMALL(Tabelle3!$E$6:$E$300,Tabelle5!$A24),Tabelle3!$E$6:$N$300,9,0)),"",VLOOKUP(SMALL(Tabelle3!$E$6:$E$300,Tabelle5!$A24),Tabelle3!$E$6:$N$300,9,0))</f>
        <v/>
      </c>
      <c r="M24" s="89" t="str">
        <f ca="1">IF(ISERROR(VLOOKUP(SMALL(Tabelle3!$E$6:$E$300,Tabelle5!$A24),Tabelle3!$E$6:$N$300,10,0)),"",VLOOKUP(SMALL(Tabelle3!$E$6:$E$300,Tabelle5!$A24),Tabelle3!$E$6:$N$300,10,0))</f>
        <v/>
      </c>
      <c r="N24" s="80"/>
      <c r="P24" s="80"/>
      <c r="Q24" s="88" t="str">
        <f ca="1">IF(ISERROR(QUOTIENT(SMALL(Tabelle3!$G$6:$G$300,Tabelle5!$A24),100)),"",QUOTIENT(SMALL(Tabelle3!$G$6:$G$300,Tabelle5!$A24),100)&amp;".")</f>
        <v/>
      </c>
      <c r="R24" s="89" t="str">
        <f ca="1">IF(ISERROR(VLOOKUP(SMALL(Tabelle3!$G$6:$G$300,Tabelle5!$A24),Tabelle3!$G$6:$H$300,2,0)),"",IF(VLOOKUP(SMALL(Tabelle3!$G$6:$G$300,Tabelle5!$A24),Tabelle3!$G$6:$H$300,2,0)=1,VLOOKUP(SMALL(Tabelle3!$G$6:$G$300,Tabelle5!$A24),Tabelle3!$G$6:$H$300,2,0)&amp;"  Punkt     ",VLOOKUP(SMALL(Tabelle3!$G$6:$G$300,Tabelle5!$A24),Tabelle3!$G$6:$H$300,2,0)&amp;"  Punkte   "))</f>
        <v/>
      </c>
      <c r="S24" s="87" t="str">
        <f ca="1">IF(ISERROR(VLOOKUP(SMALL(Tabelle3!$G$6:$G$300,Tabelle5!$A24),Tabelle3!$G$6:$N$300,7,0)),"",VLOOKUP(SMALL(Tabelle3!$G$6:$G$300,Tabelle5!$A24),Tabelle3!$G$6:$N$300,7,0))</f>
        <v/>
      </c>
      <c r="T24" s="89" t="str">
        <f ca="1">IF(ISERROR(VLOOKUP(SMALL(Tabelle3!$G$6:$G$300,Tabelle5!$A24),Tabelle3!$G$6:$N$300,8,0)),"",VLOOKUP(SMALL(Tabelle3!$G$6:$G$300,Tabelle5!$A24),Tabelle3!$G$6:$N$300,8,0))</f>
        <v/>
      </c>
      <c r="U24" s="80"/>
      <c r="V24" s="78"/>
      <c r="W24" s="80"/>
      <c r="X24" s="88" t="str">
        <f ca="1">IF(ISERROR(QUOTIENT(SMALL(Tabelle3!$I$6:$I$300,Tabelle5!$A24),100)),"",QUOTIENT(SMALL(Tabelle3!$I$6:$I$300,Tabelle5!$A24),100)&amp;".")</f>
        <v/>
      </c>
      <c r="Y24" s="89" t="str">
        <f ca="1">IF(ISERROR(VLOOKUP(SMALL(Tabelle3!$I$6:$I$300,Tabelle5!$A24),Tabelle3!$I$6:$J$300,2,0)),"",IF(VLOOKUP(SMALL(Tabelle3!$I$6:$I$300,Tabelle5!$A24),Tabelle3!$I$6:$J$300,2,0)=1,VLOOKUP(SMALL(Tabelle3!$I$6:$I$300,Tabelle5!$A24),Tabelle3!$I$6:$J$300,2,0)&amp;"  Punkt     ",VLOOKUP(SMALL(Tabelle3!$I$6:$I$300,Tabelle5!$A24),Tabelle3!$I$6:$J$300,2,0)&amp;"  Punkte   "))</f>
        <v/>
      </c>
      <c r="Z24" s="87" t="str">
        <f ca="1">IF(ISERROR(VLOOKUP(SMALL(Tabelle3!$I$6:$I$300,Tabelle5!$A24),Tabelle3!$I$6:$N$300,5,0)),"",VLOOKUP(SMALL(Tabelle3!$I$6:$I$300,Tabelle5!$A24),Tabelle3!$I$6:$N$300,5,0))</f>
        <v/>
      </c>
      <c r="AA24" s="89" t="str">
        <f ca="1">IF(ISERROR(VLOOKUP(SMALL(Tabelle3!$I$6:$I$300,Tabelle5!$A24),Tabelle3!$I$6:$N$300,6,0)),"",VLOOKUP(SMALL(Tabelle3!$I$6:$I$300,Tabelle5!$A24),Tabelle3!$I$6:$N$300,6,0))</f>
        <v/>
      </c>
      <c r="AB24" s="80"/>
      <c r="AC24" s="78"/>
      <c r="AD24" s="80"/>
      <c r="AE24" s="88" t="str">
        <f ca="1">IF(ISERROR(QUOTIENT(SMALL(Tabelle3!$K$6:$K$300,Tabelle5!$A24),100)),"",QUOTIENT(SMALL(Tabelle3!$K$6:$K$300,Tabelle5!$A24),100)&amp;".")</f>
        <v/>
      </c>
      <c r="AF24" s="89" t="str">
        <f ca="1">IF(ISERROR(VLOOKUP(SMALL(Tabelle3!$K$6:$K$300,Tabelle5!$A24),Tabelle3!$K$6:$L$300,2,0)),"",IF(VLOOKUP(SMALL(Tabelle3!$K$6:$K$300,Tabelle5!$A24),Tabelle3!$K$6:$L$300,2,0)=1,VLOOKUP(SMALL(Tabelle3!$K$6:$K$300,Tabelle5!$A24),Tabelle3!$K$6:$L$300,2,0)&amp;"  Punkt     ",VLOOKUP(SMALL(Tabelle3!$K$6:$K$300,Tabelle5!$A24),Tabelle3!$K$6:$L$300,2,0)&amp;"  Punkte   "))</f>
        <v/>
      </c>
      <c r="AG24" s="87" t="str">
        <f ca="1">IF(ISERROR(VLOOKUP(SMALL(Tabelle3!$K$6:$K$300,Tabelle5!$A24),Tabelle3!$K$6:$N$300,3,0)),"",VLOOKUP(SMALL(Tabelle3!$K$6:$K$300,Tabelle5!$A24),Tabelle3!$K$6:$N$300,3,0))</f>
        <v/>
      </c>
      <c r="AH24" s="89" t="str">
        <f ca="1">IF(ISERROR(VLOOKUP(SMALL(Tabelle3!$K$6:$K$300,Tabelle5!$A24),Tabelle3!$K$6:$N$300,4,0)),"",VLOOKUP(SMALL(Tabelle3!$K$6:$K$300,Tabelle5!$A24),Tabelle3!$K$6:$N$300,4,0))</f>
        <v/>
      </c>
      <c r="AI24" s="80"/>
      <c r="AJ24" s="78"/>
      <c r="AK24" s="84">
        <f t="shared" ca="1" si="1"/>
        <v>0</v>
      </c>
      <c r="AL24" s="88" t="str">
        <f t="shared" ca="1" si="2"/>
        <v>3.</v>
      </c>
      <c r="AM24" s="87" t="str">
        <f t="shared" ca="1" si="3"/>
        <v xml:space="preserve">16  Punkte   </v>
      </c>
      <c r="AN24" s="87" t="str">
        <f t="shared" ca="1" si="4"/>
        <v>KNOCK OUT FAITHFUL DIAMONDS</v>
      </c>
      <c r="AO24" s="87" t="str">
        <f t="shared" ca="1" si="5"/>
        <v>Claudia Gries</v>
      </c>
      <c r="AP24" s="84">
        <f t="shared" ca="1" si="11"/>
        <v>6</v>
      </c>
      <c r="AQ24" s="84">
        <f t="shared" ca="1" si="6"/>
        <v>30</v>
      </c>
      <c r="AR24" s="78"/>
      <c r="AS24" s="84">
        <f t="shared" ca="1" si="7"/>
        <v>0</v>
      </c>
      <c r="AT24" s="87" t="str">
        <f t="shared" ca="1" si="8"/>
        <v>3.</v>
      </c>
      <c r="AU24" s="87" t="str">
        <f t="shared" ca="1" si="9"/>
        <v xml:space="preserve">16  Punkte   </v>
      </c>
      <c r="AV24" s="87" t="str">
        <f t="shared" ca="1" si="10"/>
        <v>KNOCK OUT FAITHFUL DIAMONDS</v>
      </c>
      <c r="AW24" s="87" t="str">
        <f t="shared" ca="1" si="0"/>
        <v>Claudia Gries</v>
      </c>
      <c r="AX24" s="67">
        <f t="shared" ca="1" si="12"/>
        <v>6</v>
      </c>
      <c r="AY24" s="78"/>
      <c r="AZ24" s="91"/>
      <c r="BA24" s="91"/>
      <c r="BB24" s="91"/>
      <c r="BC24" s="91"/>
      <c r="BD24" s="91"/>
      <c r="BE24" s="91"/>
      <c r="BF24" s="91"/>
      <c r="BG24" s="91"/>
      <c r="BH24" s="91"/>
      <c r="BI24" s="67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2"/>
      <c r="DG24" s="92"/>
    </row>
    <row r="25" spans="1:111" ht="19.149999999999999" customHeight="1" x14ac:dyDescent="0.2">
      <c r="A25" s="75">
        <v>20</v>
      </c>
      <c r="B25" s="80"/>
      <c r="C25" s="88" t="str">
        <f ca="1">IF(ISERROR(QUOTIENT(SMALL(Tabelle3!$C$6:$C$300,Tabelle5!$A25),100)),"",QUOTIENT(SMALL(Tabelle3!$C$6:$C$300,Tabelle5!$A25),100)&amp;".")</f>
        <v/>
      </c>
      <c r="D25" s="89" t="str">
        <f ca="1">IF(ISERROR(VLOOKUP(SMALL(Tabelle3!$C$6:$C$300,Tabelle5!$A25),Tabelle3!$C$6:$D$300,2,0)),"",IF(VLOOKUP(SMALL(Tabelle3!$C$6:$C$300,Tabelle5!$A25),Tabelle3!$C$6:$D$300,2,0)=1,VLOOKUP(SMALL(Tabelle3!$C$6:$C$300,Tabelle5!$A25),Tabelle3!$C$6:$D$300,2,0)&amp;"  Punkt     ",VLOOKUP(SMALL(Tabelle3!$C$6:$C$300,Tabelle5!$A25),Tabelle3!$C$6:$D$300,2,0)&amp;"  Punkte   "))</f>
        <v/>
      </c>
      <c r="E25" s="87" t="str">
        <f ca="1">IF(ISERROR(VLOOKUP(SMALL(Tabelle3!$C$6:$C$300,Tabelle5!$A25),Tabelle3!$C$6:$N$300,11,0)),"",VLOOKUP(SMALL(Tabelle3!$C$6:$C$300,Tabelle5!$A25),Tabelle3!$C$6:$N$300,11,0))</f>
        <v/>
      </c>
      <c r="F25" s="89" t="str">
        <f ca="1">IF(ISERROR(VLOOKUP(SMALL(Tabelle3!$C$6:$C$300,Tabelle5!$A25),Tabelle3!$C$6:$N$300,12,0)),"",VLOOKUP(SMALL(Tabelle3!$C$6:$C$300,Tabelle5!$A25),Tabelle3!$C$6:$N$300,12,0))</f>
        <v/>
      </c>
      <c r="G25" s="80"/>
      <c r="H25" s="90"/>
      <c r="I25" s="80"/>
      <c r="J25" s="88" t="str">
        <f ca="1">IF(ISERROR(QUOTIENT(SMALL(Tabelle3!$E$6:$E$300,Tabelle5!$A25),100)),"",QUOTIENT(SMALL(Tabelle3!$E$6:$E$300,Tabelle5!$A25),100)&amp;".")</f>
        <v/>
      </c>
      <c r="K25" s="89" t="str">
        <f ca="1">IF(ISERROR(VLOOKUP(SMALL(Tabelle3!$E$6:$E$300,Tabelle5!$A25),Tabelle3!$E$6:$F$300,2,0)),"",IF(VLOOKUP(SMALL(Tabelle3!$E$6:$E$300,Tabelle5!$A25),Tabelle3!$E$6:$F$300,2,0)=1,VLOOKUP(SMALL(Tabelle3!$E$6:$E$300,Tabelle5!$A25),Tabelle3!$E$6:$F$300,2,0)&amp;"  Punkt     ",VLOOKUP(SMALL(Tabelle3!$E$6:$E$300,Tabelle5!$A25),Tabelle3!$E$6:$F$300,2,0)&amp;"  Punkte   "))</f>
        <v/>
      </c>
      <c r="L25" s="87" t="str">
        <f ca="1">IF(ISERROR(VLOOKUP(SMALL(Tabelle3!$E$6:$E$300,Tabelle5!$A25),Tabelle3!$E$6:$N$300,9,0)),"",VLOOKUP(SMALL(Tabelle3!$E$6:$E$300,Tabelle5!$A25),Tabelle3!$E$6:$N$300,9,0))</f>
        <v/>
      </c>
      <c r="M25" s="89" t="str">
        <f ca="1">IF(ISERROR(VLOOKUP(SMALL(Tabelle3!$E$6:$E$300,Tabelle5!$A25),Tabelle3!$E$6:$N$300,10,0)),"",VLOOKUP(SMALL(Tabelle3!$E$6:$E$300,Tabelle5!$A25),Tabelle3!$E$6:$N$300,10,0))</f>
        <v/>
      </c>
      <c r="N25" s="80"/>
      <c r="P25" s="80"/>
      <c r="Q25" s="88" t="str">
        <f ca="1">IF(ISERROR(QUOTIENT(SMALL(Tabelle3!$G$6:$G$300,Tabelle5!$A25),100)),"",QUOTIENT(SMALL(Tabelle3!$G$6:$G$300,Tabelle5!$A25),100)&amp;".")</f>
        <v/>
      </c>
      <c r="R25" s="89" t="str">
        <f ca="1">IF(ISERROR(VLOOKUP(SMALL(Tabelle3!$G$6:$G$300,Tabelle5!$A25),Tabelle3!$G$6:$H$300,2,0)),"",IF(VLOOKUP(SMALL(Tabelle3!$G$6:$G$300,Tabelle5!$A25),Tabelle3!$G$6:$H$300,2,0)=1,VLOOKUP(SMALL(Tabelle3!$G$6:$G$300,Tabelle5!$A25),Tabelle3!$G$6:$H$300,2,0)&amp;"  Punkt     ",VLOOKUP(SMALL(Tabelle3!$G$6:$G$300,Tabelle5!$A25),Tabelle3!$G$6:$H$300,2,0)&amp;"  Punkte   "))</f>
        <v/>
      </c>
      <c r="S25" s="87" t="str">
        <f ca="1">IF(ISERROR(VLOOKUP(SMALL(Tabelle3!$G$6:$G$300,Tabelle5!$A25),Tabelle3!$G$6:$N$300,7,0)),"",VLOOKUP(SMALL(Tabelle3!$G$6:$G$300,Tabelle5!$A25),Tabelle3!$G$6:$N$300,7,0))</f>
        <v/>
      </c>
      <c r="T25" s="89" t="str">
        <f ca="1">IF(ISERROR(VLOOKUP(SMALL(Tabelle3!$G$6:$G$300,Tabelle5!$A25),Tabelle3!$G$6:$N$300,8,0)),"",VLOOKUP(SMALL(Tabelle3!$G$6:$G$300,Tabelle5!$A25),Tabelle3!$G$6:$N$300,8,0))</f>
        <v/>
      </c>
      <c r="U25" s="80"/>
      <c r="V25" s="78"/>
      <c r="W25" s="80"/>
      <c r="X25" s="88" t="str">
        <f ca="1">IF(ISERROR(QUOTIENT(SMALL(Tabelle3!$I$6:$I$300,Tabelle5!$A25),100)),"",QUOTIENT(SMALL(Tabelle3!$I$6:$I$300,Tabelle5!$A25),100)&amp;".")</f>
        <v/>
      </c>
      <c r="Y25" s="89" t="str">
        <f ca="1">IF(ISERROR(VLOOKUP(SMALL(Tabelle3!$I$6:$I$300,Tabelle5!$A25),Tabelle3!$I$6:$J$300,2,0)),"",IF(VLOOKUP(SMALL(Tabelle3!$I$6:$I$300,Tabelle5!$A25),Tabelle3!$I$6:$J$300,2,0)=1,VLOOKUP(SMALL(Tabelle3!$I$6:$I$300,Tabelle5!$A25),Tabelle3!$I$6:$J$300,2,0)&amp;"  Punkt     ",VLOOKUP(SMALL(Tabelle3!$I$6:$I$300,Tabelle5!$A25),Tabelle3!$I$6:$J$300,2,0)&amp;"  Punkte   "))</f>
        <v/>
      </c>
      <c r="Z25" s="87" t="str">
        <f ca="1">IF(ISERROR(VLOOKUP(SMALL(Tabelle3!$I$6:$I$300,Tabelle5!$A25),Tabelle3!$I$6:$N$300,5,0)),"",VLOOKUP(SMALL(Tabelle3!$I$6:$I$300,Tabelle5!$A25),Tabelle3!$I$6:$N$300,5,0))</f>
        <v/>
      </c>
      <c r="AA25" s="89" t="str">
        <f ca="1">IF(ISERROR(VLOOKUP(SMALL(Tabelle3!$I$6:$I$300,Tabelle5!$A25),Tabelle3!$I$6:$N$300,6,0)),"",VLOOKUP(SMALL(Tabelle3!$I$6:$I$300,Tabelle5!$A25),Tabelle3!$I$6:$N$300,6,0))</f>
        <v/>
      </c>
      <c r="AB25" s="80"/>
      <c r="AC25" s="78"/>
      <c r="AD25" s="80"/>
      <c r="AE25" s="88" t="str">
        <f ca="1">IF(ISERROR(QUOTIENT(SMALL(Tabelle3!$K$6:$K$300,Tabelle5!$A25),100)),"",QUOTIENT(SMALL(Tabelle3!$K$6:$K$300,Tabelle5!$A25),100)&amp;".")</f>
        <v/>
      </c>
      <c r="AF25" s="89" t="str">
        <f ca="1">IF(ISERROR(VLOOKUP(SMALL(Tabelle3!$K$6:$K$300,Tabelle5!$A25),Tabelle3!$K$6:$L$300,2,0)),"",IF(VLOOKUP(SMALL(Tabelle3!$K$6:$K$300,Tabelle5!$A25),Tabelle3!$K$6:$L$300,2,0)=1,VLOOKUP(SMALL(Tabelle3!$K$6:$K$300,Tabelle5!$A25),Tabelle3!$K$6:$L$300,2,0)&amp;"  Punkt     ",VLOOKUP(SMALL(Tabelle3!$K$6:$K$300,Tabelle5!$A25),Tabelle3!$K$6:$L$300,2,0)&amp;"  Punkte   "))</f>
        <v/>
      </c>
      <c r="AG25" s="87" t="str">
        <f ca="1">IF(ISERROR(VLOOKUP(SMALL(Tabelle3!$K$6:$K$300,Tabelle5!$A25),Tabelle3!$K$6:$N$300,3,0)),"",VLOOKUP(SMALL(Tabelle3!$K$6:$K$300,Tabelle5!$A25),Tabelle3!$K$6:$N$300,3,0))</f>
        <v/>
      </c>
      <c r="AH25" s="89" t="str">
        <f ca="1">IF(ISERROR(VLOOKUP(SMALL(Tabelle3!$K$6:$K$300,Tabelle5!$A25),Tabelle3!$K$6:$N$300,4,0)),"",VLOOKUP(SMALL(Tabelle3!$K$6:$K$300,Tabelle5!$A25),Tabelle3!$K$6:$N$300,4,0))</f>
        <v/>
      </c>
      <c r="AI25" s="80"/>
      <c r="AJ25" s="78"/>
      <c r="AK25" s="84">
        <f t="shared" ca="1" si="1"/>
        <v>0</v>
      </c>
      <c r="AL25" s="88" t="str">
        <f t="shared" ca="1" si="2"/>
        <v>4.</v>
      </c>
      <c r="AM25" s="87" t="str">
        <f t="shared" ca="1" si="3"/>
        <v xml:space="preserve">10  Punkte   </v>
      </c>
      <c r="AN25" s="87" t="str">
        <f t="shared" ca="1" si="4"/>
        <v>BUDDYSTAFF'S MUST HAVE</v>
      </c>
      <c r="AO25" s="87" t="str">
        <f t="shared" ca="1" si="5"/>
        <v>Laura Atteneder</v>
      </c>
      <c r="AP25" s="84">
        <f t="shared" ca="1" si="11"/>
        <v>6</v>
      </c>
      <c r="AQ25" s="84">
        <f t="shared" ca="1" si="6"/>
        <v>31</v>
      </c>
      <c r="AR25" s="78"/>
      <c r="AS25" s="84">
        <f t="shared" ca="1" si="7"/>
        <v>0</v>
      </c>
      <c r="AT25" s="87" t="str">
        <f t="shared" ca="1" si="8"/>
        <v>4.</v>
      </c>
      <c r="AU25" s="87" t="str">
        <f t="shared" ca="1" si="9"/>
        <v xml:space="preserve">10  Punkte   </v>
      </c>
      <c r="AV25" s="87" t="str">
        <f t="shared" ca="1" si="10"/>
        <v>BUDDYSTAFF'S MUST HAVE</v>
      </c>
      <c r="AW25" s="87" t="str">
        <f t="shared" ca="1" si="0"/>
        <v>Laura Atteneder</v>
      </c>
      <c r="AX25" s="67">
        <f t="shared" ca="1" si="12"/>
        <v>6</v>
      </c>
      <c r="AY25" s="78"/>
      <c r="AZ25" s="91"/>
      <c r="BA25" s="91"/>
      <c r="BB25" s="91"/>
      <c r="BC25" s="91"/>
      <c r="BD25" s="91"/>
      <c r="BE25" s="91"/>
      <c r="BF25" s="91"/>
      <c r="BG25" s="91"/>
      <c r="BH25" s="91"/>
      <c r="BI25" s="67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2"/>
      <c r="DG25" s="92"/>
    </row>
    <row r="26" spans="1:111" ht="19.149999999999999" customHeight="1" x14ac:dyDescent="0.2">
      <c r="A26" s="75">
        <v>21</v>
      </c>
      <c r="B26" s="80"/>
      <c r="C26" s="88" t="str">
        <f ca="1">IF(ISERROR(QUOTIENT(SMALL(Tabelle3!$C$6:$C$300,Tabelle5!$A26),100)),"",QUOTIENT(SMALL(Tabelle3!$C$6:$C$300,Tabelle5!$A26),100)&amp;".")</f>
        <v/>
      </c>
      <c r="D26" s="89" t="str">
        <f ca="1">IF(ISERROR(VLOOKUP(SMALL(Tabelle3!$C$6:$C$300,Tabelle5!$A26),Tabelle3!$C$6:$D$300,2,0)),"",IF(VLOOKUP(SMALL(Tabelle3!$C$6:$C$300,Tabelle5!$A26),Tabelle3!$C$6:$D$300,2,0)=1,VLOOKUP(SMALL(Tabelle3!$C$6:$C$300,Tabelle5!$A26),Tabelle3!$C$6:$D$300,2,0)&amp;"  Punkt     ",VLOOKUP(SMALL(Tabelle3!$C$6:$C$300,Tabelle5!$A26),Tabelle3!$C$6:$D$300,2,0)&amp;"  Punkte   "))</f>
        <v/>
      </c>
      <c r="E26" s="87" t="str">
        <f ca="1">IF(ISERROR(VLOOKUP(SMALL(Tabelle3!$C$6:$C$300,Tabelle5!$A26),Tabelle3!$C$6:$N$300,11,0)),"",VLOOKUP(SMALL(Tabelle3!$C$6:$C$300,Tabelle5!$A26),Tabelle3!$C$6:$N$300,11,0))</f>
        <v/>
      </c>
      <c r="F26" s="89" t="str">
        <f ca="1">IF(ISERROR(VLOOKUP(SMALL(Tabelle3!$C$6:$C$300,Tabelle5!$A26),Tabelle3!$C$6:$N$300,12,0)),"",VLOOKUP(SMALL(Tabelle3!$C$6:$C$300,Tabelle5!$A26),Tabelle3!$C$6:$N$300,12,0))</f>
        <v/>
      </c>
      <c r="G26" s="80"/>
      <c r="H26" s="90"/>
      <c r="I26" s="80"/>
      <c r="J26" s="88" t="str">
        <f ca="1">IF(ISERROR(QUOTIENT(SMALL(Tabelle3!$E$6:$E$300,Tabelle5!$A26),100)),"",QUOTIENT(SMALL(Tabelle3!$E$6:$E$300,Tabelle5!$A26),100)&amp;".")</f>
        <v/>
      </c>
      <c r="K26" s="89" t="str">
        <f ca="1">IF(ISERROR(VLOOKUP(SMALL(Tabelle3!$E$6:$E$300,Tabelle5!$A26),Tabelle3!$E$6:$F$300,2,0)),"",IF(VLOOKUP(SMALL(Tabelle3!$E$6:$E$300,Tabelle5!$A26),Tabelle3!$E$6:$F$300,2,0)=1,VLOOKUP(SMALL(Tabelle3!$E$6:$E$300,Tabelle5!$A26),Tabelle3!$E$6:$F$300,2,0)&amp;"  Punkt     ",VLOOKUP(SMALL(Tabelle3!$E$6:$E$300,Tabelle5!$A26),Tabelle3!$E$6:$F$300,2,0)&amp;"  Punkte   "))</f>
        <v/>
      </c>
      <c r="L26" s="87" t="str">
        <f ca="1">IF(ISERROR(VLOOKUP(SMALL(Tabelle3!$E$6:$E$300,Tabelle5!$A26),Tabelle3!$E$6:$N$300,9,0)),"",VLOOKUP(SMALL(Tabelle3!$E$6:$E$300,Tabelle5!$A26),Tabelle3!$E$6:$N$300,9,0))</f>
        <v/>
      </c>
      <c r="M26" s="89" t="str">
        <f ca="1">IF(ISERROR(VLOOKUP(SMALL(Tabelle3!$E$6:$E$300,Tabelle5!$A26),Tabelle3!$E$6:$N$300,10,0)),"",VLOOKUP(SMALL(Tabelle3!$E$6:$E$300,Tabelle5!$A26),Tabelle3!$E$6:$N$300,10,0))</f>
        <v/>
      </c>
      <c r="N26" s="80"/>
      <c r="P26" s="80"/>
      <c r="Q26" s="88" t="str">
        <f ca="1">IF(ISERROR(QUOTIENT(SMALL(Tabelle3!$G$6:$G$300,Tabelle5!$A26),100)),"",QUOTIENT(SMALL(Tabelle3!$G$6:$G$300,Tabelle5!$A26),100)&amp;".")</f>
        <v/>
      </c>
      <c r="R26" s="89" t="str">
        <f ca="1">IF(ISERROR(VLOOKUP(SMALL(Tabelle3!$G$6:$G$300,Tabelle5!$A26),Tabelle3!$G$6:$H$300,2,0)),"",IF(VLOOKUP(SMALL(Tabelle3!$G$6:$G$300,Tabelle5!$A26),Tabelle3!$G$6:$H$300,2,0)=1,VLOOKUP(SMALL(Tabelle3!$G$6:$G$300,Tabelle5!$A26),Tabelle3!$G$6:$H$300,2,0)&amp;"  Punkt     ",VLOOKUP(SMALL(Tabelle3!$G$6:$G$300,Tabelle5!$A26),Tabelle3!$G$6:$H$300,2,0)&amp;"  Punkte   "))</f>
        <v/>
      </c>
      <c r="S26" s="87" t="str">
        <f ca="1">IF(ISERROR(VLOOKUP(SMALL(Tabelle3!$G$6:$G$300,Tabelle5!$A26),Tabelle3!$G$6:$N$300,7,0)),"",VLOOKUP(SMALL(Tabelle3!$G$6:$G$300,Tabelle5!$A26),Tabelle3!$G$6:$N$300,7,0))</f>
        <v/>
      </c>
      <c r="T26" s="89" t="str">
        <f ca="1">IF(ISERROR(VLOOKUP(SMALL(Tabelle3!$G$6:$G$300,Tabelle5!$A26),Tabelle3!$G$6:$N$300,8,0)),"",VLOOKUP(SMALL(Tabelle3!$G$6:$G$300,Tabelle5!$A26),Tabelle3!$G$6:$N$300,8,0))</f>
        <v/>
      </c>
      <c r="U26" s="80"/>
      <c r="V26" s="78"/>
      <c r="W26" s="80"/>
      <c r="X26" s="88" t="str">
        <f ca="1">IF(ISERROR(QUOTIENT(SMALL(Tabelle3!$I$6:$I$300,Tabelle5!$A26),100)),"",QUOTIENT(SMALL(Tabelle3!$I$6:$I$300,Tabelle5!$A26),100)&amp;".")</f>
        <v/>
      </c>
      <c r="Y26" s="89" t="str">
        <f ca="1">IF(ISERROR(VLOOKUP(SMALL(Tabelle3!$I$6:$I$300,Tabelle5!$A26),Tabelle3!$I$6:$J$300,2,0)),"",IF(VLOOKUP(SMALL(Tabelle3!$I$6:$I$300,Tabelle5!$A26),Tabelle3!$I$6:$J$300,2,0)=1,VLOOKUP(SMALL(Tabelle3!$I$6:$I$300,Tabelle5!$A26),Tabelle3!$I$6:$J$300,2,0)&amp;"  Punkt     ",VLOOKUP(SMALL(Tabelle3!$I$6:$I$300,Tabelle5!$A26),Tabelle3!$I$6:$J$300,2,0)&amp;"  Punkte   "))</f>
        <v/>
      </c>
      <c r="Z26" s="87" t="str">
        <f ca="1">IF(ISERROR(VLOOKUP(SMALL(Tabelle3!$I$6:$I$300,Tabelle5!$A26),Tabelle3!$I$6:$N$300,5,0)),"",VLOOKUP(SMALL(Tabelle3!$I$6:$I$300,Tabelle5!$A26),Tabelle3!$I$6:$N$300,5,0))</f>
        <v/>
      </c>
      <c r="AA26" s="89" t="str">
        <f ca="1">IF(ISERROR(VLOOKUP(SMALL(Tabelle3!$I$6:$I$300,Tabelle5!$A26),Tabelle3!$I$6:$N$300,6,0)),"",VLOOKUP(SMALL(Tabelle3!$I$6:$I$300,Tabelle5!$A26),Tabelle3!$I$6:$N$300,6,0))</f>
        <v/>
      </c>
      <c r="AB26" s="80"/>
      <c r="AC26" s="78"/>
      <c r="AD26" s="80"/>
      <c r="AE26" s="88" t="str">
        <f ca="1">IF(ISERROR(QUOTIENT(SMALL(Tabelle3!$K$6:$K$300,Tabelle5!$A26),100)),"",QUOTIENT(SMALL(Tabelle3!$K$6:$K$300,Tabelle5!$A26),100)&amp;".")</f>
        <v/>
      </c>
      <c r="AF26" s="89" t="str">
        <f ca="1">IF(ISERROR(VLOOKUP(SMALL(Tabelle3!$K$6:$K$300,Tabelle5!$A26),Tabelle3!$K$6:$L$300,2,0)),"",IF(VLOOKUP(SMALL(Tabelle3!$K$6:$K$300,Tabelle5!$A26),Tabelle3!$K$6:$L$300,2,0)=1,VLOOKUP(SMALL(Tabelle3!$K$6:$K$300,Tabelle5!$A26),Tabelle3!$K$6:$L$300,2,0)&amp;"  Punkt     ",VLOOKUP(SMALL(Tabelle3!$K$6:$K$300,Tabelle5!$A26),Tabelle3!$K$6:$L$300,2,0)&amp;"  Punkte   "))</f>
        <v/>
      </c>
      <c r="AG26" s="87" t="str">
        <f ca="1">IF(ISERROR(VLOOKUP(SMALL(Tabelle3!$K$6:$K$300,Tabelle5!$A26),Tabelle3!$K$6:$N$300,3,0)),"",VLOOKUP(SMALL(Tabelle3!$K$6:$K$300,Tabelle5!$A26),Tabelle3!$K$6:$N$300,3,0))</f>
        <v/>
      </c>
      <c r="AH26" s="89" t="str">
        <f ca="1">IF(ISERROR(VLOOKUP(SMALL(Tabelle3!$K$6:$K$300,Tabelle5!$A26),Tabelle3!$K$6:$N$300,4,0)),"",VLOOKUP(SMALL(Tabelle3!$K$6:$K$300,Tabelle5!$A26),Tabelle3!$K$6:$N$300,4,0))</f>
        <v/>
      </c>
      <c r="AI26" s="80"/>
      <c r="AJ26" s="78"/>
      <c r="AK26" s="84">
        <f t="shared" ca="1" si="1"/>
        <v>0</v>
      </c>
      <c r="AL26" s="88" t="str">
        <f t="shared" ca="1" si="2"/>
        <v>4.</v>
      </c>
      <c r="AM26" s="87" t="str">
        <f t="shared" ca="1" si="3"/>
        <v xml:space="preserve">10  Punkte   </v>
      </c>
      <c r="AN26" s="87" t="str">
        <f t="shared" ca="1" si="4"/>
        <v>DAISY QUEEN OF LORDSTAFF</v>
      </c>
      <c r="AO26" s="87" t="str">
        <f t="shared" ca="1" si="5"/>
        <v>Corina Schwaiger</v>
      </c>
      <c r="AP26" s="84">
        <f t="shared" ca="1" si="11"/>
        <v>6</v>
      </c>
      <c r="AQ26" s="84">
        <f t="shared" ca="1" si="6"/>
        <v>32</v>
      </c>
      <c r="AR26" s="78"/>
      <c r="AS26" s="84">
        <f t="shared" ca="1" si="7"/>
        <v>0</v>
      </c>
      <c r="AT26" s="87" t="str">
        <f t="shared" ca="1" si="8"/>
        <v>4.</v>
      </c>
      <c r="AU26" s="87" t="str">
        <f t="shared" ca="1" si="9"/>
        <v xml:space="preserve">10  Punkte   </v>
      </c>
      <c r="AV26" s="87" t="str">
        <f t="shared" ca="1" si="10"/>
        <v>DAISY QUEEN OF LORDSTAFF</v>
      </c>
      <c r="AW26" s="87" t="str">
        <f t="shared" ca="1" si="0"/>
        <v>Corina Schwaiger</v>
      </c>
      <c r="AX26" s="67">
        <f t="shared" ca="1" si="12"/>
        <v>6</v>
      </c>
      <c r="AY26" s="78"/>
      <c r="AZ26" s="91"/>
      <c r="BA26" s="91"/>
      <c r="BB26" s="91"/>
      <c r="BC26" s="91"/>
      <c r="BD26" s="91"/>
      <c r="BE26" s="91"/>
      <c r="BF26" s="91"/>
      <c r="BG26" s="91"/>
      <c r="BH26" s="91"/>
      <c r="BI26" s="67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2"/>
      <c r="DG26" s="92"/>
    </row>
    <row r="27" spans="1:111" ht="19.149999999999999" customHeight="1" x14ac:dyDescent="0.2">
      <c r="A27" s="75">
        <v>22</v>
      </c>
      <c r="B27" s="80"/>
      <c r="C27" s="88" t="str">
        <f ca="1">IF(ISERROR(QUOTIENT(SMALL(Tabelle3!$C$6:$C$300,Tabelle5!$A27),100)),"",QUOTIENT(SMALL(Tabelle3!$C$6:$C$300,Tabelle5!$A27),100)&amp;".")</f>
        <v/>
      </c>
      <c r="D27" s="89" t="str">
        <f ca="1">IF(ISERROR(VLOOKUP(SMALL(Tabelle3!$C$6:$C$300,Tabelle5!$A27),Tabelle3!$C$6:$D$300,2,0)),"",IF(VLOOKUP(SMALL(Tabelle3!$C$6:$C$300,Tabelle5!$A27),Tabelle3!$C$6:$D$300,2,0)=1,VLOOKUP(SMALL(Tabelle3!$C$6:$C$300,Tabelle5!$A27),Tabelle3!$C$6:$D$300,2,0)&amp;"  Punkt     ",VLOOKUP(SMALL(Tabelle3!$C$6:$C$300,Tabelle5!$A27),Tabelle3!$C$6:$D$300,2,0)&amp;"  Punkte   "))</f>
        <v/>
      </c>
      <c r="E27" s="87" t="str">
        <f ca="1">IF(ISERROR(VLOOKUP(SMALL(Tabelle3!$C$6:$C$300,Tabelle5!$A27),Tabelle3!$C$6:$N$300,11,0)),"",VLOOKUP(SMALL(Tabelle3!$C$6:$C$300,Tabelle5!$A27),Tabelle3!$C$6:$N$300,11,0))</f>
        <v/>
      </c>
      <c r="F27" s="89" t="str">
        <f ca="1">IF(ISERROR(VLOOKUP(SMALL(Tabelle3!$C$6:$C$300,Tabelle5!$A27),Tabelle3!$C$6:$N$300,12,0)),"",VLOOKUP(SMALL(Tabelle3!$C$6:$C$300,Tabelle5!$A27),Tabelle3!$C$6:$N$300,12,0))</f>
        <v/>
      </c>
      <c r="G27" s="80"/>
      <c r="H27" s="90"/>
      <c r="I27" s="80"/>
      <c r="J27" s="88" t="str">
        <f ca="1">IF(ISERROR(QUOTIENT(SMALL(Tabelle3!$E$6:$E$300,Tabelle5!$A27),100)),"",QUOTIENT(SMALL(Tabelle3!$E$6:$E$300,Tabelle5!$A27),100)&amp;".")</f>
        <v/>
      </c>
      <c r="K27" s="89" t="str">
        <f ca="1">IF(ISERROR(VLOOKUP(SMALL(Tabelle3!$E$6:$E$300,Tabelle5!$A27),Tabelle3!$E$6:$F$300,2,0)),"",IF(VLOOKUP(SMALL(Tabelle3!$E$6:$E$300,Tabelle5!$A27),Tabelle3!$E$6:$F$300,2,0)=1,VLOOKUP(SMALL(Tabelle3!$E$6:$E$300,Tabelle5!$A27),Tabelle3!$E$6:$F$300,2,0)&amp;"  Punkt     ",VLOOKUP(SMALL(Tabelle3!$E$6:$E$300,Tabelle5!$A27),Tabelle3!$E$6:$F$300,2,0)&amp;"  Punkte   "))</f>
        <v/>
      </c>
      <c r="L27" s="87" t="str">
        <f ca="1">IF(ISERROR(VLOOKUP(SMALL(Tabelle3!$E$6:$E$300,Tabelle5!$A27),Tabelle3!$E$6:$N$300,9,0)),"",VLOOKUP(SMALL(Tabelle3!$E$6:$E$300,Tabelle5!$A27),Tabelle3!$E$6:$N$300,9,0))</f>
        <v/>
      </c>
      <c r="M27" s="89" t="str">
        <f ca="1">IF(ISERROR(VLOOKUP(SMALL(Tabelle3!$E$6:$E$300,Tabelle5!$A27),Tabelle3!$E$6:$N$300,10,0)),"",VLOOKUP(SMALL(Tabelle3!$E$6:$E$300,Tabelle5!$A27),Tabelle3!$E$6:$N$300,10,0))</f>
        <v/>
      </c>
      <c r="N27" s="80"/>
      <c r="P27" s="80"/>
      <c r="Q27" s="88" t="str">
        <f ca="1">IF(ISERROR(QUOTIENT(SMALL(Tabelle3!$G$6:$G$300,Tabelle5!$A27),100)),"",QUOTIENT(SMALL(Tabelle3!$G$6:$G$300,Tabelle5!$A27),100)&amp;".")</f>
        <v/>
      </c>
      <c r="R27" s="89" t="str">
        <f ca="1">IF(ISERROR(VLOOKUP(SMALL(Tabelle3!$G$6:$G$300,Tabelle5!$A27),Tabelle3!$G$6:$H$300,2,0)),"",IF(VLOOKUP(SMALL(Tabelle3!$G$6:$G$300,Tabelle5!$A27),Tabelle3!$G$6:$H$300,2,0)=1,VLOOKUP(SMALL(Tabelle3!$G$6:$G$300,Tabelle5!$A27),Tabelle3!$G$6:$H$300,2,0)&amp;"  Punkt     ",VLOOKUP(SMALL(Tabelle3!$G$6:$G$300,Tabelle5!$A27),Tabelle3!$G$6:$H$300,2,0)&amp;"  Punkte   "))</f>
        <v/>
      </c>
      <c r="S27" s="87" t="str">
        <f ca="1">IF(ISERROR(VLOOKUP(SMALL(Tabelle3!$G$6:$G$300,Tabelle5!$A27),Tabelle3!$G$6:$N$300,7,0)),"",VLOOKUP(SMALL(Tabelle3!$G$6:$G$300,Tabelle5!$A27),Tabelle3!$G$6:$N$300,7,0))</f>
        <v/>
      </c>
      <c r="T27" s="89" t="str">
        <f ca="1">IF(ISERROR(VLOOKUP(SMALL(Tabelle3!$G$6:$G$300,Tabelle5!$A27),Tabelle3!$G$6:$N$300,8,0)),"",VLOOKUP(SMALL(Tabelle3!$G$6:$G$300,Tabelle5!$A27),Tabelle3!$G$6:$N$300,8,0))</f>
        <v/>
      </c>
      <c r="U27" s="80"/>
      <c r="V27" s="78"/>
      <c r="W27" s="80"/>
      <c r="X27" s="88" t="str">
        <f ca="1">IF(ISERROR(QUOTIENT(SMALL(Tabelle3!$I$6:$I$300,Tabelle5!$A27),100)),"",QUOTIENT(SMALL(Tabelle3!$I$6:$I$300,Tabelle5!$A27),100)&amp;".")</f>
        <v/>
      </c>
      <c r="Y27" s="89" t="str">
        <f ca="1">IF(ISERROR(VLOOKUP(SMALL(Tabelle3!$I$6:$I$300,Tabelle5!$A27),Tabelle3!$I$6:$J$300,2,0)),"",IF(VLOOKUP(SMALL(Tabelle3!$I$6:$I$300,Tabelle5!$A27),Tabelle3!$I$6:$J$300,2,0)=1,VLOOKUP(SMALL(Tabelle3!$I$6:$I$300,Tabelle5!$A27),Tabelle3!$I$6:$J$300,2,0)&amp;"  Punkt     ",VLOOKUP(SMALL(Tabelle3!$I$6:$I$300,Tabelle5!$A27),Tabelle3!$I$6:$J$300,2,0)&amp;"  Punkte   "))</f>
        <v/>
      </c>
      <c r="Z27" s="87" t="str">
        <f ca="1">IF(ISERROR(VLOOKUP(SMALL(Tabelle3!$I$6:$I$300,Tabelle5!$A27),Tabelle3!$I$6:$N$300,5,0)),"",VLOOKUP(SMALL(Tabelle3!$I$6:$I$300,Tabelle5!$A27),Tabelle3!$I$6:$N$300,5,0))</f>
        <v/>
      </c>
      <c r="AA27" s="89" t="str">
        <f ca="1">IF(ISERROR(VLOOKUP(SMALL(Tabelle3!$I$6:$I$300,Tabelle5!$A27),Tabelle3!$I$6:$N$300,6,0)),"",VLOOKUP(SMALL(Tabelle3!$I$6:$I$300,Tabelle5!$A27),Tabelle3!$I$6:$N$300,6,0))</f>
        <v/>
      </c>
      <c r="AB27" s="80"/>
      <c r="AC27" s="78"/>
      <c r="AD27" s="80"/>
      <c r="AE27" s="88" t="str">
        <f ca="1">IF(ISERROR(QUOTIENT(SMALL(Tabelle3!$K$6:$K$300,Tabelle5!$A27),100)),"",QUOTIENT(SMALL(Tabelle3!$K$6:$K$300,Tabelle5!$A27),100)&amp;".")</f>
        <v/>
      </c>
      <c r="AF27" s="89" t="str">
        <f ca="1">IF(ISERROR(VLOOKUP(SMALL(Tabelle3!$K$6:$K$300,Tabelle5!$A27),Tabelle3!$K$6:$L$300,2,0)),"",IF(VLOOKUP(SMALL(Tabelle3!$K$6:$K$300,Tabelle5!$A27),Tabelle3!$K$6:$L$300,2,0)=1,VLOOKUP(SMALL(Tabelle3!$K$6:$K$300,Tabelle5!$A27),Tabelle3!$K$6:$L$300,2,0)&amp;"  Punkt     ",VLOOKUP(SMALL(Tabelle3!$K$6:$K$300,Tabelle5!$A27),Tabelle3!$K$6:$L$300,2,0)&amp;"  Punkte   "))</f>
        <v/>
      </c>
      <c r="AG27" s="87" t="str">
        <f ca="1">IF(ISERROR(VLOOKUP(SMALL(Tabelle3!$K$6:$K$300,Tabelle5!$A27),Tabelle3!$K$6:$N$300,3,0)),"",VLOOKUP(SMALL(Tabelle3!$K$6:$K$300,Tabelle5!$A27),Tabelle3!$K$6:$N$300,3,0))</f>
        <v/>
      </c>
      <c r="AH27" s="89" t="str">
        <f ca="1">IF(ISERROR(VLOOKUP(SMALL(Tabelle3!$K$6:$K$300,Tabelle5!$A27),Tabelle3!$K$6:$N$300,4,0)),"",VLOOKUP(SMALL(Tabelle3!$K$6:$K$300,Tabelle5!$A27),Tabelle3!$K$6:$N$300,4,0))</f>
        <v/>
      </c>
      <c r="AI27" s="80"/>
      <c r="AJ27" s="78"/>
      <c r="AK27" s="84">
        <f t="shared" ca="1" si="1"/>
        <v>0</v>
      </c>
      <c r="AL27" s="88" t="str">
        <f t="shared" ca="1" si="2"/>
        <v>6.</v>
      </c>
      <c r="AM27" s="87" t="str">
        <f t="shared" ca="1" si="3"/>
        <v xml:space="preserve">6  Punkte   </v>
      </c>
      <c r="AN27" s="87" t="str">
        <f t="shared" ca="1" si="4"/>
        <v>OLLALA OF CANTERBURY</v>
      </c>
      <c r="AO27" s="87" t="str">
        <f t="shared" ca="1" si="5"/>
        <v>Leopold Hofmann</v>
      </c>
      <c r="AP27" s="84">
        <f t="shared" ca="1" si="11"/>
        <v>6</v>
      </c>
      <c r="AQ27" s="84">
        <f t="shared" ca="1" si="6"/>
        <v>33</v>
      </c>
      <c r="AR27" s="78"/>
      <c r="AS27" s="84">
        <f t="shared" ca="1" si="7"/>
        <v>0</v>
      </c>
      <c r="AT27" s="87" t="str">
        <f t="shared" ca="1" si="8"/>
        <v>6.</v>
      </c>
      <c r="AU27" s="87" t="str">
        <f t="shared" ca="1" si="9"/>
        <v xml:space="preserve">6  Punkte   </v>
      </c>
      <c r="AV27" s="87" t="str">
        <f t="shared" ca="1" si="10"/>
        <v>OLLALA OF CANTERBURY</v>
      </c>
      <c r="AW27" s="87" t="str">
        <f t="shared" ca="1" si="0"/>
        <v>Leopold Hofmann</v>
      </c>
      <c r="AX27" s="67">
        <f t="shared" ca="1" si="12"/>
        <v>6</v>
      </c>
      <c r="AY27" s="78"/>
      <c r="AZ27" s="91"/>
      <c r="BA27" s="91"/>
      <c r="BB27" s="91"/>
      <c r="BC27" s="91"/>
      <c r="BD27" s="91"/>
      <c r="BE27" s="91"/>
      <c r="BF27" s="91"/>
      <c r="BG27" s="91"/>
      <c r="BH27" s="91"/>
      <c r="BI27" s="67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2"/>
      <c r="DG27" s="92"/>
    </row>
    <row r="28" spans="1:111" ht="19.149999999999999" customHeight="1" x14ac:dyDescent="0.2">
      <c r="A28" s="75">
        <v>23</v>
      </c>
      <c r="B28" s="80"/>
      <c r="C28" s="88" t="str">
        <f ca="1">IF(ISERROR(QUOTIENT(SMALL(Tabelle3!$C$6:$C$300,Tabelle5!$A28),100)),"",QUOTIENT(SMALL(Tabelle3!$C$6:$C$300,Tabelle5!$A28),100)&amp;".")</f>
        <v/>
      </c>
      <c r="D28" s="89" t="str">
        <f ca="1">IF(ISERROR(VLOOKUP(SMALL(Tabelle3!$C$6:$C$300,Tabelle5!$A28),Tabelle3!$C$6:$D$300,2,0)),"",IF(VLOOKUP(SMALL(Tabelle3!$C$6:$C$300,Tabelle5!$A28),Tabelle3!$C$6:$D$300,2,0)=1,VLOOKUP(SMALL(Tabelle3!$C$6:$C$300,Tabelle5!$A28),Tabelle3!$C$6:$D$300,2,0)&amp;"  Punkt     ",VLOOKUP(SMALL(Tabelle3!$C$6:$C$300,Tabelle5!$A28),Tabelle3!$C$6:$D$300,2,0)&amp;"  Punkte   "))</f>
        <v/>
      </c>
      <c r="E28" s="87" t="str">
        <f ca="1">IF(ISERROR(VLOOKUP(SMALL(Tabelle3!$C$6:$C$300,Tabelle5!$A28),Tabelle3!$C$6:$N$300,11,0)),"",VLOOKUP(SMALL(Tabelle3!$C$6:$C$300,Tabelle5!$A28),Tabelle3!$C$6:$N$300,11,0))</f>
        <v/>
      </c>
      <c r="F28" s="89" t="str">
        <f ca="1">IF(ISERROR(VLOOKUP(SMALL(Tabelle3!$C$6:$C$300,Tabelle5!$A28),Tabelle3!$C$6:$N$300,12,0)),"",VLOOKUP(SMALL(Tabelle3!$C$6:$C$300,Tabelle5!$A28),Tabelle3!$C$6:$N$300,12,0))</f>
        <v/>
      </c>
      <c r="G28" s="80"/>
      <c r="H28" s="90"/>
      <c r="I28" s="80"/>
      <c r="J28" s="88" t="str">
        <f ca="1">IF(ISERROR(QUOTIENT(SMALL(Tabelle3!$E$6:$E$300,Tabelle5!$A28),100)),"",QUOTIENT(SMALL(Tabelle3!$E$6:$E$300,Tabelle5!$A28),100)&amp;".")</f>
        <v/>
      </c>
      <c r="K28" s="89" t="str">
        <f ca="1">IF(ISERROR(VLOOKUP(SMALL(Tabelle3!$E$6:$E$300,Tabelle5!$A28),Tabelle3!$E$6:$F$300,2,0)),"",IF(VLOOKUP(SMALL(Tabelle3!$E$6:$E$300,Tabelle5!$A28),Tabelle3!$E$6:$F$300,2,0)=1,VLOOKUP(SMALL(Tabelle3!$E$6:$E$300,Tabelle5!$A28),Tabelle3!$E$6:$F$300,2,0)&amp;"  Punkt     ",VLOOKUP(SMALL(Tabelle3!$E$6:$E$300,Tabelle5!$A28),Tabelle3!$E$6:$F$300,2,0)&amp;"  Punkte   "))</f>
        <v/>
      </c>
      <c r="L28" s="87" t="str">
        <f ca="1">IF(ISERROR(VLOOKUP(SMALL(Tabelle3!$E$6:$E$300,Tabelle5!$A28),Tabelle3!$E$6:$N$300,9,0)),"",VLOOKUP(SMALL(Tabelle3!$E$6:$E$300,Tabelle5!$A28),Tabelle3!$E$6:$N$300,9,0))</f>
        <v/>
      </c>
      <c r="M28" s="89" t="str">
        <f ca="1">IF(ISERROR(VLOOKUP(SMALL(Tabelle3!$E$6:$E$300,Tabelle5!$A28),Tabelle3!$E$6:$N$300,10,0)),"",VLOOKUP(SMALL(Tabelle3!$E$6:$E$300,Tabelle5!$A28),Tabelle3!$E$6:$N$300,10,0))</f>
        <v/>
      </c>
      <c r="N28" s="80"/>
      <c r="P28" s="80"/>
      <c r="Q28" s="88" t="str">
        <f ca="1">IF(ISERROR(QUOTIENT(SMALL(Tabelle3!$G$6:$G$300,Tabelle5!$A28),100)),"",QUOTIENT(SMALL(Tabelle3!$G$6:$G$300,Tabelle5!$A28),100)&amp;".")</f>
        <v/>
      </c>
      <c r="R28" s="89" t="str">
        <f ca="1">IF(ISERROR(VLOOKUP(SMALL(Tabelle3!$G$6:$G$300,Tabelle5!$A28),Tabelle3!$G$6:$H$300,2,0)),"",IF(VLOOKUP(SMALL(Tabelle3!$G$6:$G$300,Tabelle5!$A28),Tabelle3!$G$6:$H$300,2,0)=1,VLOOKUP(SMALL(Tabelle3!$G$6:$G$300,Tabelle5!$A28),Tabelle3!$G$6:$H$300,2,0)&amp;"  Punkt     ",VLOOKUP(SMALL(Tabelle3!$G$6:$G$300,Tabelle5!$A28),Tabelle3!$G$6:$H$300,2,0)&amp;"  Punkte   "))</f>
        <v/>
      </c>
      <c r="S28" s="87" t="str">
        <f ca="1">IF(ISERROR(VLOOKUP(SMALL(Tabelle3!$G$6:$G$300,Tabelle5!$A28),Tabelle3!$G$6:$N$300,7,0)),"",VLOOKUP(SMALL(Tabelle3!$G$6:$G$300,Tabelle5!$A28),Tabelle3!$G$6:$N$300,7,0))</f>
        <v/>
      </c>
      <c r="T28" s="89" t="str">
        <f ca="1">IF(ISERROR(VLOOKUP(SMALL(Tabelle3!$G$6:$G$300,Tabelle5!$A28),Tabelle3!$G$6:$N$300,8,0)),"",VLOOKUP(SMALL(Tabelle3!$G$6:$G$300,Tabelle5!$A28),Tabelle3!$G$6:$N$300,8,0))</f>
        <v/>
      </c>
      <c r="U28" s="80"/>
      <c r="V28" s="78"/>
      <c r="W28" s="80"/>
      <c r="X28" s="88" t="str">
        <f ca="1">IF(ISERROR(QUOTIENT(SMALL(Tabelle3!$I$6:$I$300,Tabelle5!$A28),100)),"",QUOTIENT(SMALL(Tabelle3!$I$6:$I$300,Tabelle5!$A28),100)&amp;".")</f>
        <v/>
      </c>
      <c r="Y28" s="89" t="str">
        <f ca="1">IF(ISERROR(VLOOKUP(SMALL(Tabelle3!$I$6:$I$300,Tabelle5!$A28),Tabelle3!$I$6:$J$300,2,0)),"",IF(VLOOKUP(SMALL(Tabelle3!$I$6:$I$300,Tabelle5!$A28),Tabelle3!$I$6:$J$300,2,0)=1,VLOOKUP(SMALL(Tabelle3!$I$6:$I$300,Tabelle5!$A28),Tabelle3!$I$6:$J$300,2,0)&amp;"  Punkt     ",VLOOKUP(SMALL(Tabelle3!$I$6:$I$300,Tabelle5!$A28),Tabelle3!$I$6:$J$300,2,0)&amp;"  Punkte   "))</f>
        <v/>
      </c>
      <c r="Z28" s="87" t="str">
        <f ca="1">IF(ISERROR(VLOOKUP(SMALL(Tabelle3!$I$6:$I$300,Tabelle5!$A28),Tabelle3!$I$6:$N$300,5,0)),"",VLOOKUP(SMALL(Tabelle3!$I$6:$I$300,Tabelle5!$A28),Tabelle3!$I$6:$N$300,5,0))</f>
        <v/>
      </c>
      <c r="AA28" s="89" t="str">
        <f ca="1">IF(ISERROR(VLOOKUP(SMALL(Tabelle3!$I$6:$I$300,Tabelle5!$A28),Tabelle3!$I$6:$N$300,6,0)),"",VLOOKUP(SMALL(Tabelle3!$I$6:$I$300,Tabelle5!$A28),Tabelle3!$I$6:$N$300,6,0))</f>
        <v/>
      </c>
      <c r="AB28" s="80"/>
      <c r="AC28" s="78"/>
      <c r="AD28" s="80"/>
      <c r="AE28" s="88" t="str">
        <f ca="1">IF(ISERROR(QUOTIENT(SMALL(Tabelle3!$K$6:$K$300,Tabelle5!$A28),100)),"",QUOTIENT(SMALL(Tabelle3!$K$6:$K$300,Tabelle5!$A28),100)&amp;".")</f>
        <v/>
      </c>
      <c r="AF28" s="89" t="str">
        <f ca="1">IF(ISERROR(VLOOKUP(SMALL(Tabelle3!$K$6:$K$300,Tabelle5!$A28),Tabelle3!$K$6:$L$300,2,0)),"",IF(VLOOKUP(SMALL(Tabelle3!$K$6:$K$300,Tabelle5!$A28),Tabelle3!$K$6:$L$300,2,0)=1,VLOOKUP(SMALL(Tabelle3!$K$6:$K$300,Tabelle5!$A28),Tabelle3!$K$6:$L$300,2,0)&amp;"  Punkt     ",VLOOKUP(SMALL(Tabelle3!$K$6:$K$300,Tabelle5!$A28),Tabelle3!$K$6:$L$300,2,0)&amp;"  Punkte   "))</f>
        <v/>
      </c>
      <c r="AG28" s="87" t="str">
        <f ca="1">IF(ISERROR(VLOOKUP(SMALL(Tabelle3!$K$6:$K$300,Tabelle5!$A28),Tabelle3!$K$6:$N$300,3,0)),"",VLOOKUP(SMALL(Tabelle3!$K$6:$K$300,Tabelle5!$A28),Tabelle3!$K$6:$N$300,3,0))</f>
        <v/>
      </c>
      <c r="AH28" s="89" t="str">
        <f ca="1">IF(ISERROR(VLOOKUP(SMALL(Tabelle3!$K$6:$K$300,Tabelle5!$A28),Tabelle3!$K$6:$N$300,4,0)),"",VLOOKUP(SMALL(Tabelle3!$K$6:$K$300,Tabelle5!$A28),Tabelle3!$K$6:$N$300,4,0))</f>
        <v/>
      </c>
      <c r="AI28" s="80"/>
      <c r="AJ28" s="78"/>
      <c r="AK28" s="84">
        <f t="shared" ca="1" si="1"/>
        <v>0</v>
      </c>
      <c r="AL28" s="88" t="str">
        <f t="shared" ca="1" si="2"/>
        <v>6.</v>
      </c>
      <c r="AM28" s="87" t="str">
        <f t="shared" ca="1" si="3"/>
        <v xml:space="preserve">6  Punkte   </v>
      </c>
      <c r="AN28" s="87" t="str">
        <f t="shared" ca="1" si="4"/>
        <v>SPAKLING DIAMOND STAFF GLOSSY HONEY</v>
      </c>
      <c r="AO28" s="87" t="str">
        <f t="shared" ca="1" si="5"/>
        <v>Stefan Zselesem</v>
      </c>
      <c r="AP28" s="84">
        <f t="shared" ca="1" si="11"/>
        <v>6</v>
      </c>
      <c r="AQ28" s="84">
        <f t="shared" ca="1" si="6"/>
        <v>34</v>
      </c>
      <c r="AR28" s="78"/>
      <c r="AS28" s="84">
        <f t="shared" ca="1" si="7"/>
        <v>0</v>
      </c>
      <c r="AT28" s="87" t="str">
        <f t="shared" ca="1" si="8"/>
        <v>6.</v>
      </c>
      <c r="AU28" s="87" t="str">
        <f t="shared" ca="1" si="9"/>
        <v xml:space="preserve">6  Punkte   </v>
      </c>
      <c r="AV28" s="87" t="str">
        <f t="shared" ca="1" si="10"/>
        <v>SPAKLING DIAMOND STAFF GLOSSY HONEY</v>
      </c>
      <c r="AW28" s="87" t="str">
        <f t="shared" ca="1" si="0"/>
        <v>Stefan Zselesem</v>
      </c>
      <c r="AX28" s="67">
        <f t="shared" ca="1" si="12"/>
        <v>6</v>
      </c>
      <c r="AY28" s="78"/>
      <c r="AZ28" s="91"/>
      <c r="BA28" s="91"/>
      <c r="BB28" s="91"/>
      <c r="BC28" s="91"/>
      <c r="BD28" s="91"/>
      <c r="BE28" s="91"/>
      <c r="BF28" s="91"/>
      <c r="BG28" s="91"/>
      <c r="BH28" s="91"/>
      <c r="BI28" s="67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2"/>
      <c r="DG28" s="92"/>
    </row>
    <row r="29" spans="1:111" ht="19.149999999999999" customHeight="1" x14ac:dyDescent="0.2">
      <c r="A29" s="75">
        <v>24</v>
      </c>
      <c r="B29" s="80"/>
      <c r="C29" s="88" t="str">
        <f ca="1">IF(ISERROR(QUOTIENT(SMALL(Tabelle3!$C$6:$C$300,Tabelle5!$A29),100)),"",QUOTIENT(SMALL(Tabelle3!$C$6:$C$300,Tabelle5!$A29),100)&amp;".")</f>
        <v/>
      </c>
      <c r="D29" s="89" t="str">
        <f ca="1">IF(ISERROR(VLOOKUP(SMALL(Tabelle3!$C$6:$C$300,Tabelle5!$A29),Tabelle3!$C$6:$D$300,2,0)),"",IF(VLOOKUP(SMALL(Tabelle3!$C$6:$C$300,Tabelle5!$A29),Tabelle3!$C$6:$D$300,2,0)=1,VLOOKUP(SMALL(Tabelle3!$C$6:$C$300,Tabelle5!$A29),Tabelle3!$C$6:$D$300,2,0)&amp;"  Punkt     ",VLOOKUP(SMALL(Tabelle3!$C$6:$C$300,Tabelle5!$A29),Tabelle3!$C$6:$D$300,2,0)&amp;"  Punkte   "))</f>
        <v/>
      </c>
      <c r="E29" s="87" t="str">
        <f ca="1">IF(ISERROR(VLOOKUP(SMALL(Tabelle3!$C$6:$C$300,Tabelle5!$A29),Tabelle3!$C$6:$N$300,11,0)),"",VLOOKUP(SMALL(Tabelle3!$C$6:$C$300,Tabelle5!$A29),Tabelle3!$C$6:$N$300,11,0))</f>
        <v/>
      </c>
      <c r="F29" s="89" t="str">
        <f ca="1">IF(ISERROR(VLOOKUP(SMALL(Tabelle3!$C$6:$C$300,Tabelle5!$A29),Tabelle3!$C$6:$N$300,12,0)),"",VLOOKUP(SMALL(Tabelle3!$C$6:$C$300,Tabelle5!$A29),Tabelle3!$C$6:$N$300,12,0))</f>
        <v/>
      </c>
      <c r="G29" s="80"/>
      <c r="H29" s="90"/>
      <c r="I29" s="80"/>
      <c r="J29" s="88" t="str">
        <f ca="1">IF(ISERROR(QUOTIENT(SMALL(Tabelle3!$E$6:$E$300,Tabelle5!$A29),100)),"",QUOTIENT(SMALL(Tabelle3!$E$6:$E$300,Tabelle5!$A29),100)&amp;".")</f>
        <v/>
      </c>
      <c r="K29" s="89" t="str">
        <f ca="1">IF(ISERROR(VLOOKUP(SMALL(Tabelle3!$E$6:$E$300,Tabelle5!$A29),Tabelle3!$E$6:$F$300,2,0)),"",IF(VLOOKUP(SMALL(Tabelle3!$E$6:$E$300,Tabelle5!$A29),Tabelle3!$E$6:$F$300,2,0)=1,VLOOKUP(SMALL(Tabelle3!$E$6:$E$300,Tabelle5!$A29),Tabelle3!$E$6:$F$300,2,0)&amp;"  Punkt     ",VLOOKUP(SMALL(Tabelle3!$E$6:$E$300,Tabelle5!$A29),Tabelle3!$E$6:$F$300,2,0)&amp;"  Punkte   "))</f>
        <v/>
      </c>
      <c r="L29" s="87" t="str">
        <f ca="1">IF(ISERROR(VLOOKUP(SMALL(Tabelle3!$E$6:$E$300,Tabelle5!$A29),Tabelle3!$E$6:$N$300,9,0)),"",VLOOKUP(SMALL(Tabelle3!$E$6:$E$300,Tabelle5!$A29),Tabelle3!$E$6:$N$300,9,0))</f>
        <v/>
      </c>
      <c r="M29" s="89" t="str">
        <f ca="1">IF(ISERROR(VLOOKUP(SMALL(Tabelle3!$E$6:$E$300,Tabelle5!$A29),Tabelle3!$E$6:$N$300,10,0)),"",VLOOKUP(SMALL(Tabelle3!$E$6:$E$300,Tabelle5!$A29),Tabelle3!$E$6:$N$300,10,0))</f>
        <v/>
      </c>
      <c r="N29" s="80"/>
      <c r="P29" s="80"/>
      <c r="Q29" s="88" t="str">
        <f ca="1">IF(ISERROR(QUOTIENT(SMALL(Tabelle3!$G$6:$G$300,Tabelle5!$A29),100)),"",QUOTIENT(SMALL(Tabelle3!$G$6:$G$300,Tabelle5!$A29),100)&amp;".")</f>
        <v/>
      </c>
      <c r="R29" s="89" t="str">
        <f ca="1">IF(ISERROR(VLOOKUP(SMALL(Tabelle3!$G$6:$G$300,Tabelle5!$A29),Tabelle3!$G$6:$H$300,2,0)),"",IF(VLOOKUP(SMALL(Tabelle3!$G$6:$G$300,Tabelle5!$A29),Tabelle3!$G$6:$H$300,2,0)=1,VLOOKUP(SMALL(Tabelle3!$G$6:$G$300,Tabelle5!$A29),Tabelle3!$G$6:$H$300,2,0)&amp;"  Punkt     ",VLOOKUP(SMALL(Tabelle3!$G$6:$G$300,Tabelle5!$A29),Tabelle3!$G$6:$H$300,2,0)&amp;"  Punkte   "))</f>
        <v/>
      </c>
      <c r="S29" s="87" t="str">
        <f ca="1">IF(ISERROR(VLOOKUP(SMALL(Tabelle3!$G$6:$G$300,Tabelle5!$A29),Tabelle3!$G$6:$N$300,7,0)),"",VLOOKUP(SMALL(Tabelle3!$G$6:$G$300,Tabelle5!$A29),Tabelle3!$G$6:$N$300,7,0))</f>
        <v/>
      </c>
      <c r="T29" s="89" t="str">
        <f ca="1">IF(ISERROR(VLOOKUP(SMALL(Tabelle3!$G$6:$G$300,Tabelle5!$A29),Tabelle3!$G$6:$N$300,8,0)),"",VLOOKUP(SMALL(Tabelle3!$G$6:$G$300,Tabelle5!$A29),Tabelle3!$G$6:$N$300,8,0))</f>
        <v/>
      </c>
      <c r="U29" s="80"/>
      <c r="V29" s="78"/>
      <c r="W29" s="80"/>
      <c r="X29" s="88" t="str">
        <f ca="1">IF(ISERROR(QUOTIENT(SMALL(Tabelle3!$I$6:$I$300,Tabelle5!$A29),100)),"",QUOTIENT(SMALL(Tabelle3!$I$6:$I$300,Tabelle5!$A29),100)&amp;".")</f>
        <v/>
      </c>
      <c r="Y29" s="89" t="str">
        <f ca="1">IF(ISERROR(VLOOKUP(SMALL(Tabelle3!$I$6:$I$300,Tabelle5!$A29),Tabelle3!$I$6:$J$300,2,0)),"",IF(VLOOKUP(SMALL(Tabelle3!$I$6:$I$300,Tabelle5!$A29),Tabelle3!$I$6:$J$300,2,0)=1,VLOOKUP(SMALL(Tabelle3!$I$6:$I$300,Tabelle5!$A29),Tabelle3!$I$6:$J$300,2,0)&amp;"  Punkt     ",VLOOKUP(SMALL(Tabelle3!$I$6:$I$300,Tabelle5!$A29),Tabelle3!$I$6:$J$300,2,0)&amp;"  Punkte   "))</f>
        <v/>
      </c>
      <c r="Z29" s="87" t="str">
        <f ca="1">IF(ISERROR(VLOOKUP(SMALL(Tabelle3!$I$6:$I$300,Tabelle5!$A29),Tabelle3!$I$6:$N$300,5,0)),"",VLOOKUP(SMALL(Tabelle3!$I$6:$I$300,Tabelle5!$A29),Tabelle3!$I$6:$N$300,5,0))</f>
        <v/>
      </c>
      <c r="AA29" s="89" t="str">
        <f ca="1">IF(ISERROR(VLOOKUP(SMALL(Tabelle3!$I$6:$I$300,Tabelle5!$A29),Tabelle3!$I$6:$N$300,6,0)),"",VLOOKUP(SMALL(Tabelle3!$I$6:$I$300,Tabelle5!$A29),Tabelle3!$I$6:$N$300,6,0))</f>
        <v/>
      </c>
      <c r="AB29" s="80"/>
      <c r="AC29" s="78"/>
      <c r="AD29" s="80"/>
      <c r="AE29" s="88" t="str">
        <f ca="1">IF(ISERROR(QUOTIENT(SMALL(Tabelle3!$K$6:$K$300,Tabelle5!$A29),100)),"",QUOTIENT(SMALL(Tabelle3!$K$6:$K$300,Tabelle5!$A29),100)&amp;".")</f>
        <v/>
      </c>
      <c r="AF29" s="89" t="str">
        <f ca="1">IF(ISERROR(VLOOKUP(SMALL(Tabelle3!$K$6:$K$300,Tabelle5!$A29),Tabelle3!$K$6:$L$300,2,0)),"",IF(VLOOKUP(SMALL(Tabelle3!$K$6:$K$300,Tabelle5!$A29),Tabelle3!$K$6:$L$300,2,0)=1,VLOOKUP(SMALL(Tabelle3!$K$6:$K$300,Tabelle5!$A29),Tabelle3!$K$6:$L$300,2,0)&amp;"  Punkt     ",VLOOKUP(SMALL(Tabelle3!$K$6:$K$300,Tabelle5!$A29),Tabelle3!$K$6:$L$300,2,0)&amp;"  Punkte   "))</f>
        <v/>
      </c>
      <c r="AG29" s="87" t="str">
        <f ca="1">IF(ISERROR(VLOOKUP(SMALL(Tabelle3!$K$6:$K$300,Tabelle5!$A29),Tabelle3!$K$6:$N$300,3,0)),"",VLOOKUP(SMALL(Tabelle3!$K$6:$K$300,Tabelle5!$A29),Tabelle3!$K$6:$N$300,3,0))</f>
        <v/>
      </c>
      <c r="AH29" s="89" t="str">
        <f ca="1">IF(ISERROR(VLOOKUP(SMALL(Tabelle3!$K$6:$K$300,Tabelle5!$A29),Tabelle3!$K$6:$N$300,4,0)),"",VLOOKUP(SMALL(Tabelle3!$K$6:$K$300,Tabelle5!$A29),Tabelle3!$K$6:$N$300,4,0))</f>
        <v/>
      </c>
      <c r="AI29" s="80"/>
      <c r="AJ29" s="78"/>
      <c r="AK29" s="84">
        <f t="shared" ca="1" si="1"/>
        <v>1</v>
      </c>
      <c r="AL29" s="88" t="str">
        <f t="shared" ca="1" si="2"/>
        <v>weiß</v>
      </c>
      <c r="AM29" s="87" t="str">
        <f t="shared" ca="1" si="3"/>
        <v>weiß</v>
      </c>
      <c r="AN29" s="87" t="str">
        <f t="shared" ca="1" si="4"/>
        <v>weiß</v>
      </c>
      <c r="AO29" s="87" t="str">
        <f t="shared" ca="1" si="5"/>
        <v>weiß</v>
      </c>
      <c r="AP29" s="84">
        <f t="shared" ca="1" si="11"/>
        <v>6</v>
      </c>
      <c r="AQ29" s="84">
        <f t="shared" ca="1" si="6"/>
        <v>35</v>
      </c>
      <c r="AR29" s="78"/>
      <c r="AS29" s="84">
        <f t="shared" ca="1" si="7"/>
        <v>1</v>
      </c>
      <c r="AT29" s="87" t="str">
        <f t="shared" ca="1" si="8"/>
        <v>weiß</v>
      </c>
      <c r="AU29" s="87" t="str">
        <f t="shared" ca="1" si="9"/>
        <v>weiß</v>
      </c>
      <c r="AV29" s="87" t="str">
        <f t="shared" ca="1" si="10"/>
        <v>weiß</v>
      </c>
      <c r="AW29" s="87" t="str">
        <f t="shared" ca="1" si="0"/>
        <v>weiß</v>
      </c>
      <c r="AX29" s="67">
        <f t="shared" ca="1" si="12"/>
        <v>6</v>
      </c>
      <c r="AY29" s="78"/>
      <c r="AZ29" s="91"/>
      <c r="BA29" s="91"/>
      <c r="BB29" s="91"/>
      <c r="BC29" s="91"/>
      <c r="BD29" s="91"/>
      <c r="BE29" s="91"/>
      <c r="BF29" s="91"/>
      <c r="BG29" s="91"/>
      <c r="BH29" s="91"/>
      <c r="BI29" s="67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2"/>
      <c r="DG29" s="92"/>
    </row>
    <row r="30" spans="1:111" ht="21.4" customHeight="1" x14ac:dyDescent="0.2">
      <c r="A30" s="75">
        <v>25</v>
      </c>
      <c r="B30" s="80"/>
      <c r="C30" s="88" t="str">
        <f ca="1">IF(ISERROR(QUOTIENT(SMALL(Tabelle3!$C$6:$C$300,Tabelle5!$A30),100)),"",QUOTIENT(SMALL(Tabelle3!$C$6:$C$300,Tabelle5!$A30),100)&amp;".")</f>
        <v/>
      </c>
      <c r="D30" s="89" t="str">
        <f ca="1">IF(ISERROR(VLOOKUP(SMALL(Tabelle3!$C$6:$C$300,Tabelle5!$A30),Tabelle3!$C$6:$D$300,2,0)),"",IF(VLOOKUP(SMALL(Tabelle3!$C$6:$C$300,Tabelle5!$A30),Tabelle3!$C$6:$D$300,2,0)=1,VLOOKUP(SMALL(Tabelle3!$C$6:$C$300,Tabelle5!$A30),Tabelle3!$C$6:$D$300,2,0)&amp;"  Punkt     ",VLOOKUP(SMALL(Tabelle3!$C$6:$C$300,Tabelle5!$A30),Tabelle3!$C$6:$D$300,2,0)&amp;"  Punkte   "))</f>
        <v/>
      </c>
      <c r="E30" s="87" t="str">
        <f ca="1">IF(ISERROR(VLOOKUP(SMALL(Tabelle3!$C$6:$C$300,Tabelle5!$A30),Tabelle3!$C$6:$N$300,11,0)),"",VLOOKUP(SMALL(Tabelle3!$C$6:$C$300,Tabelle5!$A30),Tabelle3!$C$6:$N$300,11,0))</f>
        <v/>
      </c>
      <c r="F30" s="89" t="str">
        <f ca="1">IF(ISERROR(VLOOKUP(SMALL(Tabelle3!$C$6:$C$300,Tabelle5!$A30),Tabelle3!$C$6:$N$300,12,0)),"",VLOOKUP(SMALL(Tabelle3!$C$6:$C$300,Tabelle5!$A30),Tabelle3!$C$6:$N$300,12,0))</f>
        <v/>
      </c>
      <c r="G30" s="80"/>
      <c r="H30" s="90"/>
      <c r="I30" s="80"/>
      <c r="J30" s="88" t="str">
        <f ca="1">IF(ISERROR(QUOTIENT(SMALL(Tabelle3!$E$6:$E$300,Tabelle5!$A30),100)),"",QUOTIENT(SMALL(Tabelle3!$E$6:$E$300,Tabelle5!$A30),100)&amp;".")</f>
        <v/>
      </c>
      <c r="K30" s="89" t="str">
        <f ca="1">IF(ISERROR(VLOOKUP(SMALL(Tabelle3!$E$6:$E$300,Tabelle5!$A30),Tabelle3!$E$6:$F$300,2,0)),"",IF(VLOOKUP(SMALL(Tabelle3!$E$6:$E$300,Tabelle5!$A30),Tabelle3!$E$6:$F$300,2,0)=1,VLOOKUP(SMALL(Tabelle3!$E$6:$E$300,Tabelle5!$A30),Tabelle3!$E$6:$F$300,2,0)&amp;"  Punkt     ",VLOOKUP(SMALL(Tabelle3!$E$6:$E$300,Tabelle5!$A30),Tabelle3!$E$6:$F$300,2,0)&amp;"  Punkte   "))</f>
        <v/>
      </c>
      <c r="L30" s="87" t="str">
        <f ca="1">IF(ISERROR(VLOOKUP(SMALL(Tabelle3!$E$6:$E$300,Tabelle5!$A30),Tabelle3!$E$6:$N$300,9,0)),"",VLOOKUP(SMALL(Tabelle3!$E$6:$E$300,Tabelle5!$A30),Tabelle3!$E$6:$N$300,9,0))</f>
        <v/>
      </c>
      <c r="M30" s="89" t="str">
        <f ca="1">IF(ISERROR(VLOOKUP(SMALL(Tabelle3!$E$6:$E$300,Tabelle5!$A30),Tabelle3!$E$6:$N$300,10,0)),"",VLOOKUP(SMALL(Tabelle3!$E$6:$E$300,Tabelle5!$A30),Tabelle3!$E$6:$N$300,10,0))</f>
        <v/>
      </c>
      <c r="N30" s="80"/>
      <c r="P30" s="80"/>
      <c r="Q30" s="88" t="str">
        <f ca="1">IF(ISERROR(QUOTIENT(SMALL(Tabelle3!$G$6:$G$300,Tabelle5!$A30),100)),"",QUOTIENT(SMALL(Tabelle3!$G$6:$G$300,Tabelle5!$A30),100)&amp;".")</f>
        <v/>
      </c>
      <c r="R30" s="89" t="str">
        <f ca="1">IF(ISERROR(VLOOKUP(SMALL(Tabelle3!$G$6:$G$300,Tabelle5!$A30),Tabelle3!$G$6:$H$300,2,0)),"",IF(VLOOKUP(SMALL(Tabelle3!$G$6:$G$300,Tabelle5!$A30),Tabelle3!$G$6:$H$300,2,0)=1,VLOOKUP(SMALL(Tabelle3!$G$6:$G$300,Tabelle5!$A30),Tabelle3!$G$6:$H$300,2,0)&amp;"  Punkt     ",VLOOKUP(SMALL(Tabelle3!$G$6:$G$300,Tabelle5!$A30),Tabelle3!$G$6:$H$300,2,0)&amp;"  Punkte   "))</f>
        <v/>
      </c>
      <c r="S30" s="87" t="str">
        <f ca="1">IF(ISERROR(VLOOKUP(SMALL(Tabelle3!$G$6:$G$300,Tabelle5!$A30),Tabelle3!$G$6:$N$300,7,0)),"",VLOOKUP(SMALL(Tabelle3!$G$6:$G$300,Tabelle5!$A30),Tabelle3!$G$6:$N$300,7,0))</f>
        <v/>
      </c>
      <c r="T30" s="89" t="str">
        <f ca="1">IF(ISERROR(VLOOKUP(SMALL(Tabelle3!$G$6:$G$300,Tabelle5!$A30),Tabelle3!$G$6:$N$300,8,0)),"",VLOOKUP(SMALL(Tabelle3!$G$6:$G$300,Tabelle5!$A30),Tabelle3!$G$6:$N$300,8,0))</f>
        <v/>
      </c>
      <c r="U30" s="80"/>
      <c r="V30" s="78"/>
      <c r="W30" s="80"/>
      <c r="X30" s="88" t="str">
        <f ca="1">IF(ISERROR(QUOTIENT(SMALL(Tabelle3!$I$6:$I$300,Tabelle5!$A30),100)),"",QUOTIENT(SMALL(Tabelle3!$I$6:$I$300,Tabelle5!$A30),100)&amp;".")</f>
        <v/>
      </c>
      <c r="Y30" s="89" t="str">
        <f ca="1">IF(ISERROR(VLOOKUP(SMALL(Tabelle3!$I$6:$I$300,Tabelle5!$A30),Tabelle3!$I$6:$J$300,2,0)),"",IF(VLOOKUP(SMALL(Tabelle3!$I$6:$I$300,Tabelle5!$A30),Tabelle3!$I$6:$J$300,2,0)=1,VLOOKUP(SMALL(Tabelle3!$I$6:$I$300,Tabelle5!$A30),Tabelle3!$I$6:$J$300,2,0)&amp;"  Punkt     ",VLOOKUP(SMALL(Tabelle3!$I$6:$I$300,Tabelle5!$A30),Tabelle3!$I$6:$J$300,2,0)&amp;"  Punkte   "))</f>
        <v/>
      </c>
      <c r="Z30" s="87" t="str">
        <f ca="1">IF(ISERROR(VLOOKUP(SMALL(Tabelle3!$I$6:$I$300,Tabelle5!$A30),Tabelle3!$I$6:$N$300,5,0)),"",VLOOKUP(SMALL(Tabelle3!$I$6:$I$300,Tabelle5!$A30),Tabelle3!$I$6:$N$300,5,0))</f>
        <v/>
      </c>
      <c r="AA30" s="89" t="str">
        <f ca="1">IF(ISERROR(VLOOKUP(SMALL(Tabelle3!$I$6:$I$300,Tabelle5!$A30),Tabelle3!$I$6:$N$300,6,0)),"",VLOOKUP(SMALL(Tabelle3!$I$6:$I$300,Tabelle5!$A30),Tabelle3!$I$6:$N$300,6,0))</f>
        <v/>
      </c>
      <c r="AB30" s="80"/>
      <c r="AC30" s="78"/>
      <c r="AD30" s="80"/>
      <c r="AE30" s="88" t="str">
        <f ca="1">IF(ISERROR(QUOTIENT(SMALL(Tabelle3!$K$6:$K$300,Tabelle5!$A30),100)),"",QUOTIENT(SMALL(Tabelle3!$K$6:$K$300,Tabelle5!$A30),100)&amp;".")</f>
        <v/>
      </c>
      <c r="AF30" s="89" t="str">
        <f ca="1">IF(ISERROR(VLOOKUP(SMALL(Tabelle3!$K$6:$K$300,Tabelle5!$A30),Tabelle3!$K$6:$L$300,2,0)),"",IF(VLOOKUP(SMALL(Tabelle3!$K$6:$K$300,Tabelle5!$A30),Tabelle3!$K$6:$L$300,2,0)=1,VLOOKUP(SMALL(Tabelle3!$K$6:$K$300,Tabelle5!$A30),Tabelle3!$K$6:$L$300,2,0)&amp;"  Punkt     ",VLOOKUP(SMALL(Tabelle3!$K$6:$K$300,Tabelle5!$A30),Tabelle3!$K$6:$L$300,2,0)&amp;"  Punkte   "))</f>
        <v/>
      </c>
      <c r="AG30" s="87" t="str">
        <f ca="1">IF(ISERROR(VLOOKUP(SMALL(Tabelle3!$K$6:$K$300,Tabelle5!$A30),Tabelle3!$K$6:$N$300,3,0)),"",VLOOKUP(SMALL(Tabelle3!$K$6:$K$300,Tabelle5!$A30),Tabelle3!$K$6:$N$300,3,0))</f>
        <v/>
      </c>
      <c r="AH30" s="89" t="str">
        <f ca="1">IF(ISERROR(VLOOKUP(SMALL(Tabelle3!$K$6:$K$300,Tabelle5!$A30),Tabelle3!$K$6:$N$300,4,0)),"",VLOOKUP(SMALL(Tabelle3!$K$6:$K$300,Tabelle5!$A30),Tabelle3!$K$6:$N$300,4,0))</f>
        <v/>
      </c>
      <c r="AI30" s="80"/>
      <c r="AJ30" s="78"/>
      <c r="AK30" s="84">
        <f t="shared" ca="1" si="1"/>
        <v>2</v>
      </c>
      <c r="AL30" s="88" t="str">
        <f t="shared" ca="1" si="2"/>
        <v>gr</v>
      </c>
      <c r="AM30" s="87" t="str">
        <f t="shared" ca="1" si="3"/>
        <v>gr</v>
      </c>
      <c r="AN30" s="87" t="str">
        <f t="shared" ca="1" si="4"/>
        <v>AUSTRIAN BEST SHOW DOG 2021</v>
      </c>
      <c r="AO30" s="87" t="str">
        <f t="shared" ca="1" si="5"/>
        <v>gr</v>
      </c>
      <c r="AP30" s="84">
        <f t="shared" ca="1" si="11"/>
        <v>7</v>
      </c>
      <c r="AQ30" s="84">
        <f t="shared" ca="1" si="6"/>
        <v>37</v>
      </c>
      <c r="AR30" s="78"/>
      <c r="AS30" s="84">
        <f t="shared" ca="1" si="7"/>
        <v>2</v>
      </c>
      <c r="AT30" s="87" t="str">
        <f t="shared" ca="1" si="8"/>
        <v>gr</v>
      </c>
      <c r="AU30" s="87" t="str">
        <f t="shared" ca="1" si="9"/>
        <v>gr</v>
      </c>
      <c r="AV30" s="87" t="str">
        <f t="shared" ca="1" si="10"/>
        <v>AUSTRIAN BEST SHOW DOG 2021</v>
      </c>
      <c r="AW30" s="87" t="str">
        <f t="shared" ca="1" si="0"/>
        <v>gr</v>
      </c>
      <c r="AX30" s="67">
        <f t="shared" ca="1" si="12"/>
        <v>7</v>
      </c>
      <c r="AY30" s="78"/>
      <c r="AZ30" s="91"/>
      <c r="BA30" s="91"/>
      <c r="BB30" s="91"/>
      <c r="BC30" s="91"/>
      <c r="BD30" s="91"/>
      <c r="BE30" s="91"/>
      <c r="BF30" s="91"/>
      <c r="BG30" s="91"/>
      <c r="BH30" s="91"/>
      <c r="BI30" s="67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2"/>
      <c r="DG30" s="92"/>
    </row>
    <row r="31" spans="1:111" ht="19.149999999999999" customHeight="1" x14ac:dyDescent="0.2">
      <c r="A31" s="75">
        <v>26</v>
      </c>
      <c r="B31" s="80"/>
      <c r="C31" s="88" t="str">
        <f ca="1">IF(ISERROR(QUOTIENT(SMALL(Tabelle3!$C$6:$C$300,Tabelle5!$A31),100)),"",QUOTIENT(SMALL(Tabelle3!$C$6:$C$300,Tabelle5!$A31),100)&amp;".")</f>
        <v/>
      </c>
      <c r="D31" s="89" t="str">
        <f ca="1">IF(ISERROR(VLOOKUP(SMALL(Tabelle3!$C$6:$C$300,Tabelle5!$A31),Tabelle3!$C$6:$D$300,2,0)),"",IF(VLOOKUP(SMALL(Tabelle3!$C$6:$C$300,Tabelle5!$A31),Tabelle3!$C$6:$D$300,2,0)=1,VLOOKUP(SMALL(Tabelle3!$C$6:$C$300,Tabelle5!$A31),Tabelle3!$C$6:$D$300,2,0)&amp;"  Punkt     ",VLOOKUP(SMALL(Tabelle3!$C$6:$C$300,Tabelle5!$A31),Tabelle3!$C$6:$D$300,2,0)&amp;"  Punkte   "))</f>
        <v/>
      </c>
      <c r="E31" s="87" t="str">
        <f ca="1">IF(ISERROR(VLOOKUP(SMALL(Tabelle3!$C$6:$C$300,Tabelle5!$A31),Tabelle3!$C$6:$N$300,11,0)),"",VLOOKUP(SMALL(Tabelle3!$C$6:$C$300,Tabelle5!$A31),Tabelle3!$C$6:$N$300,11,0))</f>
        <v/>
      </c>
      <c r="F31" s="89" t="str">
        <f ca="1">IF(ISERROR(VLOOKUP(SMALL(Tabelle3!$C$6:$C$300,Tabelle5!$A31),Tabelle3!$C$6:$N$300,12,0)),"",VLOOKUP(SMALL(Tabelle3!$C$6:$C$300,Tabelle5!$A31),Tabelle3!$C$6:$N$300,12,0))</f>
        <v/>
      </c>
      <c r="G31" s="80"/>
      <c r="H31" s="90"/>
      <c r="I31" s="80"/>
      <c r="J31" s="88" t="str">
        <f ca="1">IF(ISERROR(QUOTIENT(SMALL(Tabelle3!$E$6:$E$300,Tabelle5!$A31),100)),"",QUOTIENT(SMALL(Tabelle3!$E$6:$E$300,Tabelle5!$A31),100)&amp;".")</f>
        <v/>
      </c>
      <c r="K31" s="89" t="str">
        <f ca="1">IF(ISERROR(VLOOKUP(SMALL(Tabelle3!$E$6:$E$300,Tabelle5!$A31),Tabelle3!$E$6:$F$300,2,0)),"",IF(VLOOKUP(SMALL(Tabelle3!$E$6:$E$300,Tabelle5!$A31),Tabelle3!$E$6:$F$300,2,0)=1,VLOOKUP(SMALL(Tabelle3!$E$6:$E$300,Tabelle5!$A31),Tabelle3!$E$6:$F$300,2,0)&amp;"  Punkt     ",VLOOKUP(SMALL(Tabelle3!$E$6:$E$300,Tabelle5!$A31),Tabelle3!$E$6:$F$300,2,0)&amp;"  Punkte   "))</f>
        <v/>
      </c>
      <c r="L31" s="87" t="str">
        <f ca="1">IF(ISERROR(VLOOKUP(SMALL(Tabelle3!$E$6:$E$300,Tabelle5!$A31),Tabelle3!$E$6:$N$300,9,0)),"",VLOOKUP(SMALL(Tabelle3!$E$6:$E$300,Tabelle5!$A31),Tabelle3!$E$6:$N$300,9,0))</f>
        <v/>
      </c>
      <c r="M31" s="89" t="str">
        <f ca="1">IF(ISERROR(VLOOKUP(SMALL(Tabelle3!$E$6:$E$300,Tabelle5!$A31),Tabelle3!$E$6:$N$300,10,0)),"",VLOOKUP(SMALL(Tabelle3!$E$6:$E$300,Tabelle5!$A31),Tabelle3!$E$6:$N$300,10,0))</f>
        <v/>
      </c>
      <c r="N31" s="80"/>
      <c r="P31" s="80"/>
      <c r="Q31" s="88" t="str">
        <f ca="1">IF(ISERROR(QUOTIENT(SMALL(Tabelle3!$G$6:$G$300,Tabelle5!$A31),100)),"",QUOTIENT(SMALL(Tabelle3!$G$6:$G$300,Tabelle5!$A31),100)&amp;".")</f>
        <v/>
      </c>
      <c r="R31" s="89" t="str">
        <f ca="1">IF(ISERROR(VLOOKUP(SMALL(Tabelle3!$G$6:$G$300,Tabelle5!$A31),Tabelle3!$G$6:$H$300,2,0)),"",IF(VLOOKUP(SMALL(Tabelle3!$G$6:$G$300,Tabelle5!$A31),Tabelle3!$G$6:$H$300,2,0)=1,VLOOKUP(SMALL(Tabelle3!$G$6:$G$300,Tabelle5!$A31),Tabelle3!$G$6:$H$300,2,0)&amp;"  Punkt     ",VLOOKUP(SMALL(Tabelle3!$G$6:$G$300,Tabelle5!$A31),Tabelle3!$G$6:$H$300,2,0)&amp;"  Punkte   "))</f>
        <v/>
      </c>
      <c r="S31" s="87" t="str">
        <f ca="1">IF(ISERROR(VLOOKUP(SMALL(Tabelle3!$G$6:$G$300,Tabelle5!$A31),Tabelle3!$G$6:$N$300,7,0)),"",VLOOKUP(SMALL(Tabelle3!$G$6:$G$300,Tabelle5!$A31),Tabelle3!$G$6:$N$300,7,0))</f>
        <v/>
      </c>
      <c r="T31" s="89" t="str">
        <f ca="1">IF(ISERROR(VLOOKUP(SMALL(Tabelle3!$G$6:$G$300,Tabelle5!$A31),Tabelle3!$G$6:$N$300,8,0)),"",VLOOKUP(SMALL(Tabelle3!$G$6:$G$300,Tabelle5!$A31),Tabelle3!$G$6:$N$300,8,0))</f>
        <v/>
      </c>
      <c r="U31" s="80"/>
      <c r="V31" s="78"/>
      <c r="W31" s="80"/>
      <c r="X31" s="88" t="str">
        <f ca="1">IF(ISERROR(QUOTIENT(SMALL(Tabelle3!$I$6:$I$300,Tabelle5!$A31),100)),"",QUOTIENT(SMALL(Tabelle3!$I$6:$I$300,Tabelle5!$A31),100)&amp;".")</f>
        <v/>
      </c>
      <c r="Y31" s="89" t="str">
        <f ca="1">IF(ISERROR(VLOOKUP(SMALL(Tabelle3!$I$6:$I$300,Tabelle5!$A31),Tabelle3!$I$6:$J$300,2,0)),"",IF(VLOOKUP(SMALL(Tabelle3!$I$6:$I$300,Tabelle5!$A31),Tabelle3!$I$6:$J$300,2,0)=1,VLOOKUP(SMALL(Tabelle3!$I$6:$I$300,Tabelle5!$A31),Tabelle3!$I$6:$J$300,2,0)&amp;"  Punkt     ",VLOOKUP(SMALL(Tabelle3!$I$6:$I$300,Tabelle5!$A31),Tabelle3!$I$6:$J$300,2,0)&amp;"  Punkte   "))</f>
        <v/>
      </c>
      <c r="Z31" s="87" t="str">
        <f ca="1">IF(ISERROR(VLOOKUP(SMALL(Tabelle3!$I$6:$I$300,Tabelle5!$A31),Tabelle3!$I$6:$N$300,5,0)),"",VLOOKUP(SMALL(Tabelle3!$I$6:$I$300,Tabelle5!$A31),Tabelle3!$I$6:$N$300,5,0))</f>
        <v/>
      </c>
      <c r="AA31" s="89" t="str">
        <f ca="1">IF(ISERROR(VLOOKUP(SMALL(Tabelle3!$I$6:$I$300,Tabelle5!$A31),Tabelle3!$I$6:$N$300,6,0)),"",VLOOKUP(SMALL(Tabelle3!$I$6:$I$300,Tabelle5!$A31),Tabelle3!$I$6:$N$300,6,0))</f>
        <v/>
      </c>
      <c r="AB31" s="80"/>
      <c r="AC31" s="78"/>
      <c r="AD31" s="80"/>
      <c r="AE31" s="88" t="str">
        <f ca="1">IF(ISERROR(QUOTIENT(SMALL(Tabelle3!$K$6:$K$300,Tabelle5!$A31),100)),"",QUOTIENT(SMALL(Tabelle3!$K$6:$K$300,Tabelle5!$A31),100)&amp;".")</f>
        <v/>
      </c>
      <c r="AF31" s="89" t="str">
        <f ca="1">IF(ISERROR(VLOOKUP(SMALL(Tabelle3!$K$6:$K$300,Tabelle5!$A31),Tabelle3!$K$6:$L$300,2,0)),"",IF(VLOOKUP(SMALL(Tabelle3!$K$6:$K$300,Tabelle5!$A31),Tabelle3!$K$6:$L$300,2,0)=1,VLOOKUP(SMALL(Tabelle3!$K$6:$K$300,Tabelle5!$A31),Tabelle3!$K$6:$L$300,2,0)&amp;"  Punkt     ",VLOOKUP(SMALL(Tabelle3!$K$6:$K$300,Tabelle5!$A31),Tabelle3!$K$6:$L$300,2,0)&amp;"  Punkte   "))</f>
        <v/>
      </c>
      <c r="AG31" s="87" t="str">
        <f ca="1">IF(ISERROR(VLOOKUP(SMALL(Tabelle3!$K$6:$K$300,Tabelle5!$A31),Tabelle3!$K$6:$N$300,3,0)),"",VLOOKUP(SMALL(Tabelle3!$K$6:$K$300,Tabelle5!$A31),Tabelle3!$K$6:$N$300,3,0))</f>
        <v/>
      </c>
      <c r="AH31" s="89" t="str">
        <f ca="1">IF(ISERROR(VLOOKUP(SMALL(Tabelle3!$K$6:$K$300,Tabelle5!$A31),Tabelle3!$K$6:$N$300,4,0)),"",VLOOKUP(SMALL(Tabelle3!$K$6:$K$300,Tabelle5!$A31),Tabelle3!$K$6:$N$300,4,0))</f>
        <v/>
      </c>
      <c r="AI31" s="80"/>
      <c r="AJ31" s="78"/>
      <c r="AK31" s="84">
        <f t="shared" ca="1" si="1"/>
        <v>0</v>
      </c>
      <c r="AL31" s="88" t="str">
        <f t="shared" ca="1" si="2"/>
        <v>1.</v>
      </c>
      <c r="AM31" s="87" t="str">
        <f t="shared" ca="1" si="3"/>
        <v xml:space="preserve">76  Punkte   </v>
      </c>
      <c r="AN31" s="87" t="str">
        <f t="shared" ca="1" si="4"/>
        <v>KING ARTHUR FAITHFUL DIAMONDS</v>
      </c>
      <c r="AO31" s="87" t="str">
        <f t="shared" ca="1" si="5"/>
        <v>Markus Strohmeier</v>
      </c>
      <c r="AP31" s="84">
        <f t="shared" ca="1" si="11"/>
        <v>7</v>
      </c>
      <c r="AQ31" s="84">
        <f t="shared" ca="1" si="6"/>
        <v>38</v>
      </c>
      <c r="AR31" s="78"/>
      <c r="AS31" s="84">
        <f t="shared" ca="1" si="7"/>
        <v>0</v>
      </c>
      <c r="AT31" s="87" t="str">
        <f t="shared" ca="1" si="8"/>
        <v>1.</v>
      </c>
      <c r="AU31" s="87" t="str">
        <f t="shared" ca="1" si="9"/>
        <v xml:space="preserve">76  Punkte   </v>
      </c>
      <c r="AV31" s="87" t="str">
        <f t="shared" ca="1" si="10"/>
        <v>KING ARTHUR FAITHFUL DIAMONDS</v>
      </c>
      <c r="AW31" s="87" t="str">
        <f t="shared" ca="1" si="0"/>
        <v>Markus Strohmeier</v>
      </c>
      <c r="AX31" s="67">
        <f t="shared" ca="1" si="12"/>
        <v>7</v>
      </c>
      <c r="AY31" s="78"/>
      <c r="AZ31" s="91"/>
      <c r="BA31" s="91"/>
      <c r="BB31" s="91"/>
      <c r="BC31" s="91"/>
      <c r="BD31" s="91"/>
      <c r="BE31" s="91"/>
      <c r="BF31" s="91"/>
      <c r="BG31" s="91"/>
      <c r="BH31" s="91"/>
      <c r="BI31" s="67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2"/>
      <c r="DG31" s="92"/>
    </row>
    <row r="32" spans="1:111" ht="19.149999999999999" customHeight="1" x14ac:dyDescent="0.2">
      <c r="A32" s="75">
        <v>27</v>
      </c>
      <c r="B32" s="80"/>
      <c r="C32" s="88" t="str">
        <f ca="1">IF(ISERROR(QUOTIENT(SMALL(Tabelle3!$C$6:$C$300,Tabelle5!$A32),100)),"",QUOTIENT(SMALL(Tabelle3!$C$6:$C$300,Tabelle5!$A32),100)&amp;".")</f>
        <v/>
      </c>
      <c r="D32" s="89" t="str">
        <f ca="1">IF(ISERROR(VLOOKUP(SMALL(Tabelle3!$C$6:$C$300,Tabelle5!$A32),Tabelle3!$C$6:$D$300,2,0)),"",IF(VLOOKUP(SMALL(Tabelle3!$C$6:$C$300,Tabelle5!$A32),Tabelle3!$C$6:$D$300,2,0)=1,VLOOKUP(SMALL(Tabelle3!$C$6:$C$300,Tabelle5!$A32),Tabelle3!$C$6:$D$300,2,0)&amp;"  Punkt     ",VLOOKUP(SMALL(Tabelle3!$C$6:$C$300,Tabelle5!$A32),Tabelle3!$C$6:$D$300,2,0)&amp;"  Punkte   "))</f>
        <v/>
      </c>
      <c r="E32" s="87" t="str">
        <f ca="1">IF(ISERROR(VLOOKUP(SMALL(Tabelle3!$C$6:$C$300,Tabelle5!$A32),Tabelle3!$C$6:$N$300,11,0)),"",VLOOKUP(SMALL(Tabelle3!$C$6:$C$300,Tabelle5!$A32),Tabelle3!$C$6:$N$300,11,0))</f>
        <v/>
      </c>
      <c r="F32" s="89" t="str">
        <f ca="1">IF(ISERROR(VLOOKUP(SMALL(Tabelle3!$C$6:$C$300,Tabelle5!$A32),Tabelle3!$C$6:$N$300,12,0)),"",VLOOKUP(SMALL(Tabelle3!$C$6:$C$300,Tabelle5!$A32),Tabelle3!$C$6:$N$300,12,0))</f>
        <v/>
      </c>
      <c r="G32" s="80"/>
      <c r="H32" s="90"/>
      <c r="I32" s="80"/>
      <c r="J32" s="88" t="str">
        <f ca="1">IF(ISERROR(QUOTIENT(SMALL(Tabelle3!$E$6:$E$300,Tabelle5!$A32),100)),"",QUOTIENT(SMALL(Tabelle3!$E$6:$E$300,Tabelle5!$A32),100)&amp;".")</f>
        <v/>
      </c>
      <c r="K32" s="89" t="str">
        <f ca="1">IF(ISERROR(VLOOKUP(SMALL(Tabelle3!$E$6:$E$300,Tabelle5!$A32),Tabelle3!$E$6:$F$300,2,0)),"",IF(VLOOKUP(SMALL(Tabelle3!$E$6:$E$300,Tabelle5!$A32),Tabelle3!$E$6:$F$300,2,0)=1,VLOOKUP(SMALL(Tabelle3!$E$6:$E$300,Tabelle5!$A32),Tabelle3!$E$6:$F$300,2,0)&amp;"  Punkt     ",VLOOKUP(SMALL(Tabelle3!$E$6:$E$300,Tabelle5!$A32),Tabelle3!$E$6:$F$300,2,0)&amp;"  Punkte   "))</f>
        <v/>
      </c>
      <c r="L32" s="87" t="str">
        <f ca="1">IF(ISERROR(VLOOKUP(SMALL(Tabelle3!$E$6:$E$300,Tabelle5!$A32),Tabelle3!$E$6:$N$300,9,0)),"",VLOOKUP(SMALL(Tabelle3!$E$6:$E$300,Tabelle5!$A32),Tabelle3!$E$6:$N$300,9,0))</f>
        <v/>
      </c>
      <c r="M32" s="89" t="str">
        <f ca="1">IF(ISERROR(VLOOKUP(SMALL(Tabelle3!$E$6:$E$300,Tabelle5!$A32),Tabelle3!$E$6:$N$300,10,0)),"",VLOOKUP(SMALL(Tabelle3!$E$6:$E$300,Tabelle5!$A32),Tabelle3!$E$6:$N$300,10,0))</f>
        <v/>
      </c>
      <c r="N32" s="80"/>
      <c r="P32" s="80"/>
      <c r="Q32" s="88" t="str">
        <f ca="1">IF(ISERROR(QUOTIENT(SMALL(Tabelle3!$G$6:$G$300,Tabelle5!$A32),100)),"",QUOTIENT(SMALL(Tabelle3!$G$6:$G$300,Tabelle5!$A32),100)&amp;".")</f>
        <v/>
      </c>
      <c r="R32" s="89" t="str">
        <f ca="1">IF(ISERROR(VLOOKUP(SMALL(Tabelle3!$G$6:$G$300,Tabelle5!$A32),Tabelle3!$G$6:$H$300,2,0)),"",IF(VLOOKUP(SMALL(Tabelle3!$G$6:$G$300,Tabelle5!$A32),Tabelle3!$G$6:$H$300,2,0)=1,VLOOKUP(SMALL(Tabelle3!$G$6:$G$300,Tabelle5!$A32),Tabelle3!$G$6:$H$300,2,0)&amp;"  Punkt     ",VLOOKUP(SMALL(Tabelle3!$G$6:$G$300,Tabelle5!$A32),Tabelle3!$G$6:$H$300,2,0)&amp;"  Punkte   "))</f>
        <v/>
      </c>
      <c r="S32" s="87" t="str">
        <f ca="1">IF(ISERROR(VLOOKUP(SMALL(Tabelle3!$G$6:$G$300,Tabelle5!$A32),Tabelle3!$G$6:$N$300,7,0)),"",VLOOKUP(SMALL(Tabelle3!$G$6:$G$300,Tabelle5!$A32),Tabelle3!$G$6:$N$300,7,0))</f>
        <v/>
      </c>
      <c r="T32" s="89" t="str">
        <f ca="1">IF(ISERROR(VLOOKUP(SMALL(Tabelle3!$G$6:$G$300,Tabelle5!$A32),Tabelle3!$G$6:$N$300,8,0)),"",VLOOKUP(SMALL(Tabelle3!$G$6:$G$300,Tabelle5!$A32),Tabelle3!$G$6:$N$300,8,0))</f>
        <v/>
      </c>
      <c r="U32" s="80"/>
      <c r="V32" s="78"/>
      <c r="W32" s="80"/>
      <c r="X32" s="88" t="str">
        <f ca="1">IF(ISERROR(QUOTIENT(SMALL(Tabelle3!$I$6:$I$300,Tabelle5!$A32),100)),"",QUOTIENT(SMALL(Tabelle3!$I$6:$I$300,Tabelle5!$A32),100)&amp;".")</f>
        <v/>
      </c>
      <c r="Y32" s="89" t="str">
        <f ca="1">IF(ISERROR(VLOOKUP(SMALL(Tabelle3!$I$6:$I$300,Tabelle5!$A32),Tabelle3!$I$6:$J$300,2,0)),"",IF(VLOOKUP(SMALL(Tabelle3!$I$6:$I$300,Tabelle5!$A32),Tabelle3!$I$6:$J$300,2,0)=1,VLOOKUP(SMALL(Tabelle3!$I$6:$I$300,Tabelle5!$A32),Tabelle3!$I$6:$J$300,2,0)&amp;"  Punkt     ",VLOOKUP(SMALL(Tabelle3!$I$6:$I$300,Tabelle5!$A32),Tabelle3!$I$6:$J$300,2,0)&amp;"  Punkte   "))</f>
        <v/>
      </c>
      <c r="Z32" s="87" t="str">
        <f ca="1">IF(ISERROR(VLOOKUP(SMALL(Tabelle3!$I$6:$I$300,Tabelle5!$A32),Tabelle3!$I$6:$N$300,5,0)),"",VLOOKUP(SMALL(Tabelle3!$I$6:$I$300,Tabelle5!$A32),Tabelle3!$I$6:$N$300,5,0))</f>
        <v/>
      </c>
      <c r="AA32" s="89" t="str">
        <f ca="1">IF(ISERROR(VLOOKUP(SMALL(Tabelle3!$I$6:$I$300,Tabelle5!$A32),Tabelle3!$I$6:$N$300,6,0)),"",VLOOKUP(SMALL(Tabelle3!$I$6:$I$300,Tabelle5!$A32),Tabelle3!$I$6:$N$300,6,0))</f>
        <v/>
      </c>
      <c r="AB32" s="80"/>
      <c r="AC32" s="78"/>
      <c r="AD32" s="80"/>
      <c r="AE32" s="88" t="str">
        <f ca="1">IF(ISERROR(QUOTIENT(SMALL(Tabelle3!$K$6:$K$300,Tabelle5!$A32),100)),"",QUOTIENT(SMALL(Tabelle3!$K$6:$K$300,Tabelle5!$A32),100)&amp;".")</f>
        <v/>
      </c>
      <c r="AF32" s="89" t="str">
        <f ca="1">IF(ISERROR(VLOOKUP(SMALL(Tabelle3!$K$6:$K$300,Tabelle5!$A32),Tabelle3!$K$6:$L$300,2,0)),"",IF(VLOOKUP(SMALL(Tabelle3!$K$6:$K$300,Tabelle5!$A32),Tabelle3!$K$6:$L$300,2,0)=1,VLOOKUP(SMALL(Tabelle3!$K$6:$K$300,Tabelle5!$A32),Tabelle3!$K$6:$L$300,2,0)&amp;"  Punkt     ",VLOOKUP(SMALL(Tabelle3!$K$6:$K$300,Tabelle5!$A32),Tabelle3!$K$6:$L$300,2,0)&amp;"  Punkte   "))</f>
        <v/>
      </c>
      <c r="AG32" s="87" t="str">
        <f ca="1">IF(ISERROR(VLOOKUP(SMALL(Tabelle3!$K$6:$K$300,Tabelle5!$A32),Tabelle3!$K$6:$N$300,3,0)),"",VLOOKUP(SMALL(Tabelle3!$K$6:$K$300,Tabelle5!$A32),Tabelle3!$K$6:$N$300,3,0))</f>
        <v/>
      </c>
      <c r="AH32" s="89" t="str">
        <f ca="1">IF(ISERROR(VLOOKUP(SMALL(Tabelle3!$K$6:$K$300,Tabelle5!$A32),Tabelle3!$K$6:$N$300,4,0)),"",VLOOKUP(SMALL(Tabelle3!$K$6:$K$300,Tabelle5!$A32),Tabelle3!$K$6:$N$300,4,0))</f>
        <v/>
      </c>
      <c r="AI32" s="80"/>
      <c r="AJ32" s="78"/>
      <c r="AK32" s="84">
        <f t="shared" ca="1" si="1"/>
        <v>0</v>
      </c>
      <c r="AL32" s="88" t="str">
        <f t="shared" ca="1" si="2"/>
        <v>2.</v>
      </c>
      <c r="AM32" s="87" t="str">
        <f t="shared" ca="1" si="3"/>
        <v xml:space="preserve">54  Punkte   </v>
      </c>
      <c r="AN32" s="87" t="str">
        <f t="shared" ca="1" si="4"/>
        <v>HAMMERSTAFF MIGHTY MO</v>
      </c>
      <c r="AO32" s="87" t="str">
        <f t="shared" ca="1" si="5"/>
        <v>Tina Holub</v>
      </c>
      <c r="AP32" s="84">
        <f t="shared" ca="1" si="11"/>
        <v>7</v>
      </c>
      <c r="AQ32" s="84">
        <f t="shared" ca="1" si="6"/>
        <v>39</v>
      </c>
      <c r="AR32" s="78"/>
      <c r="AS32" s="84">
        <f t="shared" ca="1" si="7"/>
        <v>0</v>
      </c>
      <c r="AT32" s="87" t="str">
        <f t="shared" ca="1" si="8"/>
        <v>2.</v>
      </c>
      <c r="AU32" s="87" t="str">
        <f t="shared" ca="1" si="9"/>
        <v xml:space="preserve">54  Punkte   </v>
      </c>
      <c r="AV32" s="87" t="str">
        <f t="shared" ca="1" si="10"/>
        <v>HAMMERSTAFF MIGHTY MO</v>
      </c>
      <c r="AW32" s="87" t="str">
        <f t="shared" ca="1" si="0"/>
        <v>Tina Holub</v>
      </c>
      <c r="AX32" s="67">
        <f t="shared" ca="1" si="12"/>
        <v>7</v>
      </c>
      <c r="AY32" s="78"/>
      <c r="AZ32" s="91"/>
      <c r="BA32" s="91"/>
      <c r="BB32" s="91"/>
      <c r="BC32" s="91"/>
      <c r="BD32" s="91"/>
      <c r="BE32" s="91"/>
      <c r="BF32" s="91"/>
      <c r="BG32" s="91"/>
      <c r="BH32" s="91"/>
      <c r="BI32" s="67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2"/>
      <c r="DG32" s="92"/>
    </row>
    <row r="33" spans="1:117" ht="19.149999999999999" customHeight="1" x14ac:dyDescent="0.2">
      <c r="A33" s="75">
        <v>28</v>
      </c>
      <c r="B33" s="80"/>
      <c r="C33" s="88" t="str">
        <f ca="1">IF(ISERROR(QUOTIENT(SMALL(Tabelle3!$C$6:$C$300,Tabelle5!$A33),100)),"",QUOTIENT(SMALL(Tabelle3!$C$6:$C$300,Tabelle5!$A33),100)&amp;".")</f>
        <v/>
      </c>
      <c r="D33" s="89" t="str">
        <f ca="1">IF(ISERROR(VLOOKUP(SMALL(Tabelle3!$C$6:$C$300,Tabelle5!$A33),Tabelle3!$C$6:$D$300,2,0)),"",IF(VLOOKUP(SMALL(Tabelle3!$C$6:$C$300,Tabelle5!$A33),Tabelle3!$C$6:$D$300,2,0)=1,VLOOKUP(SMALL(Tabelle3!$C$6:$C$300,Tabelle5!$A33),Tabelle3!$C$6:$D$300,2,0)&amp;"  Punkt     ",VLOOKUP(SMALL(Tabelle3!$C$6:$C$300,Tabelle5!$A33),Tabelle3!$C$6:$D$300,2,0)&amp;"  Punkte   "))</f>
        <v/>
      </c>
      <c r="E33" s="87" t="str">
        <f ca="1">IF(ISERROR(VLOOKUP(SMALL(Tabelle3!$C$6:$C$300,Tabelle5!$A33),Tabelle3!$C$6:$N$300,11,0)),"",VLOOKUP(SMALL(Tabelle3!$C$6:$C$300,Tabelle5!$A33),Tabelle3!$C$6:$N$300,11,0))</f>
        <v/>
      </c>
      <c r="F33" s="89" t="str">
        <f ca="1">IF(ISERROR(VLOOKUP(SMALL(Tabelle3!$C$6:$C$300,Tabelle5!$A33),Tabelle3!$C$6:$N$300,12,0)),"",VLOOKUP(SMALL(Tabelle3!$C$6:$C$300,Tabelle5!$A33),Tabelle3!$C$6:$N$300,12,0))</f>
        <v/>
      </c>
      <c r="G33" s="80"/>
      <c r="H33" s="90"/>
      <c r="I33" s="80"/>
      <c r="J33" s="88" t="str">
        <f ca="1">IF(ISERROR(QUOTIENT(SMALL(Tabelle3!$E$6:$E$300,Tabelle5!$A33),100)),"",QUOTIENT(SMALL(Tabelle3!$E$6:$E$300,Tabelle5!$A33),100)&amp;".")</f>
        <v/>
      </c>
      <c r="K33" s="89" t="str">
        <f ca="1">IF(ISERROR(VLOOKUP(SMALL(Tabelle3!$E$6:$E$300,Tabelle5!$A33),Tabelle3!$E$6:$F$300,2,0)),"",IF(VLOOKUP(SMALL(Tabelle3!$E$6:$E$300,Tabelle5!$A33),Tabelle3!$E$6:$F$300,2,0)=1,VLOOKUP(SMALL(Tabelle3!$E$6:$E$300,Tabelle5!$A33),Tabelle3!$E$6:$F$300,2,0)&amp;"  Punkt     ",VLOOKUP(SMALL(Tabelle3!$E$6:$E$300,Tabelle5!$A33),Tabelle3!$E$6:$F$300,2,0)&amp;"  Punkte   "))</f>
        <v/>
      </c>
      <c r="L33" s="87" t="str">
        <f ca="1">IF(ISERROR(VLOOKUP(SMALL(Tabelle3!$E$6:$E$300,Tabelle5!$A33),Tabelle3!$E$6:$N$300,9,0)),"",VLOOKUP(SMALL(Tabelle3!$E$6:$E$300,Tabelle5!$A33),Tabelle3!$E$6:$N$300,9,0))</f>
        <v/>
      </c>
      <c r="M33" s="89" t="str">
        <f ca="1">IF(ISERROR(VLOOKUP(SMALL(Tabelle3!$E$6:$E$300,Tabelle5!$A33),Tabelle3!$E$6:$N$300,10,0)),"",VLOOKUP(SMALL(Tabelle3!$E$6:$E$300,Tabelle5!$A33),Tabelle3!$E$6:$N$300,10,0))</f>
        <v/>
      </c>
      <c r="N33" s="80"/>
      <c r="P33" s="80"/>
      <c r="Q33" s="88" t="str">
        <f ca="1">IF(ISERROR(QUOTIENT(SMALL(Tabelle3!$G$6:$G$300,Tabelle5!$A33),100)),"",QUOTIENT(SMALL(Tabelle3!$G$6:$G$300,Tabelle5!$A33),100)&amp;".")</f>
        <v/>
      </c>
      <c r="R33" s="89" t="str">
        <f ca="1">IF(ISERROR(VLOOKUP(SMALL(Tabelle3!$G$6:$G$300,Tabelle5!$A33),Tabelle3!$G$6:$H$300,2,0)),"",IF(VLOOKUP(SMALL(Tabelle3!$G$6:$G$300,Tabelle5!$A33),Tabelle3!$G$6:$H$300,2,0)=1,VLOOKUP(SMALL(Tabelle3!$G$6:$G$300,Tabelle5!$A33),Tabelle3!$G$6:$H$300,2,0)&amp;"  Punkt     ",VLOOKUP(SMALL(Tabelle3!$G$6:$G$300,Tabelle5!$A33),Tabelle3!$G$6:$H$300,2,0)&amp;"  Punkte   "))</f>
        <v/>
      </c>
      <c r="S33" s="87" t="str">
        <f ca="1">IF(ISERROR(VLOOKUP(SMALL(Tabelle3!$G$6:$G$300,Tabelle5!$A33),Tabelle3!$G$6:$N$300,7,0)),"",VLOOKUP(SMALL(Tabelle3!$G$6:$G$300,Tabelle5!$A33),Tabelle3!$G$6:$N$300,7,0))</f>
        <v/>
      </c>
      <c r="T33" s="89" t="str">
        <f ca="1">IF(ISERROR(VLOOKUP(SMALL(Tabelle3!$G$6:$G$300,Tabelle5!$A33),Tabelle3!$G$6:$N$300,8,0)),"",VLOOKUP(SMALL(Tabelle3!$G$6:$G$300,Tabelle5!$A33),Tabelle3!$G$6:$N$300,8,0))</f>
        <v/>
      </c>
      <c r="U33" s="80"/>
      <c r="V33" s="78"/>
      <c r="W33" s="80"/>
      <c r="X33" s="88" t="str">
        <f ca="1">IF(ISERROR(QUOTIENT(SMALL(Tabelle3!$I$6:$I$300,Tabelle5!$A33),100)),"",QUOTIENT(SMALL(Tabelle3!$I$6:$I$300,Tabelle5!$A33),100)&amp;".")</f>
        <v/>
      </c>
      <c r="Y33" s="89" t="str">
        <f ca="1">IF(ISERROR(VLOOKUP(SMALL(Tabelle3!$I$6:$I$300,Tabelle5!$A33),Tabelle3!$I$6:$J$300,2,0)),"",IF(VLOOKUP(SMALL(Tabelle3!$I$6:$I$300,Tabelle5!$A33),Tabelle3!$I$6:$J$300,2,0)=1,VLOOKUP(SMALL(Tabelle3!$I$6:$I$300,Tabelle5!$A33),Tabelle3!$I$6:$J$300,2,0)&amp;"  Punkt     ",VLOOKUP(SMALL(Tabelle3!$I$6:$I$300,Tabelle5!$A33),Tabelle3!$I$6:$J$300,2,0)&amp;"  Punkte   "))</f>
        <v/>
      </c>
      <c r="Z33" s="87" t="str">
        <f ca="1">IF(ISERROR(VLOOKUP(SMALL(Tabelle3!$I$6:$I$300,Tabelle5!$A33),Tabelle3!$I$6:$N$300,5,0)),"",VLOOKUP(SMALL(Tabelle3!$I$6:$I$300,Tabelle5!$A33),Tabelle3!$I$6:$N$300,5,0))</f>
        <v/>
      </c>
      <c r="AA33" s="89" t="str">
        <f ca="1">IF(ISERROR(VLOOKUP(SMALL(Tabelle3!$I$6:$I$300,Tabelle5!$A33),Tabelle3!$I$6:$N$300,6,0)),"",VLOOKUP(SMALL(Tabelle3!$I$6:$I$300,Tabelle5!$A33),Tabelle3!$I$6:$N$300,6,0))</f>
        <v/>
      </c>
      <c r="AB33" s="80"/>
      <c r="AC33" s="78"/>
      <c r="AD33" s="80"/>
      <c r="AE33" s="88" t="str">
        <f ca="1">IF(ISERROR(QUOTIENT(SMALL(Tabelle3!$K$6:$K$300,Tabelle5!$A33),100)),"",QUOTIENT(SMALL(Tabelle3!$K$6:$K$300,Tabelle5!$A33),100)&amp;".")</f>
        <v/>
      </c>
      <c r="AF33" s="89" t="str">
        <f ca="1">IF(ISERROR(VLOOKUP(SMALL(Tabelle3!$K$6:$K$300,Tabelle5!$A33),Tabelle3!$K$6:$L$300,2,0)),"",IF(VLOOKUP(SMALL(Tabelle3!$K$6:$K$300,Tabelle5!$A33),Tabelle3!$K$6:$L$300,2,0)=1,VLOOKUP(SMALL(Tabelle3!$K$6:$K$300,Tabelle5!$A33),Tabelle3!$K$6:$L$300,2,0)&amp;"  Punkt     ",VLOOKUP(SMALL(Tabelle3!$K$6:$K$300,Tabelle5!$A33),Tabelle3!$K$6:$L$300,2,0)&amp;"  Punkte   "))</f>
        <v/>
      </c>
      <c r="AG33" s="87" t="str">
        <f ca="1">IF(ISERROR(VLOOKUP(SMALL(Tabelle3!$K$6:$K$300,Tabelle5!$A33),Tabelle3!$K$6:$N$300,3,0)),"",VLOOKUP(SMALL(Tabelle3!$K$6:$K$300,Tabelle5!$A33),Tabelle3!$K$6:$N$300,3,0))</f>
        <v/>
      </c>
      <c r="AH33" s="89" t="str">
        <f ca="1">IF(ISERROR(VLOOKUP(SMALL(Tabelle3!$K$6:$K$300,Tabelle5!$A33),Tabelle3!$K$6:$N$300,4,0)),"",VLOOKUP(SMALL(Tabelle3!$K$6:$K$300,Tabelle5!$A33),Tabelle3!$K$6:$N$300,4,0))</f>
        <v/>
      </c>
      <c r="AI33" s="80"/>
      <c r="AJ33" s="78"/>
      <c r="AK33" s="84">
        <f t="shared" ca="1" si="1"/>
        <v>0</v>
      </c>
      <c r="AL33" s="88" t="str">
        <f t="shared" ca="1" si="2"/>
        <v>3.</v>
      </c>
      <c r="AM33" s="87" t="str">
        <f t="shared" ca="1" si="3"/>
        <v xml:space="preserve">43  Punkte   </v>
      </c>
      <c r="AN33" s="87" t="str">
        <f t="shared" ca="1" si="4"/>
        <v>EASY RAIDER OF-STYRIAVALLEY</v>
      </c>
      <c r="AO33" s="87" t="str">
        <f t="shared" ca="1" si="5"/>
        <v>Cindy Kasbauer</v>
      </c>
      <c r="AP33" s="84">
        <f t="shared" ca="1" si="11"/>
        <v>7</v>
      </c>
      <c r="AQ33" s="84">
        <f t="shared" ca="1" si="6"/>
        <v>40</v>
      </c>
      <c r="AR33" s="78"/>
      <c r="AS33" s="84">
        <f t="shared" ca="1" si="7"/>
        <v>0</v>
      </c>
      <c r="AT33" s="87" t="str">
        <f t="shared" ca="1" si="8"/>
        <v>3.</v>
      </c>
      <c r="AU33" s="87" t="str">
        <f t="shared" ca="1" si="9"/>
        <v xml:space="preserve">43  Punkte   </v>
      </c>
      <c r="AV33" s="87" t="str">
        <f t="shared" ca="1" si="10"/>
        <v>EASY RAIDER OF-STYRIAVALLEY</v>
      </c>
      <c r="AW33" s="87" t="str">
        <f t="shared" ca="1" si="0"/>
        <v>Cindy Kasbauer</v>
      </c>
      <c r="AX33" s="67">
        <f t="shared" ca="1" si="12"/>
        <v>7</v>
      </c>
      <c r="AY33" s="78"/>
      <c r="AZ33" s="91"/>
      <c r="BA33" s="91"/>
      <c r="BB33" s="91"/>
      <c r="BC33" s="91"/>
      <c r="BD33" s="91"/>
      <c r="BE33" s="91"/>
      <c r="BF33" s="91"/>
      <c r="BG33" s="91"/>
      <c r="BH33" s="91"/>
      <c r="BI33" s="67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2"/>
      <c r="DG33" s="92"/>
    </row>
    <row r="34" spans="1:117" ht="19.149999999999999" customHeight="1" x14ac:dyDescent="0.2">
      <c r="A34" s="75">
        <v>29</v>
      </c>
      <c r="B34" s="80"/>
      <c r="C34" s="88" t="str">
        <f ca="1">IF(ISERROR(QUOTIENT(SMALL(Tabelle3!$C$6:$C$300,Tabelle5!$A34),100)),"",QUOTIENT(SMALL(Tabelle3!$C$6:$C$300,Tabelle5!$A34),100)&amp;".")</f>
        <v/>
      </c>
      <c r="D34" s="89" t="str">
        <f ca="1">IF(ISERROR(VLOOKUP(SMALL(Tabelle3!$C$6:$C$300,Tabelle5!$A34),Tabelle3!$C$6:$D$300,2,0)),"",IF(VLOOKUP(SMALL(Tabelle3!$C$6:$C$300,Tabelle5!$A34),Tabelle3!$C$6:$D$300,2,0)=1,VLOOKUP(SMALL(Tabelle3!$C$6:$C$300,Tabelle5!$A34),Tabelle3!$C$6:$D$300,2,0)&amp;"  Punkt     ",VLOOKUP(SMALL(Tabelle3!$C$6:$C$300,Tabelle5!$A34),Tabelle3!$C$6:$D$300,2,0)&amp;"  Punkte   "))</f>
        <v/>
      </c>
      <c r="E34" s="87" t="str">
        <f ca="1">IF(ISERROR(VLOOKUP(SMALL(Tabelle3!$C$6:$C$300,Tabelle5!$A34),Tabelle3!$C$6:$N$300,11,0)),"",VLOOKUP(SMALL(Tabelle3!$C$6:$C$300,Tabelle5!$A34),Tabelle3!$C$6:$N$300,11,0))</f>
        <v/>
      </c>
      <c r="F34" s="89" t="str">
        <f ca="1">IF(ISERROR(VLOOKUP(SMALL(Tabelle3!$C$6:$C$300,Tabelle5!$A34),Tabelle3!$C$6:$N$300,12,0)),"",VLOOKUP(SMALL(Tabelle3!$C$6:$C$300,Tabelle5!$A34),Tabelle3!$C$6:$N$300,12,0))</f>
        <v/>
      </c>
      <c r="G34" s="80"/>
      <c r="H34" s="90"/>
      <c r="I34" s="80"/>
      <c r="J34" s="88" t="str">
        <f ca="1">IF(ISERROR(QUOTIENT(SMALL(Tabelle3!$E$6:$E$300,Tabelle5!$A34),100)),"",QUOTIENT(SMALL(Tabelle3!$E$6:$E$300,Tabelle5!$A34),100)&amp;".")</f>
        <v/>
      </c>
      <c r="K34" s="89" t="str">
        <f ca="1">IF(ISERROR(VLOOKUP(SMALL(Tabelle3!$E$6:$E$300,Tabelle5!$A34),Tabelle3!$E$6:$F$300,2,0)),"",IF(VLOOKUP(SMALL(Tabelle3!$E$6:$E$300,Tabelle5!$A34),Tabelle3!$E$6:$F$300,2,0)=1,VLOOKUP(SMALL(Tabelle3!$E$6:$E$300,Tabelle5!$A34),Tabelle3!$E$6:$F$300,2,0)&amp;"  Punkt     ",VLOOKUP(SMALL(Tabelle3!$E$6:$E$300,Tabelle5!$A34),Tabelle3!$E$6:$F$300,2,0)&amp;"  Punkte   "))</f>
        <v/>
      </c>
      <c r="L34" s="87" t="str">
        <f ca="1">IF(ISERROR(VLOOKUP(SMALL(Tabelle3!$E$6:$E$300,Tabelle5!$A34),Tabelle3!$E$6:$N$300,9,0)),"",VLOOKUP(SMALL(Tabelle3!$E$6:$E$300,Tabelle5!$A34),Tabelle3!$E$6:$N$300,9,0))</f>
        <v/>
      </c>
      <c r="M34" s="89" t="str">
        <f ca="1">IF(ISERROR(VLOOKUP(SMALL(Tabelle3!$E$6:$E$300,Tabelle5!$A34),Tabelle3!$E$6:$N$300,10,0)),"",VLOOKUP(SMALL(Tabelle3!$E$6:$E$300,Tabelle5!$A34),Tabelle3!$E$6:$N$300,10,0))</f>
        <v/>
      </c>
      <c r="N34" s="80"/>
      <c r="P34" s="80"/>
      <c r="Q34" s="88" t="str">
        <f ca="1">IF(ISERROR(QUOTIENT(SMALL(Tabelle3!$G$6:$G$300,Tabelle5!$A34),100)),"",QUOTIENT(SMALL(Tabelle3!$G$6:$G$300,Tabelle5!$A34),100)&amp;".")</f>
        <v/>
      </c>
      <c r="R34" s="89" t="str">
        <f ca="1">IF(ISERROR(VLOOKUP(SMALL(Tabelle3!$G$6:$G$300,Tabelle5!$A34),Tabelle3!$G$6:$H$300,2,0)),"",IF(VLOOKUP(SMALL(Tabelle3!$G$6:$G$300,Tabelle5!$A34),Tabelle3!$G$6:$H$300,2,0)=1,VLOOKUP(SMALL(Tabelle3!$G$6:$G$300,Tabelle5!$A34),Tabelle3!$G$6:$H$300,2,0)&amp;"  Punkt     ",VLOOKUP(SMALL(Tabelle3!$G$6:$G$300,Tabelle5!$A34),Tabelle3!$G$6:$H$300,2,0)&amp;"  Punkte   "))</f>
        <v/>
      </c>
      <c r="S34" s="87" t="str">
        <f ca="1">IF(ISERROR(VLOOKUP(SMALL(Tabelle3!$G$6:$G$300,Tabelle5!$A34),Tabelle3!$G$6:$N$300,7,0)),"",VLOOKUP(SMALL(Tabelle3!$G$6:$G$300,Tabelle5!$A34),Tabelle3!$G$6:$N$300,7,0))</f>
        <v/>
      </c>
      <c r="T34" s="89" t="str">
        <f ca="1">IF(ISERROR(VLOOKUP(SMALL(Tabelle3!$G$6:$G$300,Tabelle5!$A34),Tabelle3!$G$6:$N$300,8,0)),"",VLOOKUP(SMALL(Tabelle3!$G$6:$G$300,Tabelle5!$A34),Tabelle3!$G$6:$N$300,8,0))</f>
        <v/>
      </c>
      <c r="U34" s="80"/>
      <c r="V34" s="78"/>
      <c r="W34" s="80"/>
      <c r="X34" s="88" t="str">
        <f ca="1">IF(ISERROR(QUOTIENT(SMALL(Tabelle3!$I$6:$I$300,Tabelle5!$A34),100)),"",QUOTIENT(SMALL(Tabelle3!$I$6:$I$300,Tabelle5!$A34),100)&amp;".")</f>
        <v/>
      </c>
      <c r="Y34" s="89" t="str">
        <f ca="1">IF(ISERROR(VLOOKUP(SMALL(Tabelle3!$I$6:$I$300,Tabelle5!$A34),Tabelle3!$I$6:$J$300,2,0)),"",IF(VLOOKUP(SMALL(Tabelle3!$I$6:$I$300,Tabelle5!$A34),Tabelle3!$I$6:$J$300,2,0)=1,VLOOKUP(SMALL(Tabelle3!$I$6:$I$300,Tabelle5!$A34),Tabelle3!$I$6:$J$300,2,0)&amp;"  Punkt     ",VLOOKUP(SMALL(Tabelle3!$I$6:$I$300,Tabelle5!$A34),Tabelle3!$I$6:$J$300,2,0)&amp;"  Punkte   "))</f>
        <v/>
      </c>
      <c r="Z34" s="87" t="str">
        <f ca="1">IF(ISERROR(VLOOKUP(SMALL(Tabelle3!$I$6:$I$300,Tabelle5!$A34),Tabelle3!$I$6:$N$300,5,0)),"",VLOOKUP(SMALL(Tabelle3!$I$6:$I$300,Tabelle5!$A34),Tabelle3!$I$6:$N$300,5,0))</f>
        <v/>
      </c>
      <c r="AA34" s="89" t="str">
        <f ca="1">IF(ISERROR(VLOOKUP(SMALL(Tabelle3!$I$6:$I$300,Tabelle5!$A34),Tabelle3!$I$6:$N$300,6,0)),"",VLOOKUP(SMALL(Tabelle3!$I$6:$I$300,Tabelle5!$A34),Tabelle3!$I$6:$N$300,6,0))</f>
        <v/>
      </c>
      <c r="AB34" s="80"/>
      <c r="AC34" s="78"/>
      <c r="AD34" s="80"/>
      <c r="AE34" s="88" t="str">
        <f ca="1">IF(ISERROR(QUOTIENT(SMALL(Tabelle3!$K$6:$K$300,Tabelle5!$A34),100)),"",QUOTIENT(SMALL(Tabelle3!$K$6:$K$300,Tabelle5!$A34),100)&amp;".")</f>
        <v/>
      </c>
      <c r="AF34" s="89" t="str">
        <f ca="1">IF(ISERROR(VLOOKUP(SMALL(Tabelle3!$K$6:$K$300,Tabelle5!$A34),Tabelle3!$K$6:$L$300,2,0)),"",IF(VLOOKUP(SMALL(Tabelle3!$K$6:$K$300,Tabelle5!$A34),Tabelle3!$K$6:$L$300,2,0)=1,VLOOKUP(SMALL(Tabelle3!$K$6:$K$300,Tabelle5!$A34),Tabelle3!$K$6:$L$300,2,0)&amp;"  Punkt     ",VLOOKUP(SMALL(Tabelle3!$K$6:$K$300,Tabelle5!$A34),Tabelle3!$K$6:$L$300,2,0)&amp;"  Punkte   "))</f>
        <v/>
      </c>
      <c r="AG34" s="87" t="str">
        <f ca="1">IF(ISERROR(VLOOKUP(SMALL(Tabelle3!$K$6:$K$300,Tabelle5!$A34),Tabelle3!$K$6:$N$300,3,0)),"",VLOOKUP(SMALL(Tabelle3!$K$6:$K$300,Tabelle5!$A34),Tabelle3!$K$6:$N$300,3,0))</f>
        <v/>
      </c>
      <c r="AH34" s="89" t="str">
        <f ca="1">IF(ISERROR(VLOOKUP(SMALL(Tabelle3!$K$6:$K$300,Tabelle5!$A34),Tabelle3!$K$6:$N$300,4,0)),"",VLOOKUP(SMALL(Tabelle3!$K$6:$K$300,Tabelle5!$A34),Tabelle3!$K$6:$N$300,4,0))</f>
        <v/>
      </c>
      <c r="AI34" s="80"/>
      <c r="AJ34" s="78"/>
      <c r="AK34" s="84">
        <f t="shared" ca="1" si="1"/>
        <v>0</v>
      </c>
      <c r="AL34" s="88" t="str">
        <f t="shared" ca="1" si="2"/>
        <v>4.</v>
      </c>
      <c r="AM34" s="87" t="str">
        <f t="shared" ca="1" si="3"/>
        <v xml:space="preserve">35  Punkte   </v>
      </c>
      <c r="AN34" s="87" t="str">
        <f t="shared" ca="1" si="4"/>
        <v>SPAKLING DIAMONDSTAFF HELLS BELLS</v>
      </c>
      <c r="AO34" s="87" t="str">
        <f t="shared" ca="1" si="5"/>
        <v>Sandra Weiss</v>
      </c>
      <c r="AP34" s="84">
        <f t="shared" ca="1" si="11"/>
        <v>7</v>
      </c>
      <c r="AQ34" s="84">
        <f t="shared" ca="1" si="6"/>
        <v>41</v>
      </c>
      <c r="AR34" s="78"/>
      <c r="AS34" s="84">
        <f t="shared" ca="1" si="7"/>
        <v>0</v>
      </c>
      <c r="AT34" s="87" t="str">
        <f t="shared" ca="1" si="8"/>
        <v>4.</v>
      </c>
      <c r="AU34" s="87" t="str">
        <f t="shared" ca="1" si="9"/>
        <v xml:space="preserve">35  Punkte   </v>
      </c>
      <c r="AV34" s="87" t="str">
        <f t="shared" ca="1" si="10"/>
        <v>SPAKLING DIAMONDSTAFF HELLS BELLS</v>
      </c>
      <c r="AW34" s="87" t="str">
        <f t="shared" ca="1" si="0"/>
        <v>Sandra Weiss</v>
      </c>
      <c r="AX34" s="67">
        <f t="shared" ca="1" si="12"/>
        <v>7</v>
      </c>
      <c r="AY34" s="78"/>
      <c r="AZ34" s="91"/>
      <c r="BA34" s="91"/>
      <c r="BB34" s="91"/>
      <c r="BC34" s="91"/>
      <c r="BD34" s="91"/>
      <c r="BE34" s="91"/>
      <c r="BF34" s="91"/>
      <c r="BG34" s="91"/>
      <c r="BH34" s="91"/>
      <c r="BI34" s="67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2"/>
      <c r="DG34" s="92"/>
    </row>
    <row r="35" spans="1:117" ht="19.149999999999999" customHeight="1" x14ac:dyDescent="0.2">
      <c r="A35" s="75">
        <v>30</v>
      </c>
      <c r="B35" s="80"/>
      <c r="C35" s="88" t="str">
        <f ca="1">IF(ISERROR(QUOTIENT(SMALL(Tabelle3!$C$6:$C$300,Tabelle5!$A35),100)),"",QUOTIENT(SMALL(Tabelle3!$C$6:$C$300,Tabelle5!$A35),100)&amp;".")</f>
        <v/>
      </c>
      <c r="D35" s="89" t="str">
        <f ca="1">IF(ISERROR(VLOOKUP(SMALL(Tabelle3!$C$6:$C$300,Tabelle5!$A35),Tabelle3!$C$6:$D$300,2,0)),"",IF(VLOOKUP(SMALL(Tabelle3!$C$6:$C$300,Tabelle5!$A35),Tabelle3!$C$6:$D$300,2,0)=1,VLOOKUP(SMALL(Tabelle3!$C$6:$C$300,Tabelle5!$A35),Tabelle3!$C$6:$D$300,2,0)&amp;"  Punkt     ",VLOOKUP(SMALL(Tabelle3!$C$6:$C$300,Tabelle5!$A35),Tabelle3!$C$6:$D$300,2,0)&amp;"  Punkte   "))</f>
        <v/>
      </c>
      <c r="E35" s="87" t="str">
        <f ca="1">IF(ISERROR(VLOOKUP(SMALL(Tabelle3!$C$6:$C$300,Tabelle5!$A35),Tabelle3!$C$6:$N$300,11,0)),"",VLOOKUP(SMALL(Tabelle3!$C$6:$C$300,Tabelle5!$A35),Tabelle3!$C$6:$N$300,11,0))</f>
        <v/>
      </c>
      <c r="F35" s="89" t="str">
        <f ca="1">IF(ISERROR(VLOOKUP(SMALL(Tabelle3!$C$6:$C$300,Tabelle5!$A35),Tabelle3!$C$6:$N$300,12,0)),"",VLOOKUP(SMALL(Tabelle3!$C$6:$C$300,Tabelle5!$A35),Tabelle3!$C$6:$N$300,12,0))</f>
        <v/>
      </c>
      <c r="G35" s="80"/>
      <c r="H35" s="90"/>
      <c r="I35" s="80"/>
      <c r="J35" s="88" t="str">
        <f ca="1">IF(ISERROR(QUOTIENT(SMALL(Tabelle3!$E$6:$E$300,Tabelle5!$A35),100)),"",QUOTIENT(SMALL(Tabelle3!$E$6:$E$300,Tabelle5!$A35),100)&amp;".")</f>
        <v/>
      </c>
      <c r="K35" s="89" t="str">
        <f ca="1">IF(ISERROR(VLOOKUP(SMALL(Tabelle3!$E$6:$E$300,Tabelle5!$A35),Tabelle3!$E$6:$F$300,2,0)),"",IF(VLOOKUP(SMALL(Tabelle3!$E$6:$E$300,Tabelle5!$A35),Tabelle3!$E$6:$F$300,2,0)=1,VLOOKUP(SMALL(Tabelle3!$E$6:$E$300,Tabelle5!$A35),Tabelle3!$E$6:$F$300,2,0)&amp;"  Punkt     ",VLOOKUP(SMALL(Tabelle3!$E$6:$E$300,Tabelle5!$A35),Tabelle3!$E$6:$F$300,2,0)&amp;"  Punkte   "))</f>
        <v/>
      </c>
      <c r="L35" s="87" t="str">
        <f ca="1">IF(ISERROR(VLOOKUP(SMALL(Tabelle3!$E$6:$E$300,Tabelle5!$A35),Tabelle3!$E$6:$N$300,9,0)),"",VLOOKUP(SMALL(Tabelle3!$E$6:$E$300,Tabelle5!$A35),Tabelle3!$E$6:$N$300,9,0))</f>
        <v/>
      </c>
      <c r="M35" s="89" t="str">
        <f ca="1">IF(ISERROR(VLOOKUP(SMALL(Tabelle3!$E$6:$E$300,Tabelle5!$A35),Tabelle3!$E$6:$N$300,10,0)),"",VLOOKUP(SMALL(Tabelle3!$E$6:$E$300,Tabelle5!$A35),Tabelle3!$E$6:$N$300,10,0))</f>
        <v/>
      </c>
      <c r="N35" s="80"/>
      <c r="P35" s="80"/>
      <c r="Q35" s="88" t="str">
        <f ca="1">IF(ISERROR(QUOTIENT(SMALL(Tabelle3!$G$6:$G$300,Tabelle5!$A35),100)),"",QUOTIENT(SMALL(Tabelle3!$G$6:$G$300,Tabelle5!$A35),100)&amp;".")</f>
        <v/>
      </c>
      <c r="R35" s="89" t="str">
        <f ca="1">IF(ISERROR(VLOOKUP(SMALL(Tabelle3!$G$6:$G$300,Tabelle5!$A35),Tabelle3!$G$6:$H$300,2,0)),"",IF(VLOOKUP(SMALL(Tabelle3!$G$6:$G$300,Tabelle5!$A35),Tabelle3!$G$6:$H$300,2,0)=1,VLOOKUP(SMALL(Tabelle3!$G$6:$G$300,Tabelle5!$A35),Tabelle3!$G$6:$H$300,2,0)&amp;"  Punkt     ",VLOOKUP(SMALL(Tabelle3!$G$6:$G$300,Tabelle5!$A35),Tabelle3!$G$6:$H$300,2,0)&amp;"  Punkte   "))</f>
        <v/>
      </c>
      <c r="S35" s="87" t="str">
        <f ca="1">IF(ISERROR(VLOOKUP(SMALL(Tabelle3!$G$6:$G$300,Tabelle5!$A35),Tabelle3!$G$6:$N$300,7,0)),"",VLOOKUP(SMALL(Tabelle3!$G$6:$G$300,Tabelle5!$A35),Tabelle3!$G$6:$N$300,7,0))</f>
        <v/>
      </c>
      <c r="T35" s="89" t="str">
        <f ca="1">IF(ISERROR(VLOOKUP(SMALL(Tabelle3!$G$6:$G$300,Tabelle5!$A35),Tabelle3!$G$6:$N$300,8,0)),"",VLOOKUP(SMALL(Tabelle3!$G$6:$G$300,Tabelle5!$A35),Tabelle3!$G$6:$N$300,8,0))</f>
        <v/>
      </c>
      <c r="U35" s="80"/>
      <c r="V35" s="78"/>
      <c r="W35" s="80"/>
      <c r="X35" s="88" t="str">
        <f ca="1">IF(ISERROR(QUOTIENT(SMALL(Tabelle3!$I$6:$I$300,Tabelle5!$A35),100)),"",QUOTIENT(SMALL(Tabelle3!$I$6:$I$300,Tabelle5!$A35),100)&amp;".")</f>
        <v/>
      </c>
      <c r="Y35" s="89" t="str">
        <f ca="1">IF(ISERROR(VLOOKUP(SMALL(Tabelle3!$I$6:$I$300,Tabelle5!$A35),Tabelle3!$I$6:$J$300,2,0)),"",IF(VLOOKUP(SMALL(Tabelle3!$I$6:$I$300,Tabelle5!$A35),Tabelle3!$I$6:$J$300,2,0)=1,VLOOKUP(SMALL(Tabelle3!$I$6:$I$300,Tabelle5!$A35),Tabelle3!$I$6:$J$300,2,0)&amp;"  Punkt     ",VLOOKUP(SMALL(Tabelle3!$I$6:$I$300,Tabelle5!$A35),Tabelle3!$I$6:$J$300,2,0)&amp;"  Punkte   "))</f>
        <v/>
      </c>
      <c r="Z35" s="87" t="str">
        <f ca="1">IF(ISERROR(VLOOKUP(SMALL(Tabelle3!$I$6:$I$300,Tabelle5!$A35),Tabelle3!$I$6:$N$300,5,0)),"",VLOOKUP(SMALL(Tabelle3!$I$6:$I$300,Tabelle5!$A35),Tabelle3!$I$6:$N$300,5,0))</f>
        <v/>
      </c>
      <c r="AA35" s="89" t="str">
        <f ca="1">IF(ISERROR(VLOOKUP(SMALL(Tabelle3!$I$6:$I$300,Tabelle5!$A35),Tabelle3!$I$6:$N$300,6,0)),"",VLOOKUP(SMALL(Tabelle3!$I$6:$I$300,Tabelle5!$A35),Tabelle3!$I$6:$N$300,6,0))</f>
        <v/>
      </c>
      <c r="AB35" s="80"/>
      <c r="AC35" s="78"/>
      <c r="AD35" s="80"/>
      <c r="AE35" s="88" t="str">
        <f ca="1">IF(ISERROR(QUOTIENT(SMALL(Tabelle3!$K$6:$K$300,Tabelle5!$A35),100)),"",QUOTIENT(SMALL(Tabelle3!$K$6:$K$300,Tabelle5!$A35),100)&amp;".")</f>
        <v/>
      </c>
      <c r="AF35" s="89" t="str">
        <f ca="1">IF(ISERROR(VLOOKUP(SMALL(Tabelle3!$K$6:$K$300,Tabelle5!$A35),Tabelle3!$K$6:$L$300,2,0)),"",IF(VLOOKUP(SMALL(Tabelle3!$K$6:$K$300,Tabelle5!$A35),Tabelle3!$K$6:$L$300,2,0)=1,VLOOKUP(SMALL(Tabelle3!$K$6:$K$300,Tabelle5!$A35),Tabelle3!$K$6:$L$300,2,0)&amp;"  Punkt     ",VLOOKUP(SMALL(Tabelle3!$K$6:$K$300,Tabelle5!$A35),Tabelle3!$K$6:$L$300,2,0)&amp;"  Punkte   "))</f>
        <v/>
      </c>
      <c r="AG35" s="87" t="str">
        <f ca="1">IF(ISERROR(VLOOKUP(SMALL(Tabelle3!$K$6:$K$300,Tabelle5!$A35),Tabelle3!$K$6:$N$300,3,0)),"",VLOOKUP(SMALL(Tabelle3!$K$6:$K$300,Tabelle5!$A35),Tabelle3!$K$6:$N$300,3,0))</f>
        <v/>
      </c>
      <c r="AH35" s="89" t="str">
        <f ca="1">IF(ISERROR(VLOOKUP(SMALL(Tabelle3!$K$6:$K$300,Tabelle5!$A35),Tabelle3!$K$6:$N$300,4,0)),"",VLOOKUP(SMALL(Tabelle3!$K$6:$K$300,Tabelle5!$A35),Tabelle3!$K$6:$N$300,4,0))</f>
        <v/>
      </c>
      <c r="AI35" s="80"/>
      <c r="AJ35" s="78"/>
      <c r="AK35" s="84">
        <f t="shared" ca="1" si="1"/>
        <v>0</v>
      </c>
      <c r="AL35" s="88" t="str">
        <f t="shared" ca="1" si="2"/>
        <v>5.</v>
      </c>
      <c r="AM35" s="87" t="str">
        <f t="shared" ca="1" si="3"/>
        <v xml:space="preserve">18  Punkte   </v>
      </c>
      <c r="AN35" s="87" t="str">
        <f t="shared" ca="1" si="4"/>
        <v>EVOLUTION DREAM OF ANGLE BULLS</v>
      </c>
      <c r="AO35" s="87" t="str">
        <f t="shared" ca="1" si="5"/>
        <v>Isabella Fischer</v>
      </c>
      <c r="AP35" s="84">
        <f t="shared" ca="1" si="11"/>
        <v>7</v>
      </c>
      <c r="AQ35" s="84">
        <f t="shared" ca="1" si="6"/>
        <v>42</v>
      </c>
      <c r="AR35" s="78"/>
      <c r="AS35" s="84">
        <f t="shared" ca="1" si="7"/>
        <v>0</v>
      </c>
      <c r="AT35" s="87" t="str">
        <f t="shared" ca="1" si="8"/>
        <v>5.</v>
      </c>
      <c r="AU35" s="87" t="str">
        <f t="shared" ca="1" si="9"/>
        <v xml:space="preserve">18  Punkte   </v>
      </c>
      <c r="AV35" s="87" t="str">
        <f t="shared" ca="1" si="10"/>
        <v>EVOLUTION DREAM OF ANGLE BULLS</v>
      </c>
      <c r="AW35" s="87" t="str">
        <f t="shared" ca="1" si="0"/>
        <v>Isabella Fischer</v>
      </c>
      <c r="AX35" s="67">
        <f t="shared" ca="1" si="12"/>
        <v>7</v>
      </c>
      <c r="AY35" s="78"/>
      <c r="AZ35" s="91"/>
      <c r="BA35" s="91"/>
      <c r="BB35" s="91"/>
      <c r="BC35" s="91"/>
      <c r="BD35" s="91"/>
      <c r="BE35" s="91"/>
      <c r="BF35" s="91"/>
      <c r="BG35" s="91"/>
      <c r="BH35" s="91"/>
      <c r="BI35" s="67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2"/>
      <c r="DG35" s="92"/>
    </row>
    <row r="36" spans="1:117" ht="19.149999999999999" customHeight="1" x14ac:dyDescent="0.2">
      <c r="A36" s="75">
        <v>31</v>
      </c>
      <c r="B36" s="80"/>
      <c r="C36" s="88" t="str">
        <f ca="1">IF(ISERROR(QUOTIENT(SMALL(Tabelle3!$C$6:$C$300,Tabelle5!$A36),100)),"",QUOTIENT(SMALL(Tabelle3!$C$6:$C$300,Tabelle5!$A36),100)&amp;".")</f>
        <v/>
      </c>
      <c r="D36" s="89" t="str">
        <f ca="1">IF(ISERROR(VLOOKUP(SMALL(Tabelle3!$C$6:$C$300,Tabelle5!$A36),Tabelle3!$C$6:$D$300,2,0)),"",IF(VLOOKUP(SMALL(Tabelle3!$C$6:$C$300,Tabelle5!$A36),Tabelle3!$C$6:$D$300,2,0)=1,VLOOKUP(SMALL(Tabelle3!$C$6:$C$300,Tabelle5!$A36),Tabelle3!$C$6:$D$300,2,0)&amp;"  Punkt     ",VLOOKUP(SMALL(Tabelle3!$C$6:$C$300,Tabelle5!$A36),Tabelle3!$C$6:$D$300,2,0)&amp;"  Punkte   "))</f>
        <v/>
      </c>
      <c r="E36" s="87" t="str">
        <f ca="1">IF(ISERROR(VLOOKUP(SMALL(Tabelle3!$C$6:$C$300,Tabelle5!$A36),Tabelle3!$C$6:$N$300,11,0)),"",VLOOKUP(SMALL(Tabelle3!$C$6:$C$300,Tabelle5!$A36),Tabelle3!$C$6:$N$300,11,0))</f>
        <v/>
      </c>
      <c r="F36" s="89" t="str">
        <f ca="1">IF(ISERROR(VLOOKUP(SMALL(Tabelle3!$C$6:$C$300,Tabelle5!$A36),Tabelle3!$C$6:$N$300,12,0)),"",VLOOKUP(SMALL(Tabelle3!$C$6:$C$300,Tabelle5!$A36),Tabelle3!$C$6:$N$300,12,0))</f>
        <v/>
      </c>
      <c r="G36" s="80"/>
      <c r="H36" s="90"/>
      <c r="I36" s="80"/>
      <c r="J36" s="88" t="str">
        <f ca="1">IF(ISERROR(QUOTIENT(SMALL(Tabelle3!$E$6:$E$300,Tabelle5!$A36),100)),"",QUOTIENT(SMALL(Tabelle3!$E$6:$E$300,Tabelle5!$A36),100)&amp;".")</f>
        <v/>
      </c>
      <c r="K36" s="89" t="str">
        <f ca="1">IF(ISERROR(VLOOKUP(SMALL(Tabelle3!$E$6:$E$300,Tabelle5!$A36),Tabelle3!$E$6:$F$300,2,0)),"",IF(VLOOKUP(SMALL(Tabelle3!$E$6:$E$300,Tabelle5!$A36),Tabelle3!$E$6:$F$300,2,0)=1,VLOOKUP(SMALL(Tabelle3!$E$6:$E$300,Tabelle5!$A36),Tabelle3!$E$6:$F$300,2,0)&amp;"  Punkt     ",VLOOKUP(SMALL(Tabelle3!$E$6:$E$300,Tabelle5!$A36),Tabelle3!$E$6:$F$300,2,0)&amp;"  Punkte   "))</f>
        <v/>
      </c>
      <c r="L36" s="87" t="str">
        <f ca="1">IF(ISERROR(VLOOKUP(SMALL(Tabelle3!$E$6:$E$300,Tabelle5!$A36),Tabelle3!$E$6:$N$300,9,0)),"",VLOOKUP(SMALL(Tabelle3!$E$6:$E$300,Tabelle5!$A36),Tabelle3!$E$6:$N$300,9,0))</f>
        <v/>
      </c>
      <c r="M36" s="89" t="str">
        <f ca="1">IF(ISERROR(VLOOKUP(SMALL(Tabelle3!$E$6:$E$300,Tabelle5!$A36),Tabelle3!$E$6:$N$300,10,0)),"",VLOOKUP(SMALL(Tabelle3!$E$6:$E$300,Tabelle5!$A36),Tabelle3!$E$6:$N$300,10,0))</f>
        <v/>
      </c>
      <c r="N36" s="80"/>
      <c r="P36" s="80"/>
      <c r="Q36" s="88" t="str">
        <f ca="1">IF(ISERROR(QUOTIENT(SMALL(Tabelle3!$G$6:$G$300,Tabelle5!$A36),100)),"",QUOTIENT(SMALL(Tabelle3!$G$6:$G$300,Tabelle5!$A36),100)&amp;".")</f>
        <v/>
      </c>
      <c r="R36" s="89" t="str">
        <f ca="1">IF(ISERROR(VLOOKUP(SMALL(Tabelle3!$G$6:$G$300,Tabelle5!$A36),Tabelle3!$G$6:$H$300,2,0)),"",IF(VLOOKUP(SMALL(Tabelle3!$G$6:$G$300,Tabelle5!$A36),Tabelle3!$G$6:$H$300,2,0)=1,VLOOKUP(SMALL(Tabelle3!$G$6:$G$300,Tabelle5!$A36),Tabelle3!$G$6:$H$300,2,0)&amp;"  Punkt     ",VLOOKUP(SMALL(Tabelle3!$G$6:$G$300,Tabelle5!$A36),Tabelle3!$G$6:$H$300,2,0)&amp;"  Punkte   "))</f>
        <v/>
      </c>
      <c r="S36" s="87" t="str">
        <f ca="1">IF(ISERROR(VLOOKUP(SMALL(Tabelle3!$G$6:$G$300,Tabelle5!$A36),Tabelle3!$G$6:$N$300,7,0)),"",VLOOKUP(SMALL(Tabelle3!$G$6:$G$300,Tabelle5!$A36),Tabelle3!$G$6:$N$300,7,0))</f>
        <v/>
      </c>
      <c r="T36" s="89" t="str">
        <f ca="1">IF(ISERROR(VLOOKUP(SMALL(Tabelle3!$G$6:$G$300,Tabelle5!$A36),Tabelle3!$G$6:$N$300,8,0)),"",VLOOKUP(SMALL(Tabelle3!$G$6:$G$300,Tabelle5!$A36),Tabelle3!$G$6:$N$300,8,0))</f>
        <v/>
      </c>
      <c r="U36" s="80"/>
      <c r="V36" s="78"/>
      <c r="W36" s="80"/>
      <c r="X36" s="88" t="str">
        <f ca="1">IF(ISERROR(QUOTIENT(SMALL(Tabelle3!$I$6:$I$300,Tabelle5!$A36),100)),"",QUOTIENT(SMALL(Tabelle3!$I$6:$I$300,Tabelle5!$A36),100)&amp;".")</f>
        <v/>
      </c>
      <c r="Y36" s="89" t="str">
        <f ca="1">IF(ISERROR(VLOOKUP(SMALL(Tabelle3!$I$6:$I$300,Tabelle5!$A36),Tabelle3!$I$6:$J$300,2,0)),"",IF(VLOOKUP(SMALL(Tabelle3!$I$6:$I$300,Tabelle5!$A36),Tabelle3!$I$6:$J$300,2,0)=1,VLOOKUP(SMALL(Tabelle3!$I$6:$I$300,Tabelle5!$A36),Tabelle3!$I$6:$J$300,2,0)&amp;"  Punkt     ",VLOOKUP(SMALL(Tabelle3!$I$6:$I$300,Tabelle5!$A36),Tabelle3!$I$6:$J$300,2,0)&amp;"  Punkte   "))</f>
        <v/>
      </c>
      <c r="Z36" s="87" t="str">
        <f ca="1">IF(ISERROR(VLOOKUP(SMALL(Tabelle3!$I$6:$I$300,Tabelle5!$A36),Tabelle3!$I$6:$N$300,5,0)),"",VLOOKUP(SMALL(Tabelle3!$I$6:$I$300,Tabelle5!$A36),Tabelle3!$I$6:$N$300,5,0))</f>
        <v/>
      </c>
      <c r="AA36" s="89" t="str">
        <f ca="1">IF(ISERROR(VLOOKUP(SMALL(Tabelle3!$I$6:$I$300,Tabelle5!$A36),Tabelle3!$I$6:$N$300,6,0)),"",VLOOKUP(SMALL(Tabelle3!$I$6:$I$300,Tabelle5!$A36),Tabelle3!$I$6:$N$300,6,0))</f>
        <v/>
      </c>
      <c r="AB36" s="80"/>
      <c r="AC36" s="78"/>
      <c r="AD36" s="80"/>
      <c r="AE36" s="88" t="str">
        <f ca="1">IF(ISERROR(QUOTIENT(SMALL(Tabelle3!$K$6:$K$300,Tabelle5!$A36),100)),"",QUOTIENT(SMALL(Tabelle3!$K$6:$K$300,Tabelle5!$A36),100)&amp;".")</f>
        <v/>
      </c>
      <c r="AF36" s="89" t="str">
        <f ca="1">IF(ISERROR(VLOOKUP(SMALL(Tabelle3!$K$6:$K$300,Tabelle5!$A36),Tabelle3!$K$6:$L$300,2,0)),"",IF(VLOOKUP(SMALL(Tabelle3!$K$6:$K$300,Tabelle5!$A36),Tabelle3!$K$6:$L$300,2,0)=1,VLOOKUP(SMALL(Tabelle3!$K$6:$K$300,Tabelle5!$A36),Tabelle3!$K$6:$L$300,2,0)&amp;"  Punkt     ",VLOOKUP(SMALL(Tabelle3!$K$6:$K$300,Tabelle5!$A36),Tabelle3!$K$6:$L$300,2,0)&amp;"  Punkte   "))</f>
        <v/>
      </c>
      <c r="AG36" s="87" t="str">
        <f ca="1">IF(ISERROR(VLOOKUP(SMALL(Tabelle3!$K$6:$K$300,Tabelle5!$A36),Tabelle3!$K$6:$N$300,3,0)),"",VLOOKUP(SMALL(Tabelle3!$K$6:$K$300,Tabelle5!$A36),Tabelle3!$K$6:$N$300,3,0))</f>
        <v/>
      </c>
      <c r="AH36" s="89" t="str">
        <f ca="1">IF(ISERROR(VLOOKUP(SMALL(Tabelle3!$K$6:$K$300,Tabelle5!$A36),Tabelle3!$K$6:$N$300,4,0)),"",VLOOKUP(SMALL(Tabelle3!$K$6:$K$300,Tabelle5!$A36),Tabelle3!$K$6:$N$300,4,0))</f>
        <v/>
      </c>
      <c r="AI36" s="80"/>
      <c r="AJ36" s="78"/>
      <c r="AK36" s="84">
        <f t="shared" ca="1" si="1"/>
        <v>0</v>
      </c>
      <c r="AL36" s="88" t="str">
        <f t="shared" ca="1" si="2"/>
        <v>6.</v>
      </c>
      <c r="AM36" s="87" t="str">
        <f t="shared" ca="1" si="3"/>
        <v xml:space="preserve">16  Punkte   </v>
      </c>
      <c r="AN36" s="87" t="str">
        <f t="shared" ca="1" si="4"/>
        <v>BUDDYSTAFF'S JEEPERS CREEPERS</v>
      </c>
      <c r="AO36" s="87" t="str">
        <f t="shared" ca="1" si="5"/>
        <v>Sonja Porits</v>
      </c>
      <c r="AP36" s="84">
        <f t="shared" ca="1" si="11"/>
        <v>7</v>
      </c>
      <c r="AQ36" s="84">
        <f t="shared" ca="1" si="6"/>
        <v>43</v>
      </c>
      <c r="AR36" s="78"/>
      <c r="AS36" s="84">
        <f t="shared" ca="1" si="7"/>
        <v>0</v>
      </c>
      <c r="AT36" s="87" t="str">
        <f t="shared" ca="1" si="8"/>
        <v>6.</v>
      </c>
      <c r="AU36" s="87" t="str">
        <f t="shared" ca="1" si="9"/>
        <v xml:space="preserve">16  Punkte   </v>
      </c>
      <c r="AV36" s="87" t="str">
        <f t="shared" ca="1" si="10"/>
        <v>BUDDYSTAFF'S JEEPERS CREEPERS</v>
      </c>
      <c r="AW36" s="87" t="str">
        <f t="shared" ca="1" si="0"/>
        <v>Sonja Porits</v>
      </c>
      <c r="AX36" s="67">
        <f t="shared" ca="1" si="12"/>
        <v>7</v>
      </c>
      <c r="AY36" s="78"/>
      <c r="AZ36" s="91"/>
      <c r="BA36" s="91"/>
      <c r="BB36" s="91"/>
      <c r="BC36" s="91"/>
      <c r="BD36" s="91"/>
      <c r="BE36" s="91"/>
      <c r="BF36" s="91"/>
      <c r="BG36" s="91"/>
      <c r="BH36" s="91"/>
      <c r="BI36" s="67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2"/>
      <c r="DG36" s="92"/>
    </row>
    <row r="37" spans="1:117" ht="19.149999999999999" customHeight="1" x14ac:dyDescent="0.2">
      <c r="A37" s="75">
        <v>32</v>
      </c>
      <c r="B37" s="80"/>
      <c r="C37" s="88" t="str">
        <f ca="1">IF(ISERROR(QUOTIENT(SMALL(Tabelle3!$C$6:$C$300,Tabelle5!$A37),100)),"",QUOTIENT(SMALL(Tabelle3!$C$6:$C$300,Tabelle5!$A37),100)&amp;".")</f>
        <v/>
      </c>
      <c r="D37" s="89" t="str">
        <f ca="1">IF(ISERROR(VLOOKUP(SMALL(Tabelle3!$C$6:$C$300,Tabelle5!$A37),Tabelle3!$C$6:$D$300,2,0)),"",IF(VLOOKUP(SMALL(Tabelle3!$C$6:$C$300,Tabelle5!$A37),Tabelle3!$C$6:$D$300,2,0)=1,VLOOKUP(SMALL(Tabelle3!$C$6:$C$300,Tabelle5!$A37),Tabelle3!$C$6:$D$300,2,0)&amp;"  Punkt     ",VLOOKUP(SMALL(Tabelle3!$C$6:$C$300,Tabelle5!$A37),Tabelle3!$C$6:$D$300,2,0)&amp;"  Punkte   "))</f>
        <v/>
      </c>
      <c r="E37" s="87" t="str">
        <f ca="1">IF(ISERROR(VLOOKUP(SMALL(Tabelle3!$C$6:$C$300,Tabelle5!$A37),Tabelle3!$C$6:$N$300,11,0)),"",VLOOKUP(SMALL(Tabelle3!$C$6:$C$300,Tabelle5!$A37),Tabelle3!$C$6:$N$300,11,0))</f>
        <v/>
      </c>
      <c r="F37" s="89" t="str">
        <f ca="1">IF(ISERROR(VLOOKUP(SMALL(Tabelle3!$C$6:$C$300,Tabelle5!$A37),Tabelle3!$C$6:$N$300,12,0)),"",VLOOKUP(SMALL(Tabelle3!$C$6:$C$300,Tabelle5!$A37),Tabelle3!$C$6:$N$300,12,0))</f>
        <v/>
      </c>
      <c r="G37" s="80"/>
      <c r="H37" s="90"/>
      <c r="I37" s="80"/>
      <c r="J37" s="88" t="str">
        <f ca="1">IF(ISERROR(QUOTIENT(SMALL(Tabelle3!$E$6:$E$300,Tabelle5!$A37),100)),"",QUOTIENT(SMALL(Tabelle3!$E$6:$E$300,Tabelle5!$A37),100)&amp;".")</f>
        <v/>
      </c>
      <c r="K37" s="89" t="str">
        <f ca="1">IF(ISERROR(VLOOKUP(SMALL(Tabelle3!$E$6:$E$300,Tabelle5!$A37),Tabelle3!$E$6:$F$300,2,0)),"",IF(VLOOKUP(SMALL(Tabelle3!$E$6:$E$300,Tabelle5!$A37),Tabelle3!$E$6:$F$300,2,0)=1,VLOOKUP(SMALL(Tabelle3!$E$6:$E$300,Tabelle5!$A37),Tabelle3!$E$6:$F$300,2,0)&amp;"  Punkt     ",VLOOKUP(SMALL(Tabelle3!$E$6:$E$300,Tabelle5!$A37),Tabelle3!$E$6:$F$300,2,0)&amp;"  Punkte   "))</f>
        <v/>
      </c>
      <c r="L37" s="87" t="str">
        <f ca="1">IF(ISERROR(VLOOKUP(SMALL(Tabelle3!$E$6:$E$300,Tabelle5!$A37),Tabelle3!$E$6:$N$300,9,0)),"",VLOOKUP(SMALL(Tabelle3!$E$6:$E$300,Tabelle5!$A37),Tabelle3!$E$6:$N$300,9,0))</f>
        <v/>
      </c>
      <c r="M37" s="89" t="str">
        <f ca="1">IF(ISERROR(VLOOKUP(SMALL(Tabelle3!$E$6:$E$300,Tabelle5!$A37),Tabelle3!$E$6:$N$300,10,0)),"",VLOOKUP(SMALL(Tabelle3!$E$6:$E$300,Tabelle5!$A37),Tabelle3!$E$6:$N$300,10,0))</f>
        <v/>
      </c>
      <c r="N37" s="80"/>
      <c r="P37" s="80"/>
      <c r="Q37" s="88" t="str">
        <f ca="1">IF(ISERROR(QUOTIENT(SMALL(Tabelle3!$G$6:$G$300,Tabelle5!$A37),100)),"",QUOTIENT(SMALL(Tabelle3!$G$6:$G$300,Tabelle5!$A37),100)&amp;".")</f>
        <v/>
      </c>
      <c r="R37" s="89" t="str">
        <f ca="1">IF(ISERROR(VLOOKUP(SMALL(Tabelle3!$G$6:$G$300,Tabelle5!$A37),Tabelle3!$G$6:$H$300,2,0)),"",IF(VLOOKUP(SMALL(Tabelle3!$G$6:$G$300,Tabelle5!$A37),Tabelle3!$G$6:$H$300,2,0)=1,VLOOKUP(SMALL(Tabelle3!$G$6:$G$300,Tabelle5!$A37),Tabelle3!$G$6:$H$300,2,0)&amp;"  Punkt     ",VLOOKUP(SMALL(Tabelle3!$G$6:$G$300,Tabelle5!$A37),Tabelle3!$G$6:$H$300,2,0)&amp;"  Punkte   "))</f>
        <v/>
      </c>
      <c r="S37" s="87" t="str">
        <f ca="1">IF(ISERROR(VLOOKUP(SMALL(Tabelle3!$G$6:$G$300,Tabelle5!$A37),Tabelle3!$G$6:$N$300,7,0)),"",VLOOKUP(SMALL(Tabelle3!$G$6:$G$300,Tabelle5!$A37),Tabelle3!$G$6:$N$300,7,0))</f>
        <v/>
      </c>
      <c r="T37" s="89" t="str">
        <f ca="1">IF(ISERROR(VLOOKUP(SMALL(Tabelle3!$G$6:$G$300,Tabelle5!$A37),Tabelle3!$G$6:$N$300,8,0)),"",VLOOKUP(SMALL(Tabelle3!$G$6:$G$300,Tabelle5!$A37),Tabelle3!$G$6:$N$300,8,0))</f>
        <v/>
      </c>
      <c r="U37" s="80"/>
      <c r="V37" s="78"/>
      <c r="W37" s="80"/>
      <c r="X37" s="88" t="str">
        <f ca="1">IF(ISERROR(QUOTIENT(SMALL(Tabelle3!$I$6:$I$300,Tabelle5!$A37),100)),"",QUOTIENT(SMALL(Tabelle3!$I$6:$I$300,Tabelle5!$A37),100)&amp;".")</f>
        <v/>
      </c>
      <c r="Y37" s="89" t="str">
        <f ca="1">IF(ISERROR(VLOOKUP(SMALL(Tabelle3!$I$6:$I$300,Tabelle5!$A37),Tabelle3!$I$6:$J$300,2,0)),"",IF(VLOOKUP(SMALL(Tabelle3!$I$6:$I$300,Tabelle5!$A37),Tabelle3!$I$6:$J$300,2,0)=1,VLOOKUP(SMALL(Tabelle3!$I$6:$I$300,Tabelle5!$A37),Tabelle3!$I$6:$J$300,2,0)&amp;"  Punkt     ",VLOOKUP(SMALL(Tabelle3!$I$6:$I$300,Tabelle5!$A37),Tabelle3!$I$6:$J$300,2,0)&amp;"  Punkte   "))</f>
        <v/>
      </c>
      <c r="Z37" s="87" t="str">
        <f ca="1">IF(ISERROR(VLOOKUP(SMALL(Tabelle3!$I$6:$I$300,Tabelle5!$A37),Tabelle3!$I$6:$N$300,5,0)),"",VLOOKUP(SMALL(Tabelle3!$I$6:$I$300,Tabelle5!$A37),Tabelle3!$I$6:$N$300,5,0))</f>
        <v/>
      </c>
      <c r="AA37" s="89" t="str">
        <f ca="1">IF(ISERROR(VLOOKUP(SMALL(Tabelle3!$I$6:$I$300,Tabelle5!$A37),Tabelle3!$I$6:$N$300,6,0)),"",VLOOKUP(SMALL(Tabelle3!$I$6:$I$300,Tabelle5!$A37),Tabelle3!$I$6:$N$300,6,0))</f>
        <v/>
      </c>
      <c r="AB37" s="80"/>
      <c r="AC37" s="78"/>
      <c r="AD37" s="80"/>
      <c r="AE37" s="88" t="str">
        <f ca="1">IF(ISERROR(QUOTIENT(SMALL(Tabelle3!$K$6:$K$300,Tabelle5!$A37),100)),"",QUOTIENT(SMALL(Tabelle3!$K$6:$K$300,Tabelle5!$A37),100)&amp;".")</f>
        <v/>
      </c>
      <c r="AF37" s="89" t="str">
        <f ca="1">IF(ISERROR(VLOOKUP(SMALL(Tabelle3!$K$6:$K$300,Tabelle5!$A37),Tabelle3!$K$6:$L$300,2,0)),"",IF(VLOOKUP(SMALL(Tabelle3!$K$6:$K$300,Tabelle5!$A37),Tabelle3!$K$6:$L$300,2,0)=1,VLOOKUP(SMALL(Tabelle3!$K$6:$K$300,Tabelle5!$A37),Tabelle3!$K$6:$L$300,2,0)&amp;"  Punkt     ",VLOOKUP(SMALL(Tabelle3!$K$6:$K$300,Tabelle5!$A37),Tabelle3!$K$6:$L$300,2,0)&amp;"  Punkte   "))</f>
        <v/>
      </c>
      <c r="AG37" s="87" t="str">
        <f ca="1">IF(ISERROR(VLOOKUP(SMALL(Tabelle3!$K$6:$K$300,Tabelle5!$A37),Tabelle3!$K$6:$N$300,3,0)),"",VLOOKUP(SMALL(Tabelle3!$K$6:$K$300,Tabelle5!$A37),Tabelle3!$K$6:$N$300,3,0))</f>
        <v/>
      </c>
      <c r="AH37" s="89" t="str">
        <f ca="1">IF(ISERROR(VLOOKUP(SMALL(Tabelle3!$K$6:$K$300,Tabelle5!$A37),Tabelle3!$K$6:$N$300,4,0)),"",VLOOKUP(SMALL(Tabelle3!$K$6:$K$300,Tabelle5!$A37),Tabelle3!$K$6:$N$300,4,0))</f>
        <v/>
      </c>
      <c r="AI37" s="80"/>
      <c r="AJ37" s="78"/>
      <c r="AK37" s="84">
        <f t="shared" ca="1" si="1"/>
        <v>0</v>
      </c>
      <c r="AL37" s="88" t="str">
        <f t="shared" ca="1" si="2"/>
        <v>7.</v>
      </c>
      <c r="AM37" s="87" t="str">
        <f t="shared" ca="1" si="3"/>
        <v xml:space="preserve">10  Punkte   </v>
      </c>
      <c r="AN37" s="87" t="str">
        <f t="shared" ca="1" si="4"/>
        <v>BILLY THE KID FAITHFUL DIAMONDS</v>
      </c>
      <c r="AO37" s="87" t="str">
        <f t="shared" ca="1" si="5"/>
        <v>Daniel Hirmann</v>
      </c>
      <c r="AP37" s="84">
        <f t="shared" ca="1" si="11"/>
        <v>7</v>
      </c>
      <c r="AQ37" s="84">
        <f t="shared" ca="1" si="6"/>
        <v>44</v>
      </c>
      <c r="AR37" s="78"/>
      <c r="AS37" s="84">
        <f t="shared" ca="1" si="7"/>
        <v>0</v>
      </c>
      <c r="AT37" s="87" t="str">
        <f t="shared" ca="1" si="8"/>
        <v>7.</v>
      </c>
      <c r="AU37" s="87" t="str">
        <f t="shared" ca="1" si="9"/>
        <v xml:space="preserve">10  Punkte   </v>
      </c>
      <c r="AV37" s="87" t="str">
        <f t="shared" ca="1" si="10"/>
        <v>BILLY THE KID FAITHFUL DIAMONDS</v>
      </c>
      <c r="AW37" s="87" t="str">
        <f t="shared" ca="1" si="0"/>
        <v>Daniel Hirmann</v>
      </c>
      <c r="AX37" s="67">
        <f t="shared" ca="1" si="12"/>
        <v>7</v>
      </c>
      <c r="AY37" s="78"/>
      <c r="AZ37" s="91"/>
      <c r="BA37" s="91"/>
      <c r="BB37" s="91"/>
      <c r="BC37" s="91"/>
      <c r="BD37" s="91"/>
      <c r="BE37" s="91"/>
      <c r="BF37" s="91"/>
      <c r="BG37" s="91"/>
      <c r="BH37" s="91"/>
      <c r="BI37" s="67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2"/>
      <c r="DG37" s="92"/>
    </row>
    <row r="38" spans="1:117" ht="19.149999999999999" customHeight="1" x14ac:dyDescent="0.2">
      <c r="A38" s="75">
        <v>33</v>
      </c>
      <c r="B38" s="80"/>
      <c r="C38" s="88" t="str">
        <f ca="1">IF(ISERROR(QUOTIENT(SMALL(Tabelle3!$C$6:$C$300,Tabelle5!$A38),100)),"",QUOTIENT(SMALL(Tabelle3!$C$6:$C$300,Tabelle5!$A38),100)&amp;".")</f>
        <v/>
      </c>
      <c r="D38" s="89" t="str">
        <f ca="1">IF(ISERROR(VLOOKUP(SMALL(Tabelle3!$C$6:$C$300,Tabelle5!$A38),Tabelle3!$C$6:$D$300,2,0)),"",IF(VLOOKUP(SMALL(Tabelle3!$C$6:$C$300,Tabelle5!$A38),Tabelle3!$C$6:$D$300,2,0)=1,VLOOKUP(SMALL(Tabelle3!$C$6:$C$300,Tabelle5!$A38),Tabelle3!$C$6:$D$300,2,0)&amp;"  Punkt     ",VLOOKUP(SMALL(Tabelle3!$C$6:$C$300,Tabelle5!$A38),Tabelle3!$C$6:$D$300,2,0)&amp;"  Punkte   "))</f>
        <v/>
      </c>
      <c r="E38" s="87" t="str">
        <f ca="1">IF(ISERROR(VLOOKUP(SMALL(Tabelle3!$C$6:$C$300,Tabelle5!$A38),Tabelle3!$C$6:$N$300,11,0)),"",VLOOKUP(SMALL(Tabelle3!$C$6:$C$300,Tabelle5!$A38),Tabelle3!$C$6:$N$300,11,0))</f>
        <v/>
      </c>
      <c r="F38" s="89" t="str">
        <f ca="1">IF(ISERROR(VLOOKUP(SMALL(Tabelle3!$C$6:$C$300,Tabelle5!$A38),Tabelle3!$C$6:$N$300,12,0)),"",VLOOKUP(SMALL(Tabelle3!$C$6:$C$300,Tabelle5!$A38),Tabelle3!$C$6:$N$300,12,0))</f>
        <v/>
      </c>
      <c r="G38" s="80"/>
      <c r="H38" s="90"/>
      <c r="I38" s="80"/>
      <c r="J38" s="88" t="str">
        <f ca="1">IF(ISERROR(QUOTIENT(SMALL(Tabelle3!$E$6:$E$300,Tabelle5!$A38),100)),"",QUOTIENT(SMALL(Tabelle3!$E$6:$E$300,Tabelle5!$A38),100)&amp;".")</f>
        <v/>
      </c>
      <c r="K38" s="89" t="str">
        <f ca="1">IF(ISERROR(VLOOKUP(SMALL(Tabelle3!$E$6:$E$300,Tabelle5!$A38),Tabelle3!$E$6:$F$300,2,0)),"",IF(VLOOKUP(SMALL(Tabelle3!$E$6:$E$300,Tabelle5!$A38),Tabelle3!$E$6:$F$300,2,0)=1,VLOOKUP(SMALL(Tabelle3!$E$6:$E$300,Tabelle5!$A38),Tabelle3!$E$6:$F$300,2,0)&amp;"  Punkt     ",VLOOKUP(SMALL(Tabelle3!$E$6:$E$300,Tabelle5!$A38),Tabelle3!$E$6:$F$300,2,0)&amp;"  Punkte   "))</f>
        <v/>
      </c>
      <c r="L38" s="87" t="str">
        <f ca="1">IF(ISERROR(VLOOKUP(SMALL(Tabelle3!$E$6:$E$300,Tabelle5!$A38),Tabelle3!$E$6:$N$300,9,0)),"",VLOOKUP(SMALL(Tabelle3!$E$6:$E$300,Tabelle5!$A38),Tabelle3!$E$6:$N$300,9,0))</f>
        <v/>
      </c>
      <c r="M38" s="89" t="str">
        <f ca="1">IF(ISERROR(VLOOKUP(SMALL(Tabelle3!$E$6:$E$300,Tabelle5!$A38),Tabelle3!$E$6:$N$300,10,0)),"",VLOOKUP(SMALL(Tabelle3!$E$6:$E$300,Tabelle5!$A38),Tabelle3!$E$6:$N$300,10,0))</f>
        <v/>
      </c>
      <c r="N38" s="80"/>
      <c r="P38" s="80"/>
      <c r="Q38" s="88" t="str">
        <f ca="1">IF(ISERROR(QUOTIENT(SMALL(Tabelle3!$G$6:$G$300,Tabelle5!$A38),100)),"",QUOTIENT(SMALL(Tabelle3!$G$6:$G$300,Tabelle5!$A38),100)&amp;".")</f>
        <v/>
      </c>
      <c r="R38" s="89" t="str">
        <f ca="1">IF(ISERROR(VLOOKUP(SMALL(Tabelle3!$G$6:$G$300,Tabelle5!$A38),Tabelle3!$G$6:$H$300,2,0)),"",IF(VLOOKUP(SMALL(Tabelle3!$G$6:$G$300,Tabelle5!$A38),Tabelle3!$G$6:$H$300,2,0)=1,VLOOKUP(SMALL(Tabelle3!$G$6:$G$300,Tabelle5!$A38),Tabelle3!$G$6:$H$300,2,0)&amp;"  Punkt     ",VLOOKUP(SMALL(Tabelle3!$G$6:$G$300,Tabelle5!$A38),Tabelle3!$G$6:$H$300,2,0)&amp;"  Punkte   "))</f>
        <v/>
      </c>
      <c r="S38" s="87" t="str">
        <f ca="1">IF(ISERROR(VLOOKUP(SMALL(Tabelle3!$G$6:$G$300,Tabelle5!$A38),Tabelle3!$G$6:$N$300,7,0)),"",VLOOKUP(SMALL(Tabelle3!$G$6:$G$300,Tabelle5!$A38),Tabelle3!$G$6:$N$300,7,0))</f>
        <v/>
      </c>
      <c r="T38" s="89" t="str">
        <f ca="1">IF(ISERROR(VLOOKUP(SMALL(Tabelle3!$G$6:$G$300,Tabelle5!$A38),Tabelle3!$G$6:$N$300,8,0)),"",VLOOKUP(SMALL(Tabelle3!$G$6:$G$300,Tabelle5!$A38),Tabelle3!$G$6:$N$300,8,0))</f>
        <v/>
      </c>
      <c r="U38" s="80"/>
      <c r="V38" s="78"/>
      <c r="W38" s="80"/>
      <c r="X38" s="88" t="str">
        <f ca="1">IF(ISERROR(QUOTIENT(SMALL(Tabelle3!$I$6:$I$300,Tabelle5!$A38),100)),"",QUOTIENT(SMALL(Tabelle3!$I$6:$I$300,Tabelle5!$A38),100)&amp;".")</f>
        <v/>
      </c>
      <c r="Y38" s="89" t="str">
        <f ca="1">IF(ISERROR(VLOOKUP(SMALL(Tabelle3!$I$6:$I$300,Tabelle5!$A38),Tabelle3!$I$6:$J$300,2,0)),"",IF(VLOOKUP(SMALL(Tabelle3!$I$6:$I$300,Tabelle5!$A38),Tabelle3!$I$6:$J$300,2,0)=1,VLOOKUP(SMALL(Tabelle3!$I$6:$I$300,Tabelle5!$A38),Tabelle3!$I$6:$J$300,2,0)&amp;"  Punkt     ",VLOOKUP(SMALL(Tabelle3!$I$6:$I$300,Tabelle5!$A38),Tabelle3!$I$6:$J$300,2,0)&amp;"  Punkte   "))</f>
        <v/>
      </c>
      <c r="Z38" s="87" t="str">
        <f ca="1">IF(ISERROR(VLOOKUP(SMALL(Tabelle3!$I$6:$I$300,Tabelle5!$A38),Tabelle3!$I$6:$N$300,5,0)),"",VLOOKUP(SMALL(Tabelle3!$I$6:$I$300,Tabelle5!$A38),Tabelle3!$I$6:$N$300,5,0))</f>
        <v/>
      </c>
      <c r="AA38" s="89" t="str">
        <f ca="1">IF(ISERROR(VLOOKUP(SMALL(Tabelle3!$I$6:$I$300,Tabelle5!$A38),Tabelle3!$I$6:$N$300,6,0)),"",VLOOKUP(SMALL(Tabelle3!$I$6:$I$300,Tabelle5!$A38),Tabelle3!$I$6:$N$300,6,0))</f>
        <v/>
      </c>
      <c r="AB38" s="80"/>
      <c r="AC38" s="78"/>
      <c r="AD38" s="80"/>
      <c r="AE38" s="88" t="str">
        <f ca="1">IF(ISERROR(QUOTIENT(SMALL(Tabelle3!$K$6:$K$300,Tabelle5!$A38),100)),"",QUOTIENT(SMALL(Tabelle3!$K$6:$K$300,Tabelle5!$A38),100)&amp;".")</f>
        <v/>
      </c>
      <c r="AF38" s="89" t="str">
        <f ca="1">IF(ISERROR(VLOOKUP(SMALL(Tabelle3!$K$6:$K$300,Tabelle5!$A38),Tabelle3!$K$6:$L$300,2,0)),"",IF(VLOOKUP(SMALL(Tabelle3!$K$6:$K$300,Tabelle5!$A38),Tabelle3!$K$6:$L$300,2,0)=1,VLOOKUP(SMALL(Tabelle3!$K$6:$K$300,Tabelle5!$A38),Tabelle3!$K$6:$L$300,2,0)&amp;"  Punkt     ",VLOOKUP(SMALL(Tabelle3!$K$6:$K$300,Tabelle5!$A38),Tabelle3!$K$6:$L$300,2,0)&amp;"  Punkte   "))</f>
        <v/>
      </c>
      <c r="AG38" s="87" t="str">
        <f ca="1">IF(ISERROR(VLOOKUP(SMALL(Tabelle3!$K$6:$K$300,Tabelle5!$A38),Tabelle3!$K$6:$N$300,3,0)),"",VLOOKUP(SMALL(Tabelle3!$K$6:$K$300,Tabelle5!$A38),Tabelle3!$K$6:$N$300,3,0))</f>
        <v/>
      </c>
      <c r="AH38" s="89" t="str">
        <f ca="1">IF(ISERROR(VLOOKUP(SMALL(Tabelle3!$K$6:$K$300,Tabelle5!$A38),Tabelle3!$K$6:$N$300,4,0)),"",VLOOKUP(SMALL(Tabelle3!$K$6:$K$300,Tabelle5!$A38),Tabelle3!$K$6:$N$300,4,0))</f>
        <v/>
      </c>
      <c r="AI38" s="80"/>
      <c r="AJ38" s="78"/>
      <c r="AK38" s="84">
        <f t="shared" ca="1" si="1"/>
        <v>0</v>
      </c>
      <c r="AL38" s="88" t="str">
        <f t="shared" ca="1" si="2"/>
        <v>7.</v>
      </c>
      <c r="AM38" s="87" t="str">
        <f t="shared" ca="1" si="3"/>
        <v xml:space="preserve">10  Punkte   </v>
      </c>
      <c r="AN38" s="87" t="str">
        <f t="shared" ca="1" si="4"/>
        <v>BLACK JET FIGHTER'S ARCHIBALD</v>
      </c>
      <c r="AO38" s="87" t="str">
        <f t="shared" ca="1" si="5"/>
        <v>Hannes Lorenz</v>
      </c>
      <c r="AP38" s="84">
        <f t="shared" ca="1" si="11"/>
        <v>7</v>
      </c>
      <c r="AQ38" s="84">
        <f t="shared" ca="1" si="6"/>
        <v>45</v>
      </c>
      <c r="AR38" s="78"/>
      <c r="AS38" s="84">
        <f t="shared" ca="1" si="7"/>
        <v>0</v>
      </c>
      <c r="AT38" s="87" t="str">
        <f t="shared" ca="1" si="8"/>
        <v>7.</v>
      </c>
      <c r="AU38" s="87" t="str">
        <f t="shared" ca="1" si="9"/>
        <v xml:space="preserve">10  Punkte   </v>
      </c>
      <c r="AV38" s="87" t="str">
        <f t="shared" ca="1" si="10"/>
        <v>BLACK JET FIGHTER'S ARCHIBALD</v>
      </c>
      <c r="AW38" s="87" t="str">
        <f t="shared" ca="1" si="0"/>
        <v>Hannes Lorenz</v>
      </c>
      <c r="AX38" s="67">
        <f t="shared" ca="1" si="12"/>
        <v>7</v>
      </c>
      <c r="AY38" s="78"/>
      <c r="AZ38" s="91"/>
      <c r="BA38" s="91"/>
      <c r="BB38" s="91"/>
      <c r="BC38" s="91"/>
      <c r="BD38" s="91"/>
      <c r="BE38" s="91"/>
      <c r="BF38" s="91"/>
      <c r="BG38" s="91"/>
      <c r="BH38" s="91"/>
      <c r="BI38" s="67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2"/>
      <c r="DG38" s="92"/>
    </row>
    <row r="39" spans="1:117" ht="21.4" customHeight="1" x14ac:dyDescent="0.2">
      <c r="A39" s="75">
        <v>34</v>
      </c>
      <c r="B39" s="80"/>
      <c r="C39" s="88" t="str">
        <f ca="1">IF(ISERROR(QUOTIENT(SMALL(Tabelle3!$C$6:$C$300,Tabelle5!$A39),100)),"",QUOTIENT(SMALL(Tabelle3!$C$6:$C$300,Tabelle5!$A39),100)&amp;".")</f>
        <v/>
      </c>
      <c r="D39" s="89" t="str">
        <f ca="1">IF(ISERROR(VLOOKUP(SMALL(Tabelle3!$C$6:$C$300,Tabelle5!$A39),Tabelle3!$C$6:$D$300,2,0)),"",IF(VLOOKUP(SMALL(Tabelle3!$C$6:$C$300,Tabelle5!$A39),Tabelle3!$C$6:$D$300,2,0)=1,VLOOKUP(SMALL(Tabelle3!$C$6:$C$300,Tabelle5!$A39),Tabelle3!$C$6:$D$300,2,0)&amp;"  Punkt     ",VLOOKUP(SMALL(Tabelle3!$C$6:$C$300,Tabelle5!$A39),Tabelle3!$C$6:$D$300,2,0)&amp;"  Punkte   "))</f>
        <v/>
      </c>
      <c r="E39" s="87" t="str">
        <f ca="1">IF(ISERROR(VLOOKUP(SMALL(Tabelle3!$C$6:$C$300,Tabelle5!$A39),Tabelle3!$C$6:$N$300,11,0)),"",VLOOKUP(SMALL(Tabelle3!$C$6:$C$300,Tabelle5!$A39),Tabelle3!$C$6:$N$300,11,0))</f>
        <v/>
      </c>
      <c r="F39" s="89" t="str">
        <f ca="1">IF(ISERROR(VLOOKUP(SMALL(Tabelle3!$C$6:$C$300,Tabelle5!$A39),Tabelle3!$C$6:$N$300,12,0)),"",VLOOKUP(SMALL(Tabelle3!$C$6:$C$300,Tabelle5!$A39),Tabelle3!$C$6:$N$300,12,0))</f>
        <v/>
      </c>
      <c r="G39" s="80"/>
      <c r="H39" s="90"/>
      <c r="I39" s="80"/>
      <c r="J39" s="88" t="str">
        <f ca="1">IF(ISERROR(QUOTIENT(SMALL(Tabelle3!$E$6:$E$300,Tabelle5!$A39),100)),"",QUOTIENT(SMALL(Tabelle3!$E$6:$E$300,Tabelle5!$A39),100)&amp;".")</f>
        <v/>
      </c>
      <c r="K39" s="89" t="str">
        <f ca="1">IF(ISERROR(VLOOKUP(SMALL(Tabelle3!$E$6:$E$300,Tabelle5!$A39),Tabelle3!$E$6:$F$300,2,0)),"",IF(VLOOKUP(SMALL(Tabelle3!$E$6:$E$300,Tabelle5!$A39),Tabelle3!$E$6:$F$300,2,0)=1,VLOOKUP(SMALL(Tabelle3!$E$6:$E$300,Tabelle5!$A39),Tabelle3!$E$6:$F$300,2,0)&amp;"  Punkt     ",VLOOKUP(SMALL(Tabelle3!$E$6:$E$300,Tabelle5!$A39),Tabelle3!$E$6:$F$300,2,0)&amp;"  Punkte   "))</f>
        <v/>
      </c>
      <c r="L39" s="87" t="str">
        <f ca="1">IF(ISERROR(VLOOKUP(SMALL(Tabelle3!$E$6:$E$300,Tabelle5!$A39),Tabelle3!$E$6:$N$300,9,0)),"",VLOOKUP(SMALL(Tabelle3!$E$6:$E$300,Tabelle5!$A39),Tabelle3!$E$6:$N$300,9,0))</f>
        <v/>
      </c>
      <c r="M39" s="89" t="str">
        <f ca="1">IF(ISERROR(VLOOKUP(SMALL(Tabelle3!$E$6:$E$300,Tabelle5!$A39),Tabelle3!$E$6:$N$300,10,0)),"",VLOOKUP(SMALL(Tabelle3!$E$6:$E$300,Tabelle5!$A39),Tabelle3!$E$6:$N$300,10,0))</f>
        <v/>
      </c>
      <c r="N39" s="80"/>
      <c r="P39" s="80"/>
      <c r="Q39" s="88" t="str">
        <f ca="1">IF(ISERROR(QUOTIENT(SMALL(Tabelle3!$G$6:$G$300,Tabelle5!$A39),100)),"",QUOTIENT(SMALL(Tabelle3!$G$6:$G$300,Tabelle5!$A39),100)&amp;".")</f>
        <v/>
      </c>
      <c r="R39" s="89" t="str">
        <f ca="1">IF(ISERROR(VLOOKUP(SMALL(Tabelle3!$G$6:$G$300,Tabelle5!$A39),Tabelle3!$G$6:$H$300,2,0)),"",IF(VLOOKUP(SMALL(Tabelle3!$G$6:$G$300,Tabelle5!$A39),Tabelle3!$G$6:$H$300,2,0)=1,VLOOKUP(SMALL(Tabelle3!$G$6:$G$300,Tabelle5!$A39),Tabelle3!$G$6:$H$300,2,0)&amp;"  Punkt     ",VLOOKUP(SMALL(Tabelle3!$G$6:$G$300,Tabelle5!$A39),Tabelle3!$G$6:$H$300,2,0)&amp;"  Punkte   "))</f>
        <v/>
      </c>
      <c r="S39" s="87" t="str">
        <f ca="1">IF(ISERROR(VLOOKUP(SMALL(Tabelle3!$G$6:$G$300,Tabelle5!$A39),Tabelle3!$G$6:$N$300,7,0)),"",VLOOKUP(SMALL(Tabelle3!$G$6:$G$300,Tabelle5!$A39),Tabelle3!$G$6:$N$300,7,0))</f>
        <v/>
      </c>
      <c r="T39" s="89" t="str">
        <f ca="1">IF(ISERROR(VLOOKUP(SMALL(Tabelle3!$G$6:$G$300,Tabelle5!$A39),Tabelle3!$G$6:$N$300,8,0)),"",VLOOKUP(SMALL(Tabelle3!$G$6:$G$300,Tabelle5!$A39),Tabelle3!$G$6:$N$300,8,0))</f>
        <v/>
      </c>
      <c r="U39" s="80"/>
      <c r="V39" s="78"/>
      <c r="W39" s="80"/>
      <c r="X39" s="88" t="str">
        <f ca="1">IF(ISERROR(QUOTIENT(SMALL(Tabelle3!$I$6:$I$300,Tabelle5!$A39),100)),"",QUOTIENT(SMALL(Tabelle3!$I$6:$I$300,Tabelle5!$A39),100)&amp;".")</f>
        <v/>
      </c>
      <c r="Y39" s="89" t="str">
        <f ca="1">IF(ISERROR(VLOOKUP(SMALL(Tabelle3!$I$6:$I$300,Tabelle5!$A39),Tabelle3!$I$6:$J$300,2,0)),"",IF(VLOOKUP(SMALL(Tabelle3!$I$6:$I$300,Tabelle5!$A39),Tabelle3!$I$6:$J$300,2,0)=1,VLOOKUP(SMALL(Tabelle3!$I$6:$I$300,Tabelle5!$A39),Tabelle3!$I$6:$J$300,2,0)&amp;"  Punkt     ",VLOOKUP(SMALL(Tabelle3!$I$6:$I$300,Tabelle5!$A39),Tabelle3!$I$6:$J$300,2,0)&amp;"  Punkte   "))</f>
        <v/>
      </c>
      <c r="Z39" s="87" t="str">
        <f ca="1">IF(ISERROR(VLOOKUP(SMALL(Tabelle3!$I$6:$I$300,Tabelle5!$A39),Tabelle3!$I$6:$N$300,5,0)),"",VLOOKUP(SMALL(Tabelle3!$I$6:$I$300,Tabelle5!$A39),Tabelle3!$I$6:$N$300,5,0))</f>
        <v/>
      </c>
      <c r="AA39" s="89" t="str">
        <f ca="1">IF(ISERROR(VLOOKUP(SMALL(Tabelle3!$I$6:$I$300,Tabelle5!$A39),Tabelle3!$I$6:$N$300,6,0)),"",VLOOKUP(SMALL(Tabelle3!$I$6:$I$300,Tabelle5!$A39),Tabelle3!$I$6:$N$300,6,0))</f>
        <v/>
      </c>
      <c r="AB39" s="80"/>
      <c r="AC39" s="78"/>
      <c r="AD39" s="80"/>
      <c r="AE39" s="88" t="str">
        <f ca="1">IF(ISERROR(QUOTIENT(SMALL(Tabelle3!$K$6:$K$300,Tabelle5!$A39),100)),"",QUOTIENT(SMALL(Tabelle3!$K$6:$K$300,Tabelle5!$A39),100)&amp;".")</f>
        <v/>
      </c>
      <c r="AF39" s="89" t="str">
        <f ca="1">IF(ISERROR(VLOOKUP(SMALL(Tabelle3!$K$6:$K$300,Tabelle5!$A39),Tabelle3!$K$6:$L$300,2,0)),"",IF(VLOOKUP(SMALL(Tabelle3!$K$6:$K$300,Tabelle5!$A39),Tabelle3!$K$6:$L$300,2,0)=1,VLOOKUP(SMALL(Tabelle3!$K$6:$K$300,Tabelle5!$A39),Tabelle3!$K$6:$L$300,2,0)&amp;"  Punkt     ",VLOOKUP(SMALL(Tabelle3!$K$6:$K$300,Tabelle5!$A39),Tabelle3!$K$6:$L$300,2,0)&amp;"  Punkte   "))</f>
        <v/>
      </c>
      <c r="AG39" s="87" t="str">
        <f ca="1">IF(ISERROR(VLOOKUP(SMALL(Tabelle3!$K$6:$K$300,Tabelle5!$A39),Tabelle3!$K$6:$N$300,3,0)),"",VLOOKUP(SMALL(Tabelle3!$K$6:$K$300,Tabelle5!$A39),Tabelle3!$K$6:$N$300,3,0))</f>
        <v/>
      </c>
      <c r="AH39" s="89" t="str">
        <f ca="1">IF(ISERROR(VLOOKUP(SMALL(Tabelle3!$K$6:$K$300,Tabelle5!$A39),Tabelle3!$K$6:$N$300,4,0)),"",VLOOKUP(SMALL(Tabelle3!$K$6:$K$300,Tabelle5!$A39),Tabelle3!$K$6:$N$300,4,0))</f>
        <v/>
      </c>
      <c r="AI39" s="80"/>
      <c r="AJ39" s="78"/>
      <c r="AK39" s="84">
        <f t="shared" ca="1" si="1"/>
        <v>1</v>
      </c>
      <c r="AL39" s="88" t="str">
        <f t="shared" ca="1" si="2"/>
        <v>weiß</v>
      </c>
      <c r="AM39" s="87" t="str">
        <f t="shared" ca="1" si="3"/>
        <v>weiß</v>
      </c>
      <c r="AN39" s="87" t="str">
        <f t="shared" ca="1" si="4"/>
        <v>weiß</v>
      </c>
      <c r="AO39" s="87" t="str">
        <f t="shared" ca="1" si="5"/>
        <v>weiß</v>
      </c>
      <c r="AP39" s="84">
        <f t="shared" ca="1" si="11"/>
        <v>7</v>
      </c>
      <c r="AQ39" s="84">
        <f t="shared" ca="1" si="6"/>
        <v>46</v>
      </c>
      <c r="AR39" s="78"/>
      <c r="AS39" s="84">
        <f t="shared" ca="1" si="7"/>
        <v>1</v>
      </c>
      <c r="AT39" s="87" t="str">
        <f t="shared" ca="1" si="8"/>
        <v>weiß</v>
      </c>
      <c r="AU39" s="87" t="str">
        <f t="shared" ca="1" si="9"/>
        <v>weiß</v>
      </c>
      <c r="AV39" s="87" t="str">
        <f t="shared" ca="1" si="10"/>
        <v>weiß</v>
      </c>
      <c r="AW39" s="87" t="str">
        <f t="shared" ca="1" si="0"/>
        <v>weiß</v>
      </c>
      <c r="AX39" s="67">
        <f t="shared" ca="1" si="12"/>
        <v>7</v>
      </c>
      <c r="AY39" s="78"/>
      <c r="AZ39" s="91"/>
      <c r="BA39" s="91"/>
      <c r="BB39" s="91"/>
      <c r="BC39" s="91"/>
      <c r="BD39" s="91"/>
      <c r="BE39" s="91"/>
      <c r="BF39" s="91"/>
      <c r="BG39" s="91"/>
      <c r="BH39" s="91"/>
      <c r="BI39" s="67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2"/>
      <c r="DG39" s="92"/>
    </row>
    <row r="40" spans="1:117" ht="19.149999999999999" customHeight="1" x14ac:dyDescent="0.2">
      <c r="A40" s="75">
        <v>35</v>
      </c>
      <c r="B40" s="80"/>
      <c r="C40" s="88" t="str">
        <f ca="1">IF(ISERROR(QUOTIENT(SMALL(Tabelle3!$C$6:$C$300,Tabelle5!$A40),100)),"",QUOTIENT(SMALL(Tabelle3!$C$6:$C$300,Tabelle5!$A40),100)&amp;".")</f>
        <v/>
      </c>
      <c r="D40" s="89" t="str">
        <f ca="1">IF(ISERROR(VLOOKUP(SMALL(Tabelle3!$C$6:$C$300,Tabelle5!$A40),Tabelle3!$C$6:$D$300,2,0)),"",IF(VLOOKUP(SMALL(Tabelle3!$C$6:$C$300,Tabelle5!$A40),Tabelle3!$C$6:$D$300,2,0)=1,VLOOKUP(SMALL(Tabelle3!$C$6:$C$300,Tabelle5!$A40),Tabelle3!$C$6:$D$300,2,0)&amp;"  Punkt     ",VLOOKUP(SMALL(Tabelle3!$C$6:$C$300,Tabelle5!$A40),Tabelle3!$C$6:$D$300,2,0)&amp;"  Punkte   "))</f>
        <v/>
      </c>
      <c r="E40" s="87" t="str">
        <f ca="1">IF(ISERROR(VLOOKUP(SMALL(Tabelle3!$C$6:$C$300,Tabelle5!$A40),Tabelle3!$C$6:$N$300,11,0)),"",VLOOKUP(SMALL(Tabelle3!$C$6:$C$300,Tabelle5!$A40),Tabelle3!$C$6:$N$300,11,0))</f>
        <v/>
      </c>
      <c r="F40" s="89" t="str">
        <f ca="1">IF(ISERROR(VLOOKUP(SMALL(Tabelle3!$C$6:$C$300,Tabelle5!$A40),Tabelle3!$C$6:$N$300,12,0)),"",VLOOKUP(SMALL(Tabelle3!$C$6:$C$300,Tabelle5!$A40),Tabelle3!$C$6:$N$300,12,0))</f>
        <v/>
      </c>
      <c r="G40" s="80"/>
      <c r="H40" s="90"/>
      <c r="I40" s="80"/>
      <c r="J40" s="88" t="str">
        <f ca="1">IF(ISERROR(QUOTIENT(SMALL(Tabelle3!$E$6:$E$300,Tabelle5!$A40),100)),"",QUOTIENT(SMALL(Tabelle3!$E$6:$E$300,Tabelle5!$A40),100)&amp;".")</f>
        <v/>
      </c>
      <c r="K40" s="89" t="str">
        <f ca="1">IF(ISERROR(VLOOKUP(SMALL(Tabelle3!$E$6:$E$300,Tabelle5!$A40),Tabelle3!$E$6:$F$300,2,0)),"",IF(VLOOKUP(SMALL(Tabelle3!$E$6:$E$300,Tabelle5!$A40),Tabelle3!$E$6:$F$300,2,0)=1,VLOOKUP(SMALL(Tabelle3!$E$6:$E$300,Tabelle5!$A40),Tabelle3!$E$6:$F$300,2,0)&amp;"  Punkt     ",VLOOKUP(SMALL(Tabelle3!$E$6:$E$300,Tabelle5!$A40),Tabelle3!$E$6:$F$300,2,0)&amp;"  Punkte   "))</f>
        <v/>
      </c>
      <c r="L40" s="87" t="str">
        <f ca="1">IF(ISERROR(VLOOKUP(SMALL(Tabelle3!$E$6:$E$300,Tabelle5!$A40),Tabelle3!$E$6:$N$300,9,0)),"",VLOOKUP(SMALL(Tabelle3!$E$6:$E$300,Tabelle5!$A40),Tabelle3!$E$6:$N$300,9,0))</f>
        <v/>
      </c>
      <c r="M40" s="89" t="str">
        <f ca="1">IF(ISERROR(VLOOKUP(SMALL(Tabelle3!$E$6:$E$300,Tabelle5!$A40),Tabelle3!$E$6:$N$300,10,0)),"",VLOOKUP(SMALL(Tabelle3!$E$6:$E$300,Tabelle5!$A40),Tabelle3!$E$6:$N$300,10,0))</f>
        <v/>
      </c>
      <c r="N40" s="80"/>
      <c r="P40" s="80"/>
      <c r="Q40" s="88" t="str">
        <f ca="1">IF(ISERROR(QUOTIENT(SMALL(Tabelle3!$G$6:$G$300,Tabelle5!$A40),100)),"",QUOTIENT(SMALL(Tabelle3!$G$6:$G$300,Tabelle5!$A40),100)&amp;".")</f>
        <v/>
      </c>
      <c r="R40" s="89" t="str">
        <f ca="1">IF(ISERROR(VLOOKUP(SMALL(Tabelle3!$G$6:$G$300,Tabelle5!$A40),Tabelle3!$G$6:$H$300,2,0)),"",IF(VLOOKUP(SMALL(Tabelle3!$G$6:$G$300,Tabelle5!$A40),Tabelle3!$G$6:$H$300,2,0)=1,VLOOKUP(SMALL(Tabelle3!$G$6:$G$300,Tabelle5!$A40),Tabelle3!$G$6:$H$300,2,0)&amp;"  Punkt     ",VLOOKUP(SMALL(Tabelle3!$G$6:$G$300,Tabelle5!$A40),Tabelle3!$G$6:$H$300,2,0)&amp;"  Punkte   "))</f>
        <v/>
      </c>
      <c r="S40" s="87" t="str">
        <f ca="1">IF(ISERROR(VLOOKUP(SMALL(Tabelle3!$G$6:$G$300,Tabelle5!$A40),Tabelle3!$G$6:$N$300,7,0)),"",VLOOKUP(SMALL(Tabelle3!$G$6:$G$300,Tabelle5!$A40),Tabelle3!$G$6:$N$300,7,0))</f>
        <v/>
      </c>
      <c r="T40" s="89" t="str">
        <f ca="1">IF(ISERROR(VLOOKUP(SMALL(Tabelle3!$G$6:$G$300,Tabelle5!$A40),Tabelle3!$G$6:$N$300,8,0)),"",VLOOKUP(SMALL(Tabelle3!$G$6:$G$300,Tabelle5!$A40),Tabelle3!$G$6:$N$300,8,0))</f>
        <v/>
      </c>
      <c r="U40" s="80"/>
      <c r="V40" s="78"/>
      <c r="W40" s="80"/>
      <c r="X40" s="88" t="str">
        <f ca="1">IF(ISERROR(QUOTIENT(SMALL(Tabelle3!$I$6:$I$300,Tabelle5!$A40),100)),"",QUOTIENT(SMALL(Tabelle3!$I$6:$I$300,Tabelle5!$A40),100)&amp;".")</f>
        <v/>
      </c>
      <c r="Y40" s="89" t="str">
        <f ca="1">IF(ISERROR(VLOOKUP(SMALL(Tabelle3!$I$6:$I$300,Tabelle5!$A40),Tabelle3!$I$6:$J$300,2,0)),"",IF(VLOOKUP(SMALL(Tabelle3!$I$6:$I$300,Tabelle5!$A40),Tabelle3!$I$6:$J$300,2,0)=1,VLOOKUP(SMALL(Tabelle3!$I$6:$I$300,Tabelle5!$A40),Tabelle3!$I$6:$J$300,2,0)&amp;"  Punkt     ",VLOOKUP(SMALL(Tabelle3!$I$6:$I$300,Tabelle5!$A40),Tabelle3!$I$6:$J$300,2,0)&amp;"  Punkte   "))</f>
        <v/>
      </c>
      <c r="Z40" s="87" t="str">
        <f ca="1">IF(ISERROR(VLOOKUP(SMALL(Tabelle3!$I$6:$I$300,Tabelle5!$A40),Tabelle3!$I$6:$N$300,5,0)),"",VLOOKUP(SMALL(Tabelle3!$I$6:$I$300,Tabelle5!$A40),Tabelle3!$I$6:$N$300,5,0))</f>
        <v/>
      </c>
      <c r="AA40" s="89" t="str">
        <f ca="1">IF(ISERROR(VLOOKUP(SMALL(Tabelle3!$I$6:$I$300,Tabelle5!$A40),Tabelle3!$I$6:$N$300,6,0)),"",VLOOKUP(SMALL(Tabelle3!$I$6:$I$300,Tabelle5!$A40),Tabelle3!$I$6:$N$300,6,0))</f>
        <v/>
      </c>
      <c r="AB40" s="80"/>
      <c r="AC40" s="78"/>
      <c r="AD40" s="80"/>
      <c r="AE40" s="88" t="str">
        <f ca="1">IF(ISERROR(QUOTIENT(SMALL(Tabelle3!$K$6:$K$300,Tabelle5!$A40),100)),"",QUOTIENT(SMALL(Tabelle3!$K$6:$K$300,Tabelle5!$A40),100)&amp;".")</f>
        <v/>
      </c>
      <c r="AF40" s="89" t="str">
        <f ca="1">IF(ISERROR(VLOOKUP(SMALL(Tabelle3!$K$6:$K$300,Tabelle5!$A40),Tabelle3!$K$6:$L$300,2,0)),"",IF(VLOOKUP(SMALL(Tabelle3!$K$6:$K$300,Tabelle5!$A40),Tabelle3!$K$6:$L$300,2,0)=1,VLOOKUP(SMALL(Tabelle3!$K$6:$K$300,Tabelle5!$A40),Tabelle3!$K$6:$L$300,2,0)&amp;"  Punkt     ",VLOOKUP(SMALL(Tabelle3!$K$6:$K$300,Tabelle5!$A40),Tabelle3!$K$6:$L$300,2,0)&amp;"  Punkte   "))</f>
        <v/>
      </c>
      <c r="AG40" s="87" t="str">
        <f ca="1">IF(ISERROR(VLOOKUP(SMALL(Tabelle3!$K$6:$K$300,Tabelle5!$A40),Tabelle3!$K$6:$N$300,3,0)),"",VLOOKUP(SMALL(Tabelle3!$K$6:$K$300,Tabelle5!$A40),Tabelle3!$K$6:$N$300,3,0))</f>
        <v/>
      </c>
      <c r="AH40" s="89" t="str">
        <f ca="1">IF(ISERROR(VLOOKUP(SMALL(Tabelle3!$K$6:$K$300,Tabelle5!$A40),Tabelle3!$K$6:$N$300,4,0)),"",VLOOKUP(SMALL(Tabelle3!$K$6:$K$300,Tabelle5!$A40),Tabelle3!$K$6:$N$300,4,0))</f>
        <v/>
      </c>
      <c r="AI40" s="80"/>
      <c r="AJ40" s="78"/>
      <c r="AK40" s="84">
        <f t="shared" ca="1" si="1"/>
        <v>2</v>
      </c>
      <c r="AL40" s="88" t="str">
        <f t="shared" ca="1" si="2"/>
        <v>gr</v>
      </c>
      <c r="AM40" s="87" t="str">
        <f t="shared" ca="1" si="3"/>
        <v>gr</v>
      </c>
      <c r="AN40" s="87" t="str">
        <f t="shared" ca="1" si="4"/>
        <v>AUSTRIAN BEST VETERAN 2021</v>
      </c>
      <c r="AO40" s="87" t="str">
        <f t="shared" ca="1" si="5"/>
        <v>gr</v>
      </c>
      <c r="AP40" s="84">
        <f t="shared" ca="1" si="11"/>
        <v>9</v>
      </c>
      <c r="AQ40" s="84">
        <f t="shared" ca="1" si="6"/>
        <v>49</v>
      </c>
      <c r="AR40" s="78"/>
      <c r="AS40" s="84">
        <f t="shared" ca="1" si="7"/>
        <v>2</v>
      </c>
      <c r="AT40" s="87" t="str">
        <f t="shared" ca="1" si="8"/>
        <v>gr</v>
      </c>
      <c r="AU40" s="87" t="str">
        <f t="shared" ca="1" si="9"/>
        <v>gr</v>
      </c>
      <c r="AV40" s="87" t="str">
        <f t="shared" ca="1" si="10"/>
        <v>AUSTRIAN BEST VETERAN 2021</v>
      </c>
      <c r="AW40" s="87" t="str">
        <f t="shared" ca="1" si="0"/>
        <v>gr</v>
      </c>
      <c r="AX40" s="67">
        <f t="shared" ca="1" si="12"/>
        <v>9</v>
      </c>
      <c r="AY40" s="78"/>
      <c r="AZ40" s="91"/>
      <c r="BA40" s="91"/>
      <c r="BB40" s="91"/>
      <c r="BC40" s="91"/>
      <c r="BD40" s="91"/>
      <c r="BE40" s="91"/>
      <c r="BF40" s="91"/>
      <c r="BG40" s="91"/>
      <c r="BH40" s="91"/>
      <c r="BI40" s="67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2"/>
      <c r="DG40" s="92"/>
    </row>
    <row r="41" spans="1:117" ht="19.149999999999999" customHeight="1" x14ac:dyDescent="0.2">
      <c r="A41" s="75">
        <v>36</v>
      </c>
      <c r="B41" s="80"/>
      <c r="C41" s="88" t="str">
        <f ca="1">IF(ISERROR(QUOTIENT(SMALL(Tabelle3!$C$6:$C$300,Tabelle5!$A41),100)),"",QUOTIENT(SMALL(Tabelle3!$C$6:$C$300,Tabelle5!$A41),100)&amp;".")</f>
        <v/>
      </c>
      <c r="D41" s="89" t="str">
        <f ca="1">IF(ISERROR(VLOOKUP(SMALL(Tabelle3!$C$6:$C$300,Tabelle5!$A41),Tabelle3!$C$6:$D$300,2,0)),"",IF(VLOOKUP(SMALL(Tabelle3!$C$6:$C$300,Tabelle5!$A41),Tabelle3!$C$6:$D$300,2,0)=1,VLOOKUP(SMALL(Tabelle3!$C$6:$C$300,Tabelle5!$A41),Tabelle3!$C$6:$D$300,2,0)&amp;"  Punkt     ",VLOOKUP(SMALL(Tabelle3!$C$6:$C$300,Tabelle5!$A41),Tabelle3!$C$6:$D$300,2,0)&amp;"  Punkte   "))</f>
        <v/>
      </c>
      <c r="E41" s="87" t="str">
        <f ca="1">IF(ISERROR(VLOOKUP(SMALL(Tabelle3!$C$6:$C$300,Tabelle5!$A41),Tabelle3!$C$6:$N$300,11,0)),"",VLOOKUP(SMALL(Tabelle3!$C$6:$C$300,Tabelle5!$A41),Tabelle3!$C$6:$N$300,11,0))</f>
        <v/>
      </c>
      <c r="F41" s="89" t="str">
        <f ca="1">IF(ISERROR(VLOOKUP(SMALL(Tabelle3!$C$6:$C$300,Tabelle5!$A41),Tabelle3!$C$6:$N$300,12,0)),"",VLOOKUP(SMALL(Tabelle3!$C$6:$C$300,Tabelle5!$A41),Tabelle3!$C$6:$N$300,12,0))</f>
        <v/>
      </c>
      <c r="G41" s="80"/>
      <c r="H41" s="90"/>
      <c r="I41" s="80"/>
      <c r="J41" s="88" t="str">
        <f ca="1">IF(ISERROR(QUOTIENT(SMALL(Tabelle3!$E$6:$E$300,Tabelle5!$A41),100)),"",QUOTIENT(SMALL(Tabelle3!$E$6:$E$300,Tabelle5!$A41),100)&amp;".")</f>
        <v/>
      </c>
      <c r="K41" s="89" t="str">
        <f ca="1">IF(ISERROR(VLOOKUP(SMALL(Tabelle3!$E$6:$E$300,Tabelle5!$A41),Tabelle3!$E$6:$F$300,2,0)),"",IF(VLOOKUP(SMALL(Tabelle3!$E$6:$E$300,Tabelle5!$A41),Tabelle3!$E$6:$F$300,2,0)=1,VLOOKUP(SMALL(Tabelle3!$E$6:$E$300,Tabelle5!$A41),Tabelle3!$E$6:$F$300,2,0)&amp;"  Punkt     ",VLOOKUP(SMALL(Tabelle3!$E$6:$E$300,Tabelle5!$A41),Tabelle3!$E$6:$F$300,2,0)&amp;"  Punkte   "))</f>
        <v/>
      </c>
      <c r="L41" s="87" t="str">
        <f ca="1">IF(ISERROR(VLOOKUP(SMALL(Tabelle3!$E$6:$E$300,Tabelle5!$A41),Tabelle3!$E$6:$N$300,9,0)),"",VLOOKUP(SMALL(Tabelle3!$E$6:$E$300,Tabelle5!$A41),Tabelle3!$E$6:$N$300,9,0))</f>
        <v/>
      </c>
      <c r="M41" s="89" t="str">
        <f ca="1">IF(ISERROR(VLOOKUP(SMALL(Tabelle3!$E$6:$E$300,Tabelle5!$A41),Tabelle3!$E$6:$N$300,10,0)),"",VLOOKUP(SMALL(Tabelle3!$E$6:$E$300,Tabelle5!$A41),Tabelle3!$E$6:$N$300,10,0))</f>
        <v/>
      </c>
      <c r="N41" s="80"/>
      <c r="P41" s="80"/>
      <c r="Q41" s="88" t="str">
        <f ca="1">IF(ISERROR(QUOTIENT(SMALL(Tabelle3!$G$6:$G$300,Tabelle5!$A41),100)),"",QUOTIENT(SMALL(Tabelle3!$G$6:$G$300,Tabelle5!$A41),100)&amp;".")</f>
        <v/>
      </c>
      <c r="R41" s="89" t="str">
        <f ca="1">IF(ISERROR(VLOOKUP(SMALL(Tabelle3!$G$6:$G$300,Tabelle5!$A41),Tabelle3!$G$6:$H$300,2,0)),"",IF(VLOOKUP(SMALL(Tabelle3!$G$6:$G$300,Tabelle5!$A41),Tabelle3!$G$6:$H$300,2,0)=1,VLOOKUP(SMALL(Tabelle3!$G$6:$G$300,Tabelle5!$A41),Tabelle3!$G$6:$H$300,2,0)&amp;"  Punkt     ",VLOOKUP(SMALL(Tabelle3!$G$6:$G$300,Tabelle5!$A41),Tabelle3!$G$6:$H$300,2,0)&amp;"  Punkte   "))</f>
        <v/>
      </c>
      <c r="S41" s="87" t="str">
        <f ca="1">IF(ISERROR(VLOOKUP(SMALL(Tabelle3!$G$6:$G$300,Tabelle5!$A41),Tabelle3!$G$6:$N$300,7,0)),"",VLOOKUP(SMALL(Tabelle3!$G$6:$G$300,Tabelle5!$A41),Tabelle3!$G$6:$N$300,7,0))</f>
        <v/>
      </c>
      <c r="T41" s="89" t="str">
        <f ca="1">IF(ISERROR(VLOOKUP(SMALL(Tabelle3!$G$6:$G$300,Tabelle5!$A41),Tabelle3!$G$6:$N$300,8,0)),"",VLOOKUP(SMALL(Tabelle3!$G$6:$G$300,Tabelle5!$A41),Tabelle3!$G$6:$N$300,8,0))</f>
        <v/>
      </c>
      <c r="U41" s="80"/>
      <c r="V41" s="78"/>
      <c r="W41" s="80"/>
      <c r="X41" s="88" t="str">
        <f ca="1">IF(ISERROR(QUOTIENT(SMALL(Tabelle3!$I$6:$I$300,Tabelle5!$A41),100)),"",QUOTIENT(SMALL(Tabelle3!$I$6:$I$300,Tabelle5!$A41),100)&amp;".")</f>
        <v/>
      </c>
      <c r="Y41" s="89" t="str">
        <f ca="1">IF(ISERROR(VLOOKUP(SMALL(Tabelle3!$I$6:$I$300,Tabelle5!$A41),Tabelle3!$I$6:$J$300,2,0)),"",IF(VLOOKUP(SMALL(Tabelle3!$I$6:$I$300,Tabelle5!$A41),Tabelle3!$I$6:$J$300,2,0)=1,VLOOKUP(SMALL(Tabelle3!$I$6:$I$300,Tabelle5!$A41),Tabelle3!$I$6:$J$300,2,0)&amp;"  Punkt     ",VLOOKUP(SMALL(Tabelle3!$I$6:$I$300,Tabelle5!$A41),Tabelle3!$I$6:$J$300,2,0)&amp;"  Punkte   "))</f>
        <v/>
      </c>
      <c r="Z41" s="87" t="str">
        <f ca="1">IF(ISERROR(VLOOKUP(SMALL(Tabelle3!$I$6:$I$300,Tabelle5!$A41),Tabelle3!$I$6:$N$300,5,0)),"",VLOOKUP(SMALL(Tabelle3!$I$6:$I$300,Tabelle5!$A41),Tabelle3!$I$6:$N$300,5,0))</f>
        <v/>
      </c>
      <c r="AA41" s="89" t="str">
        <f ca="1">IF(ISERROR(VLOOKUP(SMALL(Tabelle3!$I$6:$I$300,Tabelle5!$A41),Tabelle3!$I$6:$N$300,6,0)),"",VLOOKUP(SMALL(Tabelle3!$I$6:$I$300,Tabelle5!$A41),Tabelle3!$I$6:$N$300,6,0))</f>
        <v/>
      </c>
      <c r="AB41" s="80"/>
      <c r="AC41" s="78"/>
      <c r="AD41" s="80"/>
      <c r="AE41" s="88" t="str">
        <f ca="1">IF(ISERROR(QUOTIENT(SMALL(Tabelle3!$K$6:$K$300,Tabelle5!$A41),100)),"",QUOTIENT(SMALL(Tabelle3!$K$6:$K$300,Tabelle5!$A41),100)&amp;".")</f>
        <v/>
      </c>
      <c r="AF41" s="89" t="str">
        <f ca="1">IF(ISERROR(VLOOKUP(SMALL(Tabelle3!$K$6:$K$300,Tabelle5!$A41),Tabelle3!$K$6:$L$300,2,0)),"",IF(VLOOKUP(SMALL(Tabelle3!$K$6:$K$300,Tabelle5!$A41),Tabelle3!$K$6:$L$300,2,0)=1,VLOOKUP(SMALL(Tabelle3!$K$6:$K$300,Tabelle5!$A41),Tabelle3!$K$6:$L$300,2,0)&amp;"  Punkt     ",VLOOKUP(SMALL(Tabelle3!$K$6:$K$300,Tabelle5!$A41),Tabelle3!$K$6:$L$300,2,0)&amp;"  Punkte   "))</f>
        <v/>
      </c>
      <c r="AG41" s="87" t="str">
        <f ca="1">IF(ISERROR(VLOOKUP(SMALL(Tabelle3!$K$6:$K$300,Tabelle5!$A41),Tabelle3!$K$6:$N$300,3,0)),"",VLOOKUP(SMALL(Tabelle3!$K$6:$K$300,Tabelle5!$A41),Tabelle3!$K$6:$N$300,3,0))</f>
        <v/>
      </c>
      <c r="AH41" s="89" t="str">
        <f ca="1">IF(ISERROR(VLOOKUP(SMALL(Tabelle3!$K$6:$K$300,Tabelle5!$A41),Tabelle3!$K$6:$N$300,4,0)),"",VLOOKUP(SMALL(Tabelle3!$K$6:$K$300,Tabelle5!$A41),Tabelle3!$K$6:$N$300,4,0))</f>
        <v/>
      </c>
      <c r="AI41" s="80"/>
      <c r="AJ41" s="78"/>
      <c r="AK41" s="84">
        <f t="shared" ca="1" si="1"/>
        <v>0</v>
      </c>
      <c r="AL41" s="88" t="str">
        <f t="shared" ca="1" si="2"/>
        <v>1.</v>
      </c>
      <c r="AM41" s="87" t="str">
        <f t="shared" ca="1" si="3"/>
        <v xml:space="preserve">13  Punkte   </v>
      </c>
      <c r="AN41" s="87" t="str">
        <f t="shared" ca="1" si="4"/>
        <v>IZUMIS ONE MORE TIME</v>
      </c>
      <c r="AO41" s="87" t="str">
        <f t="shared" ca="1" si="5"/>
        <v>Petra Miksits-Hutterer</v>
      </c>
      <c r="AP41" s="84">
        <f t="shared" ca="1" si="11"/>
        <v>9</v>
      </c>
      <c r="AQ41" s="84">
        <f t="shared" ca="1" si="6"/>
        <v>50</v>
      </c>
      <c r="AR41" s="78"/>
      <c r="AS41" s="84">
        <f t="shared" ca="1" si="7"/>
        <v>0</v>
      </c>
      <c r="AT41" s="87" t="str">
        <f t="shared" ca="1" si="8"/>
        <v>1.</v>
      </c>
      <c r="AU41" s="87" t="str">
        <f t="shared" ca="1" si="9"/>
        <v xml:space="preserve">13  Punkte   </v>
      </c>
      <c r="AV41" s="87" t="str">
        <f t="shared" ca="1" si="10"/>
        <v>IZUMIS ONE MORE TIME</v>
      </c>
      <c r="AW41" s="87" t="str">
        <f t="shared" ca="1" si="0"/>
        <v>Petra Miksits-Hutterer</v>
      </c>
      <c r="AX41" s="67">
        <f t="shared" ca="1" si="12"/>
        <v>9</v>
      </c>
      <c r="AY41" s="78"/>
      <c r="AZ41" s="91"/>
      <c r="BA41" s="91"/>
      <c r="BB41" s="91"/>
      <c r="BC41" s="91"/>
      <c r="BD41" s="91"/>
      <c r="BE41" s="91"/>
      <c r="BF41" s="91"/>
      <c r="BG41" s="91"/>
      <c r="BH41" s="91"/>
      <c r="BI41" s="67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2"/>
      <c r="DG41" s="92"/>
    </row>
    <row r="42" spans="1:117" ht="19.149999999999999" customHeight="1" x14ac:dyDescent="0.2">
      <c r="A42" s="75">
        <v>37</v>
      </c>
      <c r="B42" s="80"/>
      <c r="C42" s="88" t="str">
        <f ca="1">IF(ISERROR(QUOTIENT(SMALL(Tabelle3!$C$6:$C$300,Tabelle5!$A42),100)),"",QUOTIENT(SMALL(Tabelle3!$C$6:$C$300,Tabelle5!$A42),100)&amp;".")</f>
        <v/>
      </c>
      <c r="D42" s="89" t="str">
        <f ca="1">IF(ISERROR(VLOOKUP(SMALL(Tabelle3!$C$6:$C$300,Tabelle5!$A42),Tabelle3!$C$6:$D$300,2,0)),"",IF(VLOOKUP(SMALL(Tabelle3!$C$6:$C$300,Tabelle5!$A42),Tabelle3!$C$6:$D$300,2,0)=1,VLOOKUP(SMALL(Tabelle3!$C$6:$C$300,Tabelle5!$A42),Tabelle3!$C$6:$D$300,2,0)&amp;"  Punkt     ",VLOOKUP(SMALL(Tabelle3!$C$6:$C$300,Tabelle5!$A42),Tabelle3!$C$6:$D$300,2,0)&amp;"  Punkte   "))</f>
        <v/>
      </c>
      <c r="E42" s="87" t="str">
        <f ca="1">IF(ISERROR(VLOOKUP(SMALL(Tabelle3!$C$6:$C$300,Tabelle5!$A42),Tabelle3!$C$6:$N$300,11,0)),"",VLOOKUP(SMALL(Tabelle3!$C$6:$C$300,Tabelle5!$A42),Tabelle3!$C$6:$N$300,11,0))</f>
        <v/>
      </c>
      <c r="F42" s="89" t="str">
        <f ca="1">IF(ISERROR(VLOOKUP(SMALL(Tabelle3!$C$6:$C$300,Tabelle5!$A42),Tabelle3!$C$6:$N$300,12,0)),"",VLOOKUP(SMALL(Tabelle3!$C$6:$C$300,Tabelle5!$A42),Tabelle3!$C$6:$N$300,12,0))</f>
        <v/>
      </c>
      <c r="G42" s="80"/>
      <c r="H42" s="90"/>
      <c r="I42" s="80"/>
      <c r="J42" s="88" t="str">
        <f ca="1">IF(ISERROR(QUOTIENT(SMALL(Tabelle3!$E$6:$E$300,Tabelle5!$A42),100)),"",QUOTIENT(SMALL(Tabelle3!$E$6:$E$300,Tabelle5!$A42),100)&amp;".")</f>
        <v/>
      </c>
      <c r="K42" s="89" t="str">
        <f ca="1">IF(ISERROR(VLOOKUP(SMALL(Tabelle3!$E$6:$E$300,Tabelle5!$A42),Tabelle3!$E$6:$F$300,2,0)),"",IF(VLOOKUP(SMALL(Tabelle3!$E$6:$E$300,Tabelle5!$A42),Tabelle3!$E$6:$F$300,2,0)=1,VLOOKUP(SMALL(Tabelle3!$E$6:$E$300,Tabelle5!$A42),Tabelle3!$E$6:$F$300,2,0)&amp;"  Punkt     ",VLOOKUP(SMALL(Tabelle3!$E$6:$E$300,Tabelle5!$A42),Tabelle3!$E$6:$F$300,2,0)&amp;"  Punkte   "))</f>
        <v/>
      </c>
      <c r="L42" s="87" t="str">
        <f ca="1">IF(ISERROR(VLOOKUP(SMALL(Tabelle3!$E$6:$E$300,Tabelle5!$A42),Tabelle3!$E$6:$N$300,9,0)),"",VLOOKUP(SMALL(Tabelle3!$E$6:$E$300,Tabelle5!$A42),Tabelle3!$E$6:$N$300,9,0))</f>
        <v/>
      </c>
      <c r="M42" s="89" t="str">
        <f ca="1">IF(ISERROR(VLOOKUP(SMALL(Tabelle3!$E$6:$E$300,Tabelle5!$A42),Tabelle3!$E$6:$N$300,10,0)),"",VLOOKUP(SMALL(Tabelle3!$E$6:$E$300,Tabelle5!$A42),Tabelle3!$E$6:$N$300,10,0))</f>
        <v/>
      </c>
      <c r="N42" s="80"/>
      <c r="P42" s="80"/>
      <c r="Q42" s="88" t="str">
        <f ca="1">IF(ISERROR(QUOTIENT(SMALL(Tabelle3!$G$6:$G$300,Tabelle5!$A42),100)),"",QUOTIENT(SMALL(Tabelle3!$G$6:$G$300,Tabelle5!$A42),100)&amp;".")</f>
        <v/>
      </c>
      <c r="R42" s="89" t="str">
        <f ca="1">IF(ISERROR(VLOOKUP(SMALL(Tabelle3!$G$6:$G$300,Tabelle5!$A42),Tabelle3!$G$6:$H$300,2,0)),"",IF(VLOOKUP(SMALL(Tabelle3!$G$6:$G$300,Tabelle5!$A42),Tabelle3!$G$6:$H$300,2,0)=1,VLOOKUP(SMALL(Tabelle3!$G$6:$G$300,Tabelle5!$A42),Tabelle3!$G$6:$H$300,2,0)&amp;"  Punkt     ",VLOOKUP(SMALL(Tabelle3!$G$6:$G$300,Tabelle5!$A42),Tabelle3!$G$6:$H$300,2,0)&amp;"  Punkte   "))</f>
        <v/>
      </c>
      <c r="S42" s="87" t="str">
        <f ca="1">IF(ISERROR(VLOOKUP(SMALL(Tabelle3!$G$6:$G$300,Tabelle5!$A42),Tabelle3!$G$6:$N$300,7,0)),"",VLOOKUP(SMALL(Tabelle3!$G$6:$G$300,Tabelle5!$A42),Tabelle3!$G$6:$N$300,7,0))</f>
        <v/>
      </c>
      <c r="T42" s="89" t="str">
        <f ca="1">IF(ISERROR(VLOOKUP(SMALL(Tabelle3!$G$6:$G$300,Tabelle5!$A42),Tabelle3!$G$6:$N$300,8,0)),"",VLOOKUP(SMALL(Tabelle3!$G$6:$G$300,Tabelle5!$A42),Tabelle3!$G$6:$N$300,8,0))</f>
        <v/>
      </c>
      <c r="U42" s="80"/>
      <c r="V42" s="78"/>
      <c r="W42" s="80"/>
      <c r="X42" s="88" t="str">
        <f ca="1">IF(ISERROR(QUOTIENT(SMALL(Tabelle3!$I$6:$I$300,Tabelle5!$A42),100)),"",QUOTIENT(SMALL(Tabelle3!$I$6:$I$300,Tabelle5!$A42),100)&amp;".")</f>
        <v/>
      </c>
      <c r="Y42" s="89" t="str">
        <f ca="1">IF(ISERROR(VLOOKUP(SMALL(Tabelle3!$I$6:$I$300,Tabelle5!$A42),Tabelle3!$I$6:$J$300,2,0)),"",IF(VLOOKUP(SMALL(Tabelle3!$I$6:$I$300,Tabelle5!$A42),Tabelle3!$I$6:$J$300,2,0)=1,VLOOKUP(SMALL(Tabelle3!$I$6:$I$300,Tabelle5!$A42),Tabelle3!$I$6:$J$300,2,0)&amp;"  Punkt     ",VLOOKUP(SMALL(Tabelle3!$I$6:$I$300,Tabelle5!$A42),Tabelle3!$I$6:$J$300,2,0)&amp;"  Punkte   "))</f>
        <v/>
      </c>
      <c r="Z42" s="87" t="str">
        <f ca="1">IF(ISERROR(VLOOKUP(SMALL(Tabelle3!$I$6:$I$300,Tabelle5!$A42),Tabelle3!$I$6:$N$300,5,0)),"",VLOOKUP(SMALL(Tabelle3!$I$6:$I$300,Tabelle5!$A42),Tabelle3!$I$6:$N$300,5,0))</f>
        <v/>
      </c>
      <c r="AA42" s="89" t="str">
        <f ca="1">IF(ISERROR(VLOOKUP(SMALL(Tabelle3!$I$6:$I$300,Tabelle5!$A42),Tabelle3!$I$6:$N$300,6,0)),"",VLOOKUP(SMALL(Tabelle3!$I$6:$I$300,Tabelle5!$A42),Tabelle3!$I$6:$N$300,6,0))</f>
        <v/>
      </c>
      <c r="AB42" s="80"/>
      <c r="AC42" s="78"/>
      <c r="AD42" s="80"/>
      <c r="AE42" s="88" t="str">
        <f ca="1">IF(ISERROR(QUOTIENT(SMALL(Tabelle3!$K$6:$K$300,Tabelle5!$A42),100)),"",QUOTIENT(SMALL(Tabelle3!$K$6:$K$300,Tabelle5!$A42),100)&amp;".")</f>
        <v/>
      </c>
      <c r="AF42" s="89" t="str">
        <f ca="1">IF(ISERROR(VLOOKUP(SMALL(Tabelle3!$K$6:$K$300,Tabelle5!$A42),Tabelle3!$K$6:$L$300,2,0)),"",IF(VLOOKUP(SMALL(Tabelle3!$K$6:$K$300,Tabelle5!$A42),Tabelle3!$K$6:$L$300,2,0)=1,VLOOKUP(SMALL(Tabelle3!$K$6:$K$300,Tabelle5!$A42),Tabelle3!$K$6:$L$300,2,0)&amp;"  Punkt     ",VLOOKUP(SMALL(Tabelle3!$K$6:$K$300,Tabelle5!$A42),Tabelle3!$K$6:$L$300,2,0)&amp;"  Punkte   "))</f>
        <v/>
      </c>
      <c r="AG42" s="87" t="str">
        <f ca="1">IF(ISERROR(VLOOKUP(SMALL(Tabelle3!$K$6:$K$300,Tabelle5!$A42),Tabelle3!$K$6:$N$300,3,0)),"",VLOOKUP(SMALL(Tabelle3!$K$6:$K$300,Tabelle5!$A42),Tabelle3!$K$6:$N$300,3,0))</f>
        <v/>
      </c>
      <c r="AH42" s="89" t="str">
        <f ca="1">IF(ISERROR(VLOOKUP(SMALL(Tabelle3!$K$6:$K$300,Tabelle5!$A42),Tabelle3!$K$6:$N$300,4,0)),"",VLOOKUP(SMALL(Tabelle3!$K$6:$K$300,Tabelle5!$A42),Tabelle3!$K$6:$N$300,4,0))</f>
        <v/>
      </c>
      <c r="AI42" s="80"/>
      <c r="AJ42" s="78"/>
      <c r="AK42" s="84">
        <f t="shared" ca="1" si="1"/>
        <v>1</v>
      </c>
      <c r="AL42" s="88" t="str">
        <f t="shared" ca="1" si="2"/>
        <v>weiß</v>
      </c>
      <c r="AM42" s="87" t="str">
        <f t="shared" ca="1" si="3"/>
        <v/>
      </c>
      <c r="AN42" s="87" t="str">
        <f t="shared" ca="1" si="4"/>
        <v/>
      </c>
      <c r="AO42" s="87" t="str">
        <f t="shared" ca="1" si="5"/>
        <v/>
      </c>
      <c r="AP42" s="84">
        <f t="shared" ca="1" si="11"/>
        <v>9</v>
      </c>
      <c r="AQ42" s="84">
        <f t="shared" ca="1" si="6"/>
        <v>51</v>
      </c>
      <c r="AR42" s="78"/>
      <c r="AS42" s="84">
        <f t="shared" ca="1" si="7"/>
        <v>1</v>
      </c>
      <c r="AT42" s="87" t="str">
        <f t="shared" ca="1" si="8"/>
        <v>weiß</v>
      </c>
      <c r="AU42" s="87" t="str">
        <f t="shared" ca="1" si="9"/>
        <v/>
      </c>
      <c r="AV42" s="87" t="str">
        <f t="shared" ca="1" si="10"/>
        <v/>
      </c>
      <c r="AW42" s="87" t="str">
        <f t="shared" ca="1" si="0"/>
        <v/>
      </c>
      <c r="AX42" s="67">
        <f t="shared" ca="1" si="12"/>
        <v>9</v>
      </c>
      <c r="AY42" s="78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</row>
    <row r="43" spans="1:117" ht="19.149999999999999" customHeight="1" x14ac:dyDescent="0.2">
      <c r="A43" s="75">
        <v>38</v>
      </c>
      <c r="B43" s="80"/>
      <c r="C43" s="88" t="str">
        <f ca="1">IF(ISERROR(QUOTIENT(SMALL(Tabelle3!$C$6:$C$300,Tabelle5!$A43),100)),"",QUOTIENT(SMALL(Tabelle3!$C$6:$C$300,Tabelle5!$A43),100)&amp;".")</f>
        <v/>
      </c>
      <c r="D43" s="89" t="str">
        <f ca="1">IF(ISERROR(VLOOKUP(SMALL(Tabelle3!$C$6:$C$300,Tabelle5!$A43),Tabelle3!$C$6:$D$300,2,0)),"",IF(VLOOKUP(SMALL(Tabelle3!$C$6:$C$300,Tabelle5!$A43),Tabelle3!$C$6:$D$300,2,0)=1,VLOOKUP(SMALL(Tabelle3!$C$6:$C$300,Tabelle5!$A43),Tabelle3!$C$6:$D$300,2,0)&amp;"  Punkt     ",VLOOKUP(SMALL(Tabelle3!$C$6:$C$300,Tabelle5!$A43),Tabelle3!$C$6:$D$300,2,0)&amp;"  Punkte   "))</f>
        <v/>
      </c>
      <c r="E43" s="87" t="str">
        <f ca="1">IF(ISERROR(VLOOKUP(SMALL(Tabelle3!$C$6:$C$300,Tabelle5!$A43),Tabelle3!$C$6:$N$300,11,0)),"",VLOOKUP(SMALL(Tabelle3!$C$6:$C$300,Tabelle5!$A43),Tabelle3!$C$6:$N$300,11,0))</f>
        <v/>
      </c>
      <c r="F43" s="89" t="str">
        <f ca="1">IF(ISERROR(VLOOKUP(SMALL(Tabelle3!$C$6:$C$300,Tabelle5!$A43),Tabelle3!$C$6:$N$300,12,0)),"",VLOOKUP(SMALL(Tabelle3!$C$6:$C$300,Tabelle5!$A43),Tabelle3!$C$6:$N$300,12,0))</f>
        <v/>
      </c>
      <c r="G43" s="80"/>
      <c r="H43" s="90"/>
      <c r="I43" s="80"/>
      <c r="J43" s="88" t="str">
        <f ca="1">IF(ISERROR(QUOTIENT(SMALL(Tabelle3!$E$6:$E$300,Tabelle5!$A43),100)),"",QUOTIENT(SMALL(Tabelle3!$E$6:$E$300,Tabelle5!$A43),100)&amp;".")</f>
        <v/>
      </c>
      <c r="K43" s="89" t="str">
        <f ca="1">IF(ISERROR(VLOOKUP(SMALL(Tabelle3!$E$6:$E$300,Tabelle5!$A43),Tabelle3!$E$6:$F$300,2,0)),"",IF(VLOOKUP(SMALL(Tabelle3!$E$6:$E$300,Tabelle5!$A43),Tabelle3!$E$6:$F$300,2,0)=1,VLOOKUP(SMALL(Tabelle3!$E$6:$E$300,Tabelle5!$A43),Tabelle3!$E$6:$F$300,2,0)&amp;"  Punkt     ",VLOOKUP(SMALL(Tabelle3!$E$6:$E$300,Tabelle5!$A43),Tabelle3!$E$6:$F$300,2,0)&amp;"  Punkte   "))</f>
        <v/>
      </c>
      <c r="L43" s="87" t="str">
        <f ca="1">IF(ISERROR(VLOOKUP(SMALL(Tabelle3!$E$6:$E$300,Tabelle5!$A43),Tabelle3!$E$6:$N$300,9,0)),"",VLOOKUP(SMALL(Tabelle3!$E$6:$E$300,Tabelle5!$A43),Tabelle3!$E$6:$N$300,9,0))</f>
        <v/>
      </c>
      <c r="M43" s="89" t="str">
        <f ca="1">IF(ISERROR(VLOOKUP(SMALL(Tabelle3!$E$6:$E$300,Tabelle5!$A43),Tabelle3!$E$6:$N$300,10,0)),"",VLOOKUP(SMALL(Tabelle3!$E$6:$E$300,Tabelle5!$A43),Tabelle3!$E$6:$N$300,10,0))</f>
        <v/>
      </c>
      <c r="N43" s="80"/>
      <c r="P43" s="80"/>
      <c r="Q43" s="88" t="str">
        <f ca="1">IF(ISERROR(QUOTIENT(SMALL(Tabelle3!$G$6:$G$300,Tabelle5!$A43),100)),"",QUOTIENT(SMALL(Tabelle3!$G$6:$G$300,Tabelle5!$A43),100)&amp;".")</f>
        <v/>
      </c>
      <c r="R43" s="89" t="str">
        <f ca="1">IF(ISERROR(VLOOKUP(SMALL(Tabelle3!$G$6:$G$300,Tabelle5!$A43),Tabelle3!$G$6:$H$300,2,0)),"",IF(VLOOKUP(SMALL(Tabelle3!$G$6:$G$300,Tabelle5!$A43),Tabelle3!$G$6:$H$300,2,0)=1,VLOOKUP(SMALL(Tabelle3!$G$6:$G$300,Tabelle5!$A43),Tabelle3!$G$6:$H$300,2,0)&amp;"  Punkt     ",VLOOKUP(SMALL(Tabelle3!$G$6:$G$300,Tabelle5!$A43),Tabelle3!$G$6:$H$300,2,0)&amp;"  Punkte   "))</f>
        <v/>
      </c>
      <c r="S43" s="87" t="str">
        <f ca="1">IF(ISERROR(VLOOKUP(SMALL(Tabelle3!$G$6:$G$300,Tabelle5!$A43),Tabelle3!$G$6:$N$300,7,0)),"",VLOOKUP(SMALL(Tabelle3!$G$6:$G$300,Tabelle5!$A43),Tabelle3!$G$6:$N$300,7,0))</f>
        <v/>
      </c>
      <c r="T43" s="89" t="str">
        <f ca="1">IF(ISERROR(VLOOKUP(SMALL(Tabelle3!$G$6:$G$300,Tabelle5!$A43),Tabelle3!$G$6:$N$300,8,0)),"",VLOOKUP(SMALL(Tabelle3!$G$6:$G$300,Tabelle5!$A43),Tabelle3!$G$6:$N$300,8,0))</f>
        <v/>
      </c>
      <c r="U43" s="80"/>
      <c r="V43" s="78"/>
      <c r="W43" s="80"/>
      <c r="X43" s="88" t="str">
        <f ca="1">IF(ISERROR(QUOTIENT(SMALL(Tabelle3!$I$6:$I$300,Tabelle5!$A43),100)),"",QUOTIENT(SMALL(Tabelle3!$I$6:$I$300,Tabelle5!$A43),100)&amp;".")</f>
        <v/>
      </c>
      <c r="Y43" s="89" t="str">
        <f ca="1">IF(ISERROR(VLOOKUP(SMALL(Tabelle3!$I$6:$I$300,Tabelle5!$A43),Tabelle3!$I$6:$J$300,2,0)),"",IF(VLOOKUP(SMALL(Tabelle3!$I$6:$I$300,Tabelle5!$A43),Tabelle3!$I$6:$J$300,2,0)=1,VLOOKUP(SMALL(Tabelle3!$I$6:$I$300,Tabelle5!$A43),Tabelle3!$I$6:$J$300,2,0)&amp;"  Punkt     ",VLOOKUP(SMALL(Tabelle3!$I$6:$I$300,Tabelle5!$A43),Tabelle3!$I$6:$J$300,2,0)&amp;"  Punkte   "))</f>
        <v/>
      </c>
      <c r="Z43" s="87" t="str">
        <f ca="1">IF(ISERROR(VLOOKUP(SMALL(Tabelle3!$I$6:$I$300,Tabelle5!$A43),Tabelle3!$I$6:$N$300,5,0)),"",VLOOKUP(SMALL(Tabelle3!$I$6:$I$300,Tabelle5!$A43),Tabelle3!$I$6:$N$300,5,0))</f>
        <v/>
      </c>
      <c r="AA43" s="89" t="str">
        <f ca="1">IF(ISERROR(VLOOKUP(SMALL(Tabelle3!$I$6:$I$300,Tabelle5!$A43),Tabelle3!$I$6:$N$300,6,0)),"",VLOOKUP(SMALL(Tabelle3!$I$6:$I$300,Tabelle5!$A43),Tabelle3!$I$6:$N$300,6,0))</f>
        <v/>
      </c>
      <c r="AB43" s="80"/>
      <c r="AC43" s="78"/>
      <c r="AD43" s="80"/>
      <c r="AE43" s="88" t="str">
        <f ca="1">IF(ISERROR(QUOTIENT(SMALL(Tabelle3!$K$6:$K$300,Tabelle5!$A43),100)),"",QUOTIENT(SMALL(Tabelle3!$K$6:$K$300,Tabelle5!$A43),100)&amp;".")</f>
        <v/>
      </c>
      <c r="AF43" s="89" t="str">
        <f ca="1">IF(ISERROR(VLOOKUP(SMALL(Tabelle3!$K$6:$K$300,Tabelle5!$A43),Tabelle3!$K$6:$L$300,2,0)),"",IF(VLOOKUP(SMALL(Tabelle3!$K$6:$K$300,Tabelle5!$A43),Tabelle3!$K$6:$L$300,2,0)=1,VLOOKUP(SMALL(Tabelle3!$K$6:$K$300,Tabelle5!$A43),Tabelle3!$K$6:$L$300,2,0)&amp;"  Punkt     ",VLOOKUP(SMALL(Tabelle3!$K$6:$K$300,Tabelle5!$A43),Tabelle3!$K$6:$L$300,2,0)&amp;"  Punkte   "))</f>
        <v/>
      </c>
      <c r="AG43" s="87" t="str">
        <f ca="1">IF(ISERROR(VLOOKUP(SMALL(Tabelle3!$K$6:$K$300,Tabelle5!$A43),Tabelle3!$K$6:$N$300,3,0)),"",VLOOKUP(SMALL(Tabelle3!$K$6:$K$300,Tabelle5!$A43),Tabelle3!$K$6:$N$300,3,0))</f>
        <v/>
      </c>
      <c r="AH43" s="89" t="str">
        <f ca="1">IF(ISERROR(VLOOKUP(SMALL(Tabelle3!$K$6:$K$300,Tabelle5!$A43),Tabelle3!$K$6:$N$300,4,0)),"",VLOOKUP(SMALL(Tabelle3!$K$6:$K$300,Tabelle5!$A43),Tabelle3!$K$6:$N$300,4,0))</f>
        <v/>
      </c>
      <c r="AI43" s="76"/>
      <c r="AJ43" s="78"/>
      <c r="AK43" s="84">
        <f t="shared" ca="1" si="1"/>
        <v>1</v>
      </c>
      <c r="AL43" s="88" t="str">
        <f t="shared" ca="1" si="2"/>
        <v>weiß</v>
      </c>
      <c r="AM43" s="87" t="str">
        <f t="shared" ca="1" si="3"/>
        <v/>
      </c>
      <c r="AN43" s="87" t="str">
        <f t="shared" ca="1" si="4"/>
        <v/>
      </c>
      <c r="AO43" s="87" t="str">
        <f t="shared" ca="1" si="5"/>
        <v/>
      </c>
      <c r="AP43" s="84">
        <f t="shared" ca="1" si="11"/>
        <v>9</v>
      </c>
      <c r="AQ43" s="84">
        <f t="shared" ca="1" si="6"/>
        <v>52</v>
      </c>
      <c r="AR43" s="78"/>
      <c r="AS43" s="84">
        <f t="shared" ca="1" si="7"/>
        <v>1</v>
      </c>
      <c r="AT43" s="87" t="str">
        <f t="shared" ca="1" si="8"/>
        <v>weiß</v>
      </c>
      <c r="AU43" s="87" t="str">
        <f t="shared" ca="1" si="9"/>
        <v/>
      </c>
      <c r="AV43" s="87" t="str">
        <f t="shared" ca="1" si="10"/>
        <v/>
      </c>
      <c r="AW43" s="87" t="str">
        <f t="shared" ca="1" si="0"/>
        <v/>
      </c>
      <c r="AX43" s="67">
        <f t="shared" ca="1" si="12"/>
        <v>9</v>
      </c>
      <c r="AY43" s="78"/>
    </row>
    <row r="44" spans="1:117" ht="19.149999999999999" customHeight="1" x14ac:dyDescent="0.2">
      <c r="A44" s="75">
        <v>39</v>
      </c>
      <c r="B44" s="80"/>
      <c r="C44" s="88" t="str">
        <f ca="1">IF(ISERROR(QUOTIENT(SMALL(Tabelle3!$C$6:$C$300,Tabelle5!$A44),100)),"",QUOTIENT(SMALL(Tabelle3!$C$6:$C$300,Tabelle5!$A44),100)&amp;".")</f>
        <v/>
      </c>
      <c r="D44" s="89" t="str">
        <f ca="1">IF(ISERROR(VLOOKUP(SMALL(Tabelle3!$C$6:$C$300,Tabelle5!$A44),Tabelle3!$C$6:$D$300,2,0)),"",IF(VLOOKUP(SMALL(Tabelle3!$C$6:$C$300,Tabelle5!$A44),Tabelle3!$C$6:$D$300,2,0)=1,VLOOKUP(SMALL(Tabelle3!$C$6:$C$300,Tabelle5!$A44),Tabelle3!$C$6:$D$300,2,0)&amp;"  Punkt     ",VLOOKUP(SMALL(Tabelle3!$C$6:$C$300,Tabelle5!$A44),Tabelle3!$C$6:$D$300,2,0)&amp;"  Punkte   "))</f>
        <v/>
      </c>
      <c r="E44" s="87" t="str">
        <f ca="1">IF(ISERROR(VLOOKUP(SMALL(Tabelle3!$C$6:$C$300,Tabelle5!$A44),Tabelle3!$C$6:$N$300,11,0)),"",VLOOKUP(SMALL(Tabelle3!$C$6:$C$300,Tabelle5!$A44),Tabelle3!$C$6:$N$300,11,0))</f>
        <v/>
      </c>
      <c r="F44" s="89" t="str">
        <f ca="1">IF(ISERROR(VLOOKUP(SMALL(Tabelle3!$C$6:$C$300,Tabelle5!$A44),Tabelle3!$C$6:$N$300,12,0)),"",VLOOKUP(SMALL(Tabelle3!$C$6:$C$300,Tabelle5!$A44),Tabelle3!$C$6:$N$300,12,0))</f>
        <v/>
      </c>
      <c r="G44" s="80"/>
      <c r="H44" s="90"/>
      <c r="I44" s="80"/>
      <c r="J44" s="88" t="str">
        <f ca="1">IF(ISERROR(QUOTIENT(SMALL(Tabelle3!$E$6:$E$300,Tabelle5!$A44),100)),"",QUOTIENT(SMALL(Tabelle3!$E$6:$E$300,Tabelle5!$A44),100)&amp;".")</f>
        <v/>
      </c>
      <c r="K44" s="89" t="str">
        <f ca="1">IF(ISERROR(VLOOKUP(SMALL(Tabelle3!$E$6:$E$300,Tabelle5!$A44),Tabelle3!$E$6:$F$300,2,0)),"",IF(VLOOKUP(SMALL(Tabelle3!$E$6:$E$300,Tabelle5!$A44),Tabelle3!$E$6:$F$300,2,0)=1,VLOOKUP(SMALL(Tabelle3!$E$6:$E$300,Tabelle5!$A44),Tabelle3!$E$6:$F$300,2,0)&amp;"  Punkt     ",VLOOKUP(SMALL(Tabelle3!$E$6:$E$300,Tabelle5!$A44),Tabelle3!$E$6:$F$300,2,0)&amp;"  Punkte   "))</f>
        <v/>
      </c>
      <c r="L44" s="87" t="str">
        <f ca="1">IF(ISERROR(VLOOKUP(SMALL(Tabelle3!$E$6:$E$300,Tabelle5!$A44),Tabelle3!$E$6:$N$300,9,0)),"",VLOOKUP(SMALL(Tabelle3!$E$6:$E$300,Tabelle5!$A44),Tabelle3!$E$6:$N$300,9,0))</f>
        <v/>
      </c>
      <c r="M44" s="89" t="str">
        <f ca="1">IF(ISERROR(VLOOKUP(SMALL(Tabelle3!$E$6:$E$300,Tabelle5!$A44),Tabelle3!$E$6:$N$300,10,0)),"",VLOOKUP(SMALL(Tabelle3!$E$6:$E$300,Tabelle5!$A44),Tabelle3!$E$6:$N$300,10,0))</f>
        <v/>
      </c>
      <c r="N44" s="80"/>
      <c r="P44" s="80"/>
      <c r="Q44" s="88" t="str">
        <f ca="1">IF(ISERROR(QUOTIENT(SMALL(Tabelle3!$G$6:$G$300,Tabelle5!$A44),100)),"",QUOTIENT(SMALL(Tabelle3!$G$6:$G$300,Tabelle5!$A44),100)&amp;".")</f>
        <v/>
      </c>
      <c r="R44" s="89" t="str">
        <f ca="1">IF(ISERROR(VLOOKUP(SMALL(Tabelle3!$G$6:$G$300,Tabelle5!$A44),Tabelle3!$G$6:$H$300,2,0)),"",IF(VLOOKUP(SMALL(Tabelle3!$G$6:$G$300,Tabelle5!$A44),Tabelle3!$G$6:$H$300,2,0)=1,VLOOKUP(SMALL(Tabelle3!$G$6:$G$300,Tabelle5!$A44),Tabelle3!$G$6:$H$300,2,0)&amp;"  Punkt     ",VLOOKUP(SMALL(Tabelle3!$G$6:$G$300,Tabelle5!$A44),Tabelle3!$G$6:$H$300,2,0)&amp;"  Punkte   "))</f>
        <v/>
      </c>
      <c r="S44" s="87" t="str">
        <f ca="1">IF(ISERROR(VLOOKUP(SMALL(Tabelle3!$G$6:$G$300,Tabelle5!$A44),Tabelle3!$G$6:$N$300,7,0)),"",VLOOKUP(SMALL(Tabelle3!$G$6:$G$300,Tabelle5!$A44),Tabelle3!$G$6:$N$300,7,0))</f>
        <v/>
      </c>
      <c r="T44" s="89" t="str">
        <f ca="1">IF(ISERROR(VLOOKUP(SMALL(Tabelle3!$G$6:$G$300,Tabelle5!$A44),Tabelle3!$G$6:$N$300,8,0)),"",VLOOKUP(SMALL(Tabelle3!$G$6:$G$300,Tabelle5!$A44),Tabelle3!$G$6:$N$300,8,0))</f>
        <v/>
      </c>
      <c r="U44" s="80"/>
      <c r="V44" s="78"/>
      <c r="W44" s="80"/>
      <c r="X44" s="88" t="str">
        <f ca="1">IF(ISERROR(QUOTIENT(SMALL(Tabelle3!$I$6:$I$300,Tabelle5!$A44),100)),"",QUOTIENT(SMALL(Tabelle3!$I$6:$I$300,Tabelle5!$A44),100)&amp;".")</f>
        <v/>
      </c>
      <c r="Y44" s="89" t="str">
        <f ca="1">IF(ISERROR(VLOOKUP(SMALL(Tabelle3!$I$6:$I$300,Tabelle5!$A44),Tabelle3!$I$6:$J$300,2,0)),"",IF(VLOOKUP(SMALL(Tabelle3!$I$6:$I$300,Tabelle5!$A44),Tabelle3!$I$6:$J$300,2,0)=1,VLOOKUP(SMALL(Tabelle3!$I$6:$I$300,Tabelle5!$A44),Tabelle3!$I$6:$J$300,2,0)&amp;"  Punkt     ",VLOOKUP(SMALL(Tabelle3!$I$6:$I$300,Tabelle5!$A44),Tabelle3!$I$6:$J$300,2,0)&amp;"  Punkte   "))</f>
        <v/>
      </c>
      <c r="Z44" s="87" t="str">
        <f ca="1">IF(ISERROR(VLOOKUP(SMALL(Tabelle3!$I$6:$I$300,Tabelle5!$A44),Tabelle3!$I$6:$N$300,5,0)),"",VLOOKUP(SMALL(Tabelle3!$I$6:$I$300,Tabelle5!$A44),Tabelle3!$I$6:$N$300,5,0))</f>
        <v/>
      </c>
      <c r="AA44" s="89" t="str">
        <f ca="1">IF(ISERROR(VLOOKUP(SMALL(Tabelle3!$I$6:$I$300,Tabelle5!$A44),Tabelle3!$I$6:$N$300,6,0)),"",VLOOKUP(SMALL(Tabelle3!$I$6:$I$300,Tabelle5!$A44),Tabelle3!$I$6:$N$300,6,0))</f>
        <v/>
      </c>
      <c r="AB44" s="80"/>
      <c r="AC44" s="78"/>
      <c r="AD44" s="80"/>
      <c r="AE44" s="88" t="str">
        <f ca="1">IF(ISERROR(QUOTIENT(SMALL(Tabelle3!$K$6:$K$300,Tabelle5!$A44),100)),"",QUOTIENT(SMALL(Tabelle3!$K$6:$K$300,Tabelle5!$A44),100)&amp;".")</f>
        <v/>
      </c>
      <c r="AF44" s="89" t="str">
        <f ca="1">IF(ISERROR(VLOOKUP(SMALL(Tabelle3!$K$6:$K$300,Tabelle5!$A44),Tabelle3!$K$6:$L$300,2,0)),"",IF(VLOOKUP(SMALL(Tabelle3!$K$6:$K$300,Tabelle5!$A44),Tabelle3!$K$6:$L$300,2,0)=1,VLOOKUP(SMALL(Tabelle3!$K$6:$K$300,Tabelle5!$A44),Tabelle3!$K$6:$L$300,2,0)&amp;"  Punkt     ",VLOOKUP(SMALL(Tabelle3!$K$6:$K$300,Tabelle5!$A44),Tabelle3!$K$6:$L$300,2,0)&amp;"  Punkte   "))</f>
        <v/>
      </c>
      <c r="AG44" s="87" t="str">
        <f ca="1">IF(ISERROR(VLOOKUP(SMALL(Tabelle3!$K$6:$K$300,Tabelle5!$A44),Tabelle3!$K$6:$N$300,3,0)),"",VLOOKUP(SMALL(Tabelle3!$K$6:$K$300,Tabelle5!$A44),Tabelle3!$K$6:$N$300,3,0))</f>
        <v/>
      </c>
      <c r="AH44" s="89" t="str">
        <f ca="1">IF(ISERROR(VLOOKUP(SMALL(Tabelle3!$K$6:$K$300,Tabelle5!$A44),Tabelle3!$K$6:$N$300,4,0)),"",VLOOKUP(SMALL(Tabelle3!$K$6:$K$300,Tabelle5!$A44),Tabelle3!$K$6:$N$300,4,0))</f>
        <v/>
      </c>
      <c r="AI44" s="76"/>
      <c r="AJ44" s="78"/>
      <c r="AK44" s="84">
        <f t="shared" ca="1" si="1"/>
        <v>1</v>
      </c>
      <c r="AL44" s="88" t="str">
        <f t="shared" ca="1" si="2"/>
        <v>weiß</v>
      </c>
      <c r="AM44" s="87" t="str">
        <f t="shared" ca="1" si="3"/>
        <v/>
      </c>
      <c r="AN44" s="87" t="str">
        <f t="shared" ca="1" si="4"/>
        <v/>
      </c>
      <c r="AO44" s="87" t="str">
        <f t="shared" ca="1" si="5"/>
        <v/>
      </c>
      <c r="AP44" s="84">
        <f t="shared" ca="1" si="11"/>
        <v>9</v>
      </c>
      <c r="AQ44" s="84">
        <f t="shared" ca="1" si="6"/>
        <v>53</v>
      </c>
      <c r="AR44" s="78"/>
      <c r="AS44" s="84">
        <f t="shared" ca="1" si="7"/>
        <v>1</v>
      </c>
      <c r="AT44" s="87" t="str">
        <f t="shared" ca="1" si="8"/>
        <v>weiß</v>
      </c>
      <c r="AU44" s="87" t="str">
        <f t="shared" ca="1" si="9"/>
        <v/>
      </c>
      <c r="AV44" s="87" t="str">
        <f t="shared" ca="1" si="10"/>
        <v/>
      </c>
      <c r="AW44" s="87" t="str">
        <f t="shared" ca="1" si="0"/>
        <v/>
      </c>
      <c r="AX44" s="67">
        <f t="shared" ca="1" si="12"/>
        <v>9</v>
      </c>
      <c r="AY44" s="78"/>
    </row>
    <row r="45" spans="1:117" ht="19.149999999999999" customHeight="1" x14ac:dyDescent="0.2">
      <c r="A45" s="75">
        <v>40</v>
      </c>
      <c r="B45" s="80"/>
      <c r="C45" s="88" t="str">
        <f ca="1">IF(ISERROR(QUOTIENT(SMALL(Tabelle3!$C$6:$C$300,Tabelle5!$A45),100)),"",QUOTIENT(SMALL(Tabelle3!$C$6:$C$300,Tabelle5!$A45),100)&amp;".")</f>
        <v/>
      </c>
      <c r="D45" s="89" t="str">
        <f ca="1">IF(ISERROR(VLOOKUP(SMALL(Tabelle3!$C$6:$C$300,Tabelle5!$A45),Tabelle3!$C$6:$D$300,2,0)),"",IF(VLOOKUP(SMALL(Tabelle3!$C$6:$C$300,Tabelle5!$A45),Tabelle3!$C$6:$D$300,2,0)=1,VLOOKUP(SMALL(Tabelle3!$C$6:$C$300,Tabelle5!$A45),Tabelle3!$C$6:$D$300,2,0)&amp;"  Punkt     ",VLOOKUP(SMALL(Tabelle3!$C$6:$C$300,Tabelle5!$A45),Tabelle3!$C$6:$D$300,2,0)&amp;"  Punkte   "))</f>
        <v/>
      </c>
      <c r="E45" s="87" t="str">
        <f ca="1">IF(ISERROR(VLOOKUP(SMALL(Tabelle3!$C$6:$C$300,Tabelle5!$A45),Tabelle3!$C$6:$N$300,11,0)),"",VLOOKUP(SMALL(Tabelle3!$C$6:$C$300,Tabelle5!$A45),Tabelle3!$C$6:$N$300,11,0))</f>
        <v/>
      </c>
      <c r="F45" s="89" t="str">
        <f ca="1">IF(ISERROR(VLOOKUP(SMALL(Tabelle3!$C$6:$C$300,Tabelle5!$A45),Tabelle3!$C$6:$N$300,12,0)),"",VLOOKUP(SMALL(Tabelle3!$C$6:$C$300,Tabelle5!$A45),Tabelle3!$C$6:$N$300,12,0))</f>
        <v/>
      </c>
      <c r="G45" s="80"/>
      <c r="H45" s="90"/>
      <c r="I45" s="80"/>
      <c r="J45" s="88" t="str">
        <f ca="1">IF(ISERROR(QUOTIENT(SMALL(Tabelle3!$E$6:$E$300,Tabelle5!$A45),100)),"",QUOTIENT(SMALL(Tabelle3!$E$6:$E$300,Tabelle5!$A45),100)&amp;".")</f>
        <v/>
      </c>
      <c r="K45" s="89" t="str">
        <f ca="1">IF(ISERROR(VLOOKUP(SMALL(Tabelle3!$E$6:$E$300,Tabelle5!$A45),Tabelle3!$E$6:$F$300,2,0)),"",IF(VLOOKUP(SMALL(Tabelle3!$E$6:$E$300,Tabelle5!$A45),Tabelle3!$E$6:$F$300,2,0)=1,VLOOKUP(SMALL(Tabelle3!$E$6:$E$300,Tabelle5!$A45),Tabelle3!$E$6:$F$300,2,0)&amp;"  Punkt     ",VLOOKUP(SMALL(Tabelle3!$E$6:$E$300,Tabelle5!$A45),Tabelle3!$E$6:$F$300,2,0)&amp;"  Punkte   "))</f>
        <v/>
      </c>
      <c r="L45" s="87" t="str">
        <f ca="1">IF(ISERROR(VLOOKUP(SMALL(Tabelle3!$E$6:$E$300,Tabelle5!$A45),Tabelle3!$E$6:$N$300,9,0)),"",VLOOKUP(SMALL(Tabelle3!$E$6:$E$300,Tabelle5!$A45),Tabelle3!$E$6:$N$300,9,0))</f>
        <v/>
      </c>
      <c r="M45" s="89" t="str">
        <f ca="1">IF(ISERROR(VLOOKUP(SMALL(Tabelle3!$E$6:$E$300,Tabelle5!$A45),Tabelle3!$E$6:$N$300,10,0)),"",VLOOKUP(SMALL(Tabelle3!$E$6:$E$300,Tabelle5!$A45),Tabelle3!$E$6:$N$300,10,0))</f>
        <v/>
      </c>
      <c r="N45" s="80"/>
      <c r="P45" s="80"/>
      <c r="Q45" s="88" t="str">
        <f ca="1">IF(ISERROR(QUOTIENT(SMALL(Tabelle3!$G$6:$G$300,Tabelle5!$A45),100)),"",QUOTIENT(SMALL(Tabelle3!$G$6:$G$300,Tabelle5!$A45),100)&amp;".")</f>
        <v/>
      </c>
      <c r="R45" s="89" t="str">
        <f ca="1">IF(ISERROR(VLOOKUP(SMALL(Tabelle3!$G$6:$G$300,Tabelle5!$A45),Tabelle3!$G$6:$H$300,2,0)),"",IF(VLOOKUP(SMALL(Tabelle3!$G$6:$G$300,Tabelle5!$A45),Tabelle3!$G$6:$H$300,2,0)=1,VLOOKUP(SMALL(Tabelle3!$G$6:$G$300,Tabelle5!$A45),Tabelle3!$G$6:$H$300,2,0)&amp;"  Punkt     ",VLOOKUP(SMALL(Tabelle3!$G$6:$G$300,Tabelle5!$A45),Tabelle3!$G$6:$H$300,2,0)&amp;"  Punkte   "))</f>
        <v/>
      </c>
      <c r="S45" s="87" t="str">
        <f ca="1">IF(ISERROR(VLOOKUP(SMALL(Tabelle3!$G$6:$G$300,Tabelle5!$A45),Tabelle3!$G$6:$N$300,7,0)),"",VLOOKUP(SMALL(Tabelle3!$G$6:$G$300,Tabelle5!$A45),Tabelle3!$G$6:$N$300,7,0))</f>
        <v/>
      </c>
      <c r="T45" s="89" t="str">
        <f ca="1">IF(ISERROR(VLOOKUP(SMALL(Tabelle3!$G$6:$G$300,Tabelle5!$A45),Tabelle3!$G$6:$N$300,8,0)),"",VLOOKUP(SMALL(Tabelle3!$G$6:$G$300,Tabelle5!$A45),Tabelle3!$G$6:$N$300,8,0))</f>
        <v/>
      </c>
      <c r="U45" s="80"/>
      <c r="V45" s="78"/>
      <c r="W45" s="80"/>
      <c r="X45" s="88" t="str">
        <f ca="1">IF(ISERROR(QUOTIENT(SMALL(Tabelle3!$I$6:$I$300,Tabelle5!$A45),100)),"",QUOTIENT(SMALL(Tabelle3!$I$6:$I$300,Tabelle5!$A45),100)&amp;".")</f>
        <v/>
      </c>
      <c r="Y45" s="89" t="str">
        <f ca="1">IF(ISERROR(VLOOKUP(SMALL(Tabelle3!$I$6:$I$300,Tabelle5!$A45),Tabelle3!$I$6:$J$300,2,0)),"",IF(VLOOKUP(SMALL(Tabelle3!$I$6:$I$300,Tabelle5!$A45),Tabelle3!$I$6:$J$300,2,0)=1,VLOOKUP(SMALL(Tabelle3!$I$6:$I$300,Tabelle5!$A45),Tabelle3!$I$6:$J$300,2,0)&amp;"  Punkt     ",VLOOKUP(SMALL(Tabelle3!$I$6:$I$300,Tabelle5!$A45),Tabelle3!$I$6:$J$300,2,0)&amp;"  Punkte   "))</f>
        <v/>
      </c>
      <c r="Z45" s="87" t="str">
        <f ca="1">IF(ISERROR(VLOOKUP(SMALL(Tabelle3!$I$6:$I$300,Tabelle5!$A45),Tabelle3!$I$6:$N$300,5,0)),"",VLOOKUP(SMALL(Tabelle3!$I$6:$I$300,Tabelle5!$A45),Tabelle3!$I$6:$N$300,5,0))</f>
        <v/>
      </c>
      <c r="AA45" s="89" t="str">
        <f ca="1">IF(ISERROR(VLOOKUP(SMALL(Tabelle3!$I$6:$I$300,Tabelle5!$A45),Tabelle3!$I$6:$N$300,6,0)),"",VLOOKUP(SMALL(Tabelle3!$I$6:$I$300,Tabelle5!$A45),Tabelle3!$I$6:$N$300,6,0))</f>
        <v/>
      </c>
      <c r="AB45" s="80"/>
      <c r="AC45" s="78"/>
      <c r="AD45" s="80"/>
      <c r="AE45" s="88" t="str">
        <f ca="1">IF(ISERROR(QUOTIENT(SMALL(Tabelle3!$K$6:$K$300,Tabelle5!$A45),100)),"",QUOTIENT(SMALL(Tabelle3!$K$6:$K$300,Tabelle5!$A45),100)&amp;".")</f>
        <v/>
      </c>
      <c r="AF45" s="89" t="str">
        <f ca="1">IF(ISERROR(VLOOKUP(SMALL(Tabelle3!$K$6:$K$300,Tabelle5!$A45),Tabelle3!$K$6:$L$300,2,0)),"",IF(VLOOKUP(SMALL(Tabelle3!$K$6:$K$300,Tabelle5!$A45),Tabelle3!$K$6:$L$300,2,0)=1,VLOOKUP(SMALL(Tabelle3!$K$6:$K$300,Tabelle5!$A45),Tabelle3!$K$6:$L$300,2,0)&amp;"  Punkt     ",VLOOKUP(SMALL(Tabelle3!$K$6:$K$300,Tabelle5!$A45),Tabelle3!$K$6:$L$300,2,0)&amp;"  Punkte   "))</f>
        <v/>
      </c>
      <c r="AG45" s="87" t="str">
        <f ca="1">IF(ISERROR(VLOOKUP(SMALL(Tabelle3!$K$6:$K$300,Tabelle5!$A45),Tabelle3!$K$6:$N$300,3,0)),"",VLOOKUP(SMALL(Tabelle3!$K$6:$K$300,Tabelle5!$A45),Tabelle3!$K$6:$N$300,3,0))</f>
        <v/>
      </c>
      <c r="AH45" s="89" t="str">
        <f ca="1">IF(ISERROR(VLOOKUP(SMALL(Tabelle3!$K$6:$K$300,Tabelle5!$A45),Tabelle3!$K$6:$N$300,4,0)),"",VLOOKUP(SMALL(Tabelle3!$K$6:$K$300,Tabelle5!$A45),Tabelle3!$K$6:$N$300,4,0))</f>
        <v/>
      </c>
      <c r="AI45" s="76"/>
      <c r="AJ45" s="78"/>
      <c r="AK45" s="84">
        <f t="shared" ca="1" si="1"/>
        <v>1</v>
      </c>
      <c r="AL45" s="88" t="str">
        <f t="shared" ca="1" si="2"/>
        <v>weiß</v>
      </c>
      <c r="AM45" s="87" t="str">
        <f t="shared" ca="1" si="3"/>
        <v/>
      </c>
      <c r="AN45" s="87" t="str">
        <f t="shared" ca="1" si="4"/>
        <v/>
      </c>
      <c r="AO45" s="87" t="str">
        <f t="shared" ca="1" si="5"/>
        <v/>
      </c>
      <c r="AP45" s="84">
        <f t="shared" ca="1" si="11"/>
        <v>9</v>
      </c>
      <c r="AQ45" s="84">
        <f t="shared" ca="1" si="6"/>
        <v>54</v>
      </c>
      <c r="AR45" s="78"/>
      <c r="AS45" s="84">
        <f t="shared" ca="1" si="7"/>
        <v>1</v>
      </c>
      <c r="AT45" s="87" t="str">
        <f t="shared" ca="1" si="8"/>
        <v>weiß</v>
      </c>
      <c r="AU45" s="87" t="str">
        <f t="shared" ca="1" si="9"/>
        <v/>
      </c>
      <c r="AV45" s="87" t="str">
        <f t="shared" ca="1" si="10"/>
        <v/>
      </c>
      <c r="AW45" s="87" t="str">
        <f t="shared" ca="1" si="0"/>
        <v/>
      </c>
      <c r="AX45" s="67">
        <f t="shared" ca="1" si="12"/>
        <v>9</v>
      </c>
      <c r="AY45" s="78"/>
    </row>
    <row r="46" spans="1:117" ht="19.149999999999999" customHeight="1" x14ac:dyDescent="0.2">
      <c r="A46" s="75">
        <v>41</v>
      </c>
      <c r="B46" s="80"/>
      <c r="C46" s="88" t="str">
        <f ca="1">IF(ISERROR(QUOTIENT(SMALL(Tabelle3!$C$6:$C$300,Tabelle5!$A46),100)),"",QUOTIENT(SMALL(Tabelle3!$C$6:$C$300,Tabelle5!$A46),100)&amp;".")</f>
        <v/>
      </c>
      <c r="D46" s="89" t="str">
        <f ca="1">IF(ISERROR(VLOOKUP(SMALL(Tabelle3!$C$6:$C$300,Tabelle5!$A46),Tabelle3!$C$6:$D$300,2,0)),"",IF(VLOOKUP(SMALL(Tabelle3!$C$6:$C$300,Tabelle5!$A46),Tabelle3!$C$6:$D$300,2,0)=1,VLOOKUP(SMALL(Tabelle3!$C$6:$C$300,Tabelle5!$A46),Tabelle3!$C$6:$D$300,2,0)&amp;"  Punkt     ",VLOOKUP(SMALL(Tabelle3!$C$6:$C$300,Tabelle5!$A46),Tabelle3!$C$6:$D$300,2,0)&amp;"  Punkte   "))</f>
        <v/>
      </c>
      <c r="E46" s="87" t="str">
        <f ca="1">IF(ISERROR(VLOOKUP(SMALL(Tabelle3!$C$6:$C$300,Tabelle5!$A46),Tabelle3!$C$6:$N$300,11,0)),"",VLOOKUP(SMALL(Tabelle3!$C$6:$C$300,Tabelle5!$A46),Tabelle3!$C$6:$N$300,11,0))</f>
        <v/>
      </c>
      <c r="F46" s="89" t="str">
        <f ca="1">IF(ISERROR(VLOOKUP(SMALL(Tabelle3!$C$6:$C$300,Tabelle5!$A46),Tabelle3!$C$6:$N$300,12,0)),"",VLOOKUP(SMALL(Tabelle3!$C$6:$C$300,Tabelle5!$A46),Tabelle3!$C$6:$N$300,12,0))</f>
        <v/>
      </c>
      <c r="G46" s="80"/>
      <c r="H46" s="90"/>
      <c r="I46" s="80"/>
      <c r="J46" s="88" t="str">
        <f ca="1">IF(ISERROR(QUOTIENT(SMALL(Tabelle3!$E$6:$E$300,Tabelle5!$A46),100)),"",QUOTIENT(SMALL(Tabelle3!$E$6:$E$300,Tabelle5!$A46),100)&amp;".")</f>
        <v/>
      </c>
      <c r="K46" s="89" t="str">
        <f ca="1">IF(ISERROR(VLOOKUP(SMALL(Tabelle3!$E$6:$E$300,Tabelle5!$A46),Tabelle3!$E$6:$F$300,2,0)),"",IF(VLOOKUP(SMALL(Tabelle3!$E$6:$E$300,Tabelle5!$A46),Tabelle3!$E$6:$F$300,2,0)=1,VLOOKUP(SMALL(Tabelle3!$E$6:$E$300,Tabelle5!$A46),Tabelle3!$E$6:$F$300,2,0)&amp;"  Punkt     ",VLOOKUP(SMALL(Tabelle3!$E$6:$E$300,Tabelle5!$A46),Tabelle3!$E$6:$F$300,2,0)&amp;"  Punkte   "))</f>
        <v/>
      </c>
      <c r="L46" s="87" t="str">
        <f ca="1">IF(ISERROR(VLOOKUP(SMALL(Tabelle3!$E$6:$E$300,Tabelle5!$A46),Tabelle3!$E$6:$N$300,9,0)),"",VLOOKUP(SMALL(Tabelle3!$E$6:$E$300,Tabelle5!$A46),Tabelle3!$E$6:$N$300,9,0))</f>
        <v/>
      </c>
      <c r="M46" s="89" t="str">
        <f ca="1">IF(ISERROR(VLOOKUP(SMALL(Tabelle3!$E$6:$E$300,Tabelle5!$A46),Tabelle3!$E$6:$N$300,10,0)),"",VLOOKUP(SMALL(Tabelle3!$E$6:$E$300,Tabelle5!$A46),Tabelle3!$E$6:$N$300,10,0))</f>
        <v/>
      </c>
      <c r="N46" s="80"/>
      <c r="P46" s="80"/>
      <c r="Q46" s="88" t="str">
        <f ca="1">IF(ISERROR(QUOTIENT(SMALL(Tabelle3!$G$6:$G$300,Tabelle5!$A46),100)),"",QUOTIENT(SMALL(Tabelle3!$G$6:$G$300,Tabelle5!$A46),100)&amp;".")</f>
        <v/>
      </c>
      <c r="R46" s="89" t="str">
        <f ca="1">IF(ISERROR(VLOOKUP(SMALL(Tabelle3!$G$6:$G$300,Tabelle5!$A46),Tabelle3!$G$6:$H$300,2,0)),"",IF(VLOOKUP(SMALL(Tabelle3!$G$6:$G$300,Tabelle5!$A46),Tabelle3!$G$6:$H$300,2,0)=1,VLOOKUP(SMALL(Tabelle3!$G$6:$G$300,Tabelle5!$A46),Tabelle3!$G$6:$H$300,2,0)&amp;"  Punkt     ",VLOOKUP(SMALL(Tabelle3!$G$6:$G$300,Tabelle5!$A46),Tabelle3!$G$6:$H$300,2,0)&amp;"  Punkte   "))</f>
        <v/>
      </c>
      <c r="S46" s="87" t="str">
        <f ca="1">IF(ISERROR(VLOOKUP(SMALL(Tabelle3!$G$6:$G$300,Tabelle5!$A46),Tabelle3!$G$6:$N$300,7,0)),"",VLOOKUP(SMALL(Tabelle3!$G$6:$G$300,Tabelle5!$A46),Tabelle3!$G$6:$N$300,7,0))</f>
        <v/>
      </c>
      <c r="T46" s="89" t="str">
        <f ca="1">IF(ISERROR(VLOOKUP(SMALL(Tabelle3!$G$6:$G$300,Tabelle5!$A46),Tabelle3!$G$6:$N$300,8,0)),"",VLOOKUP(SMALL(Tabelle3!$G$6:$G$300,Tabelle5!$A46),Tabelle3!$G$6:$N$300,8,0))</f>
        <v/>
      </c>
      <c r="U46" s="80"/>
      <c r="V46" s="78"/>
      <c r="W46" s="80"/>
      <c r="X46" s="88" t="str">
        <f ca="1">IF(ISERROR(QUOTIENT(SMALL(Tabelle3!$I$6:$I$300,Tabelle5!$A46),100)),"",QUOTIENT(SMALL(Tabelle3!$I$6:$I$300,Tabelle5!$A46),100)&amp;".")</f>
        <v/>
      </c>
      <c r="Y46" s="89" t="str">
        <f ca="1">IF(ISERROR(VLOOKUP(SMALL(Tabelle3!$I$6:$I$300,Tabelle5!$A46),Tabelle3!$I$6:$J$300,2,0)),"",IF(VLOOKUP(SMALL(Tabelle3!$I$6:$I$300,Tabelle5!$A46),Tabelle3!$I$6:$J$300,2,0)=1,VLOOKUP(SMALL(Tabelle3!$I$6:$I$300,Tabelle5!$A46),Tabelle3!$I$6:$J$300,2,0)&amp;"  Punkt     ",VLOOKUP(SMALL(Tabelle3!$I$6:$I$300,Tabelle5!$A46),Tabelle3!$I$6:$J$300,2,0)&amp;"  Punkte   "))</f>
        <v/>
      </c>
      <c r="Z46" s="87" t="str">
        <f ca="1">IF(ISERROR(VLOOKUP(SMALL(Tabelle3!$I$6:$I$300,Tabelle5!$A46),Tabelle3!$I$6:$N$300,5,0)),"",VLOOKUP(SMALL(Tabelle3!$I$6:$I$300,Tabelle5!$A46),Tabelle3!$I$6:$N$300,5,0))</f>
        <v/>
      </c>
      <c r="AA46" s="89" t="str">
        <f ca="1">IF(ISERROR(VLOOKUP(SMALL(Tabelle3!$I$6:$I$300,Tabelle5!$A46),Tabelle3!$I$6:$N$300,6,0)),"",VLOOKUP(SMALL(Tabelle3!$I$6:$I$300,Tabelle5!$A46),Tabelle3!$I$6:$N$300,6,0))</f>
        <v/>
      </c>
      <c r="AB46" s="80"/>
      <c r="AC46" s="78"/>
      <c r="AD46" s="80"/>
      <c r="AE46" s="88" t="str">
        <f ca="1">IF(ISERROR(QUOTIENT(SMALL(Tabelle3!$K$6:$K$300,Tabelle5!$A46),100)),"",QUOTIENT(SMALL(Tabelle3!$K$6:$K$300,Tabelle5!$A46),100)&amp;".")</f>
        <v/>
      </c>
      <c r="AF46" s="89" t="str">
        <f ca="1">IF(ISERROR(VLOOKUP(SMALL(Tabelle3!$K$6:$K$300,Tabelle5!$A46),Tabelle3!$K$6:$L$300,2,0)),"",IF(VLOOKUP(SMALL(Tabelle3!$K$6:$K$300,Tabelle5!$A46),Tabelle3!$K$6:$L$300,2,0)=1,VLOOKUP(SMALL(Tabelle3!$K$6:$K$300,Tabelle5!$A46),Tabelle3!$K$6:$L$300,2,0)&amp;"  Punkt     ",VLOOKUP(SMALL(Tabelle3!$K$6:$K$300,Tabelle5!$A46),Tabelle3!$K$6:$L$300,2,0)&amp;"  Punkte   "))</f>
        <v/>
      </c>
      <c r="AG46" s="87" t="str">
        <f ca="1">IF(ISERROR(VLOOKUP(SMALL(Tabelle3!$K$6:$K$300,Tabelle5!$A46),Tabelle3!$K$6:$N$300,3,0)),"",VLOOKUP(SMALL(Tabelle3!$K$6:$K$300,Tabelle5!$A46),Tabelle3!$K$6:$N$300,3,0))</f>
        <v/>
      </c>
      <c r="AH46" s="89" t="str">
        <f ca="1">IF(ISERROR(VLOOKUP(SMALL(Tabelle3!$K$6:$K$300,Tabelle5!$A46),Tabelle3!$K$6:$N$300,4,0)),"",VLOOKUP(SMALL(Tabelle3!$K$6:$K$300,Tabelle5!$A46),Tabelle3!$K$6:$N$300,4,0))</f>
        <v/>
      </c>
      <c r="AI46" s="76"/>
      <c r="AJ46" s="78"/>
      <c r="AK46" s="84">
        <f t="shared" ca="1" si="1"/>
        <v>1</v>
      </c>
      <c r="AL46" s="88" t="str">
        <f t="shared" ca="1" si="2"/>
        <v>weiß</v>
      </c>
      <c r="AM46" s="87" t="str">
        <f t="shared" ca="1" si="3"/>
        <v/>
      </c>
      <c r="AN46" s="87" t="str">
        <f t="shared" ca="1" si="4"/>
        <v/>
      </c>
      <c r="AO46" s="87" t="str">
        <f t="shared" ca="1" si="5"/>
        <v/>
      </c>
      <c r="AP46" s="84">
        <f t="shared" ca="1" si="11"/>
        <v>9</v>
      </c>
      <c r="AQ46" s="84">
        <f t="shared" ca="1" si="6"/>
        <v>55</v>
      </c>
      <c r="AR46" s="78"/>
      <c r="AS46" s="84">
        <f t="shared" ca="1" si="7"/>
        <v>1</v>
      </c>
      <c r="AT46" s="87" t="str">
        <f t="shared" ca="1" si="8"/>
        <v>weiß</v>
      </c>
      <c r="AU46" s="87" t="str">
        <f t="shared" ca="1" si="9"/>
        <v/>
      </c>
      <c r="AV46" s="87" t="str">
        <f t="shared" ca="1" si="10"/>
        <v/>
      </c>
      <c r="AW46" s="87" t="str">
        <f t="shared" ca="1" si="0"/>
        <v/>
      </c>
      <c r="AX46" s="67">
        <f t="shared" ca="1" si="12"/>
        <v>9</v>
      </c>
      <c r="AY46" s="78"/>
    </row>
    <row r="47" spans="1:117" ht="19.149999999999999" customHeight="1" x14ac:dyDescent="0.2">
      <c r="A47" s="75">
        <v>42</v>
      </c>
      <c r="B47" s="80"/>
      <c r="C47" s="88" t="str">
        <f ca="1">IF(ISERROR(QUOTIENT(SMALL(Tabelle3!$C$6:$C$300,Tabelle5!$A47),100)),"",QUOTIENT(SMALL(Tabelle3!$C$6:$C$300,Tabelle5!$A47),100)&amp;".")</f>
        <v/>
      </c>
      <c r="D47" s="89" t="str">
        <f ca="1">IF(ISERROR(VLOOKUP(SMALL(Tabelle3!$C$6:$C$300,Tabelle5!$A47),Tabelle3!$C$6:$D$300,2,0)),"",IF(VLOOKUP(SMALL(Tabelle3!$C$6:$C$300,Tabelle5!$A47),Tabelle3!$C$6:$D$300,2,0)=1,VLOOKUP(SMALL(Tabelle3!$C$6:$C$300,Tabelle5!$A47),Tabelle3!$C$6:$D$300,2,0)&amp;"  Punkt     ",VLOOKUP(SMALL(Tabelle3!$C$6:$C$300,Tabelle5!$A47),Tabelle3!$C$6:$D$300,2,0)&amp;"  Punkte   "))</f>
        <v/>
      </c>
      <c r="E47" s="87" t="str">
        <f ca="1">IF(ISERROR(VLOOKUP(SMALL(Tabelle3!$C$6:$C$300,Tabelle5!$A47),Tabelle3!$C$6:$N$300,11,0)),"",VLOOKUP(SMALL(Tabelle3!$C$6:$C$300,Tabelle5!$A47),Tabelle3!$C$6:$N$300,11,0))</f>
        <v/>
      </c>
      <c r="F47" s="89" t="str">
        <f ca="1">IF(ISERROR(VLOOKUP(SMALL(Tabelle3!$C$6:$C$300,Tabelle5!$A47),Tabelle3!$C$6:$N$300,12,0)),"",VLOOKUP(SMALL(Tabelle3!$C$6:$C$300,Tabelle5!$A47),Tabelle3!$C$6:$N$300,12,0))</f>
        <v/>
      </c>
      <c r="G47" s="80"/>
      <c r="H47" s="90"/>
      <c r="I47" s="80"/>
      <c r="J47" s="88" t="str">
        <f ca="1">IF(ISERROR(QUOTIENT(SMALL(Tabelle3!$E$6:$E$300,Tabelle5!$A47),100)),"",QUOTIENT(SMALL(Tabelle3!$E$6:$E$300,Tabelle5!$A47),100)&amp;".")</f>
        <v/>
      </c>
      <c r="K47" s="89" t="str">
        <f ca="1">IF(ISERROR(VLOOKUP(SMALL(Tabelle3!$E$6:$E$300,Tabelle5!$A47),Tabelle3!$E$6:$F$300,2,0)),"",IF(VLOOKUP(SMALL(Tabelle3!$E$6:$E$300,Tabelle5!$A47),Tabelle3!$E$6:$F$300,2,0)=1,VLOOKUP(SMALL(Tabelle3!$E$6:$E$300,Tabelle5!$A47),Tabelle3!$E$6:$F$300,2,0)&amp;"  Punkt     ",VLOOKUP(SMALL(Tabelle3!$E$6:$E$300,Tabelle5!$A47),Tabelle3!$E$6:$F$300,2,0)&amp;"  Punkte   "))</f>
        <v/>
      </c>
      <c r="L47" s="87" t="str">
        <f ca="1">IF(ISERROR(VLOOKUP(SMALL(Tabelle3!$E$6:$E$300,Tabelle5!$A47),Tabelle3!$E$6:$N$300,9,0)),"",VLOOKUP(SMALL(Tabelle3!$E$6:$E$300,Tabelle5!$A47),Tabelle3!$E$6:$N$300,9,0))</f>
        <v/>
      </c>
      <c r="M47" s="89" t="str">
        <f ca="1">IF(ISERROR(VLOOKUP(SMALL(Tabelle3!$E$6:$E$300,Tabelle5!$A47),Tabelle3!$E$6:$N$300,10,0)),"",VLOOKUP(SMALL(Tabelle3!$E$6:$E$300,Tabelle5!$A47),Tabelle3!$E$6:$N$300,10,0))</f>
        <v/>
      </c>
      <c r="N47" s="80"/>
      <c r="P47" s="80"/>
      <c r="Q47" s="88" t="str">
        <f ca="1">IF(ISERROR(QUOTIENT(SMALL(Tabelle3!$G$6:$G$300,Tabelle5!$A47),100)),"",QUOTIENT(SMALL(Tabelle3!$G$6:$G$300,Tabelle5!$A47),100)&amp;".")</f>
        <v/>
      </c>
      <c r="R47" s="89" t="str">
        <f ca="1">IF(ISERROR(VLOOKUP(SMALL(Tabelle3!$G$6:$G$300,Tabelle5!$A47),Tabelle3!$G$6:$H$300,2,0)),"",IF(VLOOKUP(SMALL(Tabelle3!$G$6:$G$300,Tabelle5!$A47),Tabelle3!$G$6:$H$300,2,0)=1,VLOOKUP(SMALL(Tabelle3!$G$6:$G$300,Tabelle5!$A47),Tabelle3!$G$6:$H$300,2,0)&amp;"  Punkt     ",VLOOKUP(SMALL(Tabelle3!$G$6:$G$300,Tabelle5!$A47),Tabelle3!$G$6:$H$300,2,0)&amp;"  Punkte   "))</f>
        <v/>
      </c>
      <c r="S47" s="87" t="str">
        <f ca="1">IF(ISERROR(VLOOKUP(SMALL(Tabelle3!$G$6:$G$300,Tabelle5!$A47),Tabelle3!$G$6:$N$300,7,0)),"",VLOOKUP(SMALL(Tabelle3!$G$6:$G$300,Tabelle5!$A47),Tabelle3!$G$6:$N$300,7,0))</f>
        <v/>
      </c>
      <c r="T47" s="89" t="str">
        <f ca="1">IF(ISERROR(VLOOKUP(SMALL(Tabelle3!$G$6:$G$300,Tabelle5!$A47),Tabelle3!$G$6:$N$300,8,0)),"",VLOOKUP(SMALL(Tabelle3!$G$6:$G$300,Tabelle5!$A47),Tabelle3!$G$6:$N$300,8,0))</f>
        <v/>
      </c>
      <c r="U47" s="80"/>
      <c r="V47" s="78"/>
      <c r="W47" s="80"/>
      <c r="X47" s="88" t="str">
        <f ca="1">IF(ISERROR(QUOTIENT(SMALL(Tabelle3!$I$6:$I$300,Tabelle5!$A47),100)),"",QUOTIENT(SMALL(Tabelle3!$I$6:$I$300,Tabelle5!$A47),100)&amp;".")</f>
        <v/>
      </c>
      <c r="Y47" s="89" t="str">
        <f ca="1">IF(ISERROR(VLOOKUP(SMALL(Tabelle3!$I$6:$I$300,Tabelle5!$A47),Tabelle3!$I$6:$J$300,2,0)),"",IF(VLOOKUP(SMALL(Tabelle3!$I$6:$I$300,Tabelle5!$A47),Tabelle3!$I$6:$J$300,2,0)=1,VLOOKUP(SMALL(Tabelle3!$I$6:$I$300,Tabelle5!$A47),Tabelle3!$I$6:$J$300,2,0)&amp;"  Punkt     ",VLOOKUP(SMALL(Tabelle3!$I$6:$I$300,Tabelle5!$A47),Tabelle3!$I$6:$J$300,2,0)&amp;"  Punkte   "))</f>
        <v/>
      </c>
      <c r="Z47" s="87" t="str">
        <f ca="1">IF(ISERROR(VLOOKUP(SMALL(Tabelle3!$I$6:$I$300,Tabelle5!$A47),Tabelle3!$I$6:$N$300,5,0)),"",VLOOKUP(SMALL(Tabelle3!$I$6:$I$300,Tabelle5!$A47),Tabelle3!$I$6:$N$300,5,0))</f>
        <v/>
      </c>
      <c r="AA47" s="89" t="str">
        <f ca="1">IF(ISERROR(VLOOKUP(SMALL(Tabelle3!$I$6:$I$300,Tabelle5!$A47),Tabelle3!$I$6:$N$300,6,0)),"",VLOOKUP(SMALL(Tabelle3!$I$6:$I$300,Tabelle5!$A47),Tabelle3!$I$6:$N$300,6,0))</f>
        <v/>
      </c>
      <c r="AB47" s="80"/>
      <c r="AC47" s="78"/>
      <c r="AD47" s="80"/>
      <c r="AE47" s="88" t="str">
        <f ca="1">IF(ISERROR(QUOTIENT(SMALL(Tabelle3!$K$6:$K$300,Tabelle5!$A47),100)),"",QUOTIENT(SMALL(Tabelle3!$K$6:$K$300,Tabelle5!$A47),100)&amp;".")</f>
        <v/>
      </c>
      <c r="AF47" s="89" t="str">
        <f ca="1">IF(ISERROR(VLOOKUP(SMALL(Tabelle3!$K$6:$K$300,Tabelle5!$A47),Tabelle3!$K$6:$L$300,2,0)),"",IF(VLOOKUP(SMALL(Tabelle3!$K$6:$K$300,Tabelle5!$A47),Tabelle3!$K$6:$L$300,2,0)=1,VLOOKUP(SMALL(Tabelle3!$K$6:$K$300,Tabelle5!$A47),Tabelle3!$K$6:$L$300,2,0)&amp;"  Punkt     ",VLOOKUP(SMALL(Tabelle3!$K$6:$K$300,Tabelle5!$A47),Tabelle3!$K$6:$L$300,2,0)&amp;"  Punkte   "))</f>
        <v/>
      </c>
      <c r="AG47" s="87" t="str">
        <f ca="1">IF(ISERROR(VLOOKUP(SMALL(Tabelle3!$K$6:$K$300,Tabelle5!$A47),Tabelle3!$K$6:$N$300,3,0)),"",VLOOKUP(SMALL(Tabelle3!$K$6:$K$300,Tabelle5!$A47),Tabelle3!$K$6:$N$300,3,0))</f>
        <v/>
      </c>
      <c r="AH47" s="89" t="str">
        <f ca="1">IF(ISERROR(VLOOKUP(SMALL(Tabelle3!$K$6:$K$300,Tabelle5!$A47),Tabelle3!$K$6:$N$300,4,0)),"",VLOOKUP(SMALL(Tabelle3!$K$6:$K$300,Tabelle5!$A47),Tabelle3!$K$6:$N$300,4,0))</f>
        <v/>
      </c>
      <c r="AI47" s="76"/>
      <c r="AJ47" s="78"/>
      <c r="AK47" s="84">
        <f t="shared" ca="1" si="1"/>
        <v>1</v>
      </c>
      <c r="AL47" s="88" t="str">
        <f t="shared" ca="1" si="2"/>
        <v>weiß</v>
      </c>
      <c r="AM47" s="87" t="str">
        <f t="shared" ca="1" si="3"/>
        <v/>
      </c>
      <c r="AN47" s="87" t="str">
        <f t="shared" ca="1" si="4"/>
        <v/>
      </c>
      <c r="AO47" s="87" t="str">
        <f t="shared" ca="1" si="5"/>
        <v/>
      </c>
      <c r="AP47" s="84">
        <f t="shared" ca="1" si="11"/>
        <v>9</v>
      </c>
      <c r="AQ47" s="84">
        <f t="shared" ca="1" si="6"/>
        <v>56</v>
      </c>
      <c r="AR47" s="78"/>
      <c r="AS47" s="84">
        <f t="shared" ca="1" si="7"/>
        <v>1</v>
      </c>
      <c r="AT47" s="87" t="str">
        <f t="shared" ca="1" si="8"/>
        <v>weiß</v>
      </c>
      <c r="AU47" s="87" t="str">
        <f t="shared" ca="1" si="9"/>
        <v/>
      </c>
      <c r="AV47" s="87" t="str">
        <f t="shared" ca="1" si="10"/>
        <v/>
      </c>
      <c r="AW47" s="87" t="str">
        <f t="shared" ca="1" si="0"/>
        <v/>
      </c>
      <c r="AX47" s="67">
        <f t="shared" ca="1" si="12"/>
        <v>9</v>
      </c>
      <c r="AY47" s="78"/>
    </row>
    <row r="48" spans="1:117" ht="19.149999999999999" customHeight="1" x14ac:dyDescent="0.2">
      <c r="A48" s="75">
        <v>43</v>
      </c>
      <c r="B48" s="80"/>
      <c r="C48" s="88" t="str">
        <f ca="1">IF(ISERROR(QUOTIENT(SMALL(Tabelle3!$C$6:$C$300,Tabelle5!$A48),100)),"",QUOTIENT(SMALL(Tabelle3!$C$6:$C$300,Tabelle5!$A48),100)&amp;".")</f>
        <v/>
      </c>
      <c r="D48" s="89" t="str">
        <f ca="1">IF(ISERROR(VLOOKUP(SMALL(Tabelle3!$C$6:$C$300,Tabelle5!$A48),Tabelle3!$C$6:$D$300,2,0)),"",IF(VLOOKUP(SMALL(Tabelle3!$C$6:$C$300,Tabelle5!$A48),Tabelle3!$C$6:$D$300,2,0)=1,VLOOKUP(SMALL(Tabelle3!$C$6:$C$300,Tabelle5!$A48),Tabelle3!$C$6:$D$300,2,0)&amp;"  Punkt     ",VLOOKUP(SMALL(Tabelle3!$C$6:$C$300,Tabelle5!$A48),Tabelle3!$C$6:$D$300,2,0)&amp;"  Punkte   "))</f>
        <v/>
      </c>
      <c r="E48" s="87" t="str">
        <f ca="1">IF(ISERROR(VLOOKUP(SMALL(Tabelle3!$C$6:$C$300,Tabelle5!$A48),Tabelle3!$C$6:$N$300,11,0)),"",VLOOKUP(SMALL(Tabelle3!$C$6:$C$300,Tabelle5!$A48),Tabelle3!$C$6:$N$300,11,0))</f>
        <v/>
      </c>
      <c r="F48" s="89" t="str">
        <f ca="1">IF(ISERROR(VLOOKUP(SMALL(Tabelle3!$C$6:$C$300,Tabelle5!$A48),Tabelle3!$C$6:$N$300,12,0)),"",VLOOKUP(SMALL(Tabelle3!$C$6:$C$300,Tabelle5!$A48),Tabelle3!$C$6:$N$300,12,0))</f>
        <v/>
      </c>
      <c r="G48" s="80"/>
      <c r="H48" s="90"/>
      <c r="I48" s="80"/>
      <c r="J48" s="88" t="str">
        <f ca="1">IF(ISERROR(QUOTIENT(SMALL(Tabelle3!$E$6:$E$300,Tabelle5!$A48),100)),"",QUOTIENT(SMALL(Tabelle3!$E$6:$E$300,Tabelle5!$A48),100)&amp;".")</f>
        <v/>
      </c>
      <c r="K48" s="89" t="str">
        <f ca="1">IF(ISERROR(VLOOKUP(SMALL(Tabelle3!$E$6:$E$300,Tabelle5!$A48),Tabelle3!$E$6:$F$300,2,0)),"",IF(VLOOKUP(SMALL(Tabelle3!$E$6:$E$300,Tabelle5!$A48),Tabelle3!$E$6:$F$300,2,0)=1,VLOOKUP(SMALL(Tabelle3!$E$6:$E$300,Tabelle5!$A48),Tabelle3!$E$6:$F$300,2,0)&amp;"  Punkt     ",VLOOKUP(SMALL(Tabelle3!$E$6:$E$300,Tabelle5!$A48),Tabelle3!$E$6:$F$300,2,0)&amp;"  Punkte   "))</f>
        <v/>
      </c>
      <c r="L48" s="87" t="str">
        <f ca="1">IF(ISERROR(VLOOKUP(SMALL(Tabelle3!$E$6:$E$300,Tabelle5!$A48),Tabelle3!$E$6:$N$300,9,0)),"",VLOOKUP(SMALL(Tabelle3!$E$6:$E$300,Tabelle5!$A48),Tabelle3!$E$6:$N$300,9,0))</f>
        <v/>
      </c>
      <c r="M48" s="89" t="str">
        <f ca="1">IF(ISERROR(VLOOKUP(SMALL(Tabelle3!$E$6:$E$300,Tabelle5!$A48),Tabelle3!$E$6:$N$300,10,0)),"",VLOOKUP(SMALL(Tabelle3!$E$6:$E$300,Tabelle5!$A48),Tabelle3!$E$6:$N$300,10,0))</f>
        <v/>
      </c>
      <c r="N48" s="80"/>
      <c r="P48" s="80"/>
      <c r="Q48" s="88" t="str">
        <f ca="1">IF(ISERROR(QUOTIENT(SMALL(Tabelle3!$G$6:$G$300,Tabelle5!$A48),100)),"",QUOTIENT(SMALL(Tabelle3!$G$6:$G$300,Tabelle5!$A48),100)&amp;".")</f>
        <v/>
      </c>
      <c r="R48" s="89" t="str">
        <f ca="1">IF(ISERROR(VLOOKUP(SMALL(Tabelle3!$G$6:$G$300,Tabelle5!$A48),Tabelle3!$G$6:$H$300,2,0)),"",IF(VLOOKUP(SMALL(Tabelle3!$G$6:$G$300,Tabelle5!$A48),Tabelle3!$G$6:$H$300,2,0)=1,VLOOKUP(SMALL(Tabelle3!$G$6:$G$300,Tabelle5!$A48),Tabelle3!$G$6:$H$300,2,0)&amp;"  Punkt     ",VLOOKUP(SMALL(Tabelle3!$G$6:$G$300,Tabelle5!$A48),Tabelle3!$G$6:$H$300,2,0)&amp;"  Punkte   "))</f>
        <v/>
      </c>
      <c r="S48" s="87" t="str">
        <f ca="1">IF(ISERROR(VLOOKUP(SMALL(Tabelle3!$G$6:$G$300,Tabelle5!$A48),Tabelle3!$G$6:$N$300,7,0)),"",VLOOKUP(SMALL(Tabelle3!$G$6:$G$300,Tabelle5!$A48),Tabelle3!$G$6:$N$300,7,0))</f>
        <v/>
      </c>
      <c r="T48" s="89" t="str">
        <f ca="1">IF(ISERROR(VLOOKUP(SMALL(Tabelle3!$G$6:$G$300,Tabelle5!$A48),Tabelle3!$G$6:$N$300,8,0)),"",VLOOKUP(SMALL(Tabelle3!$G$6:$G$300,Tabelle5!$A48),Tabelle3!$G$6:$N$300,8,0))</f>
        <v/>
      </c>
      <c r="U48" s="80"/>
      <c r="V48" s="78"/>
      <c r="W48" s="80"/>
      <c r="X48" s="88" t="str">
        <f ca="1">IF(ISERROR(QUOTIENT(SMALL(Tabelle3!$I$6:$I$300,Tabelle5!$A48),100)),"",QUOTIENT(SMALL(Tabelle3!$I$6:$I$300,Tabelle5!$A48),100)&amp;".")</f>
        <v/>
      </c>
      <c r="Y48" s="89" t="str">
        <f ca="1">IF(ISERROR(VLOOKUP(SMALL(Tabelle3!$I$6:$I$300,Tabelle5!$A48),Tabelle3!$I$6:$J$300,2,0)),"",IF(VLOOKUP(SMALL(Tabelle3!$I$6:$I$300,Tabelle5!$A48),Tabelle3!$I$6:$J$300,2,0)=1,VLOOKUP(SMALL(Tabelle3!$I$6:$I$300,Tabelle5!$A48),Tabelle3!$I$6:$J$300,2,0)&amp;"  Punkt     ",VLOOKUP(SMALL(Tabelle3!$I$6:$I$300,Tabelle5!$A48),Tabelle3!$I$6:$J$300,2,0)&amp;"  Punkte   "))</f>
        <v/>
      </c>
      <c r="Z48" s="87" t="str">
        <f ca="1">IF(ISERROR(VLOOKUP(SMALL(Tabelle3!$I$6:$I$300,Tabelle5!$A48),Tabelle3!$I$6:$N$300,5,0)),"",VLOOKUP(SMALL(Tabelle3!$I$6:$I$300,Tabelle5!$A48),Tabelle3!$I$6:$N$300,5,0))</f>
        <v/>
      </c>
      <c r="AA48" s="89" t="str">
        <f ca="1">IF(ISERROR(VLOOKUP(SMALL(Tabelle3!$I$6:$I$300,Tabelle5!$A48),Tabelle3!$I$6:$N$300,6,0)),"",VLOOKUP(SMALL(Tabelle3!$I$6:$I$300,Tabelle5!$A48),Tabelle3!$I$6:$N$300,6,0))</f>
        <v/>
      </c>
      <c r="AB48" s="80"/>
      <c r="AC48" s="78"/>
      <c r="AD48" s="80"/>
      <c r="AE48" s="88" t="str">
        <f ca="1">IF(ISERROR(QUOTIENT(SMALL(Tabelle3!$K$6:$K$300,Tabelle5!$A48),100)),"",QUOTIENT(SMALL(Tabelle3!$K$6:$K$300,Tabelle5!$A48),100)&amp;".")</f>
        <v/>
      </c>
      <c r="AF48" s="89" t="str">
        <f ca="1">IF(ISERROR(VLOOKUP(SMALL(Tabelle3!$K$6:$K$300,Tabelle5!$A48),Tabelle3!$K$6:$L$300,2,0)),"",IF(VLOOKUP(SMALL(Tabelle3!$K$6:$K$300,Tabelle5!$A48),Tabelle3!$K$6:$L$300,2,0)=1,VLOOKUP(SMALL(Tabelle3!$K$6:$K$300,Tabelle5!$A48),Tabelle3!$K$6:$L$300,2,0)&amp;"  Punkt     ",VLOOKUP(SMALL(Tabelle3!$K$6:$K$300,Tabelle5!$A48),Tabelle3!$K$6:$L$300,2,0)&amp;"  Punkte   "))</f>
        <v/>
      </c>
      <c r="AG48" s="87" t="str">
        <f ca="1">IF(ISERROR(VLOOKUP(SMALL(Tabelle3!$K$6:$K$300,Tabelle5!$A48),Tabelle3!$K$6:$N$300,3,0)),"",VLOOKUP(SMALL(Tabelle3!$K$6:$K$300,Tabelle5!$A48),Tabelle3!$K$6:$N$300,3,0))</f>
        <v/>
      </c>
      <c r="AH48" s="89" t="str">
        <f ca="1">IF(ISERROR(VLOOKUP(SMALL(Tabelle3!$K$6:$K$300,Tabelle5!$A48),Tabelle3!$K$6:$N$300,4,0)),"",VLOOKUP(SMALL(Tabelle3!$K$6:$K$300,Tabelle5!$A48),Tabelle3!$K$6:$N$300,4,0))</f>
        <v/>
      </c>
      <c r="AI48" s="76"/>
      <c r="AJ48" s="78"/>
      <c r="AK48" s="84">
        <f t="shared" ca="1" si="1"/>
        <v>1</v>
      </c>
      <c r="AL48" s="88" t="str">
        <f t="shared" ca="1" si="2"/>
        <v>weiß</v>
      </c>
      <c r="AM48" s="87" t="str">
        <f t="shared" ca="1" si="3"/>
        <v/>
      </c>
      <c r="AN48" s="87" t="str">
        <f t="shared" ca="1" si="4"/>
        <v/>
      </c>
      <c r="AO48" s="87" t="str">
        <f t="shared" ca="1" si="5"/>
        <v/>
      </c>
      <c r="AP48" s="84">
        <f t="shared" ca="1" si="11"/>
        <v>9</v>
      </c>
      <c r="AQ48" s="84">
        <f t="shared" ca="1" si="6"/>
        <v>57</v>
      </c>
      <c r="AR48" s="78"/>
      <c r="AS48" s="84">
        <f t="shared" ca="1" si="7"/>
        <v>1</v>
      </c>
      <c r="AT48" s="87" t="str">
        <f t="shared" ca="1" si="8"/>
        <v>weiß</v>
      </c>
      <c r="AU48" s="87" t="str">
        <f t="shared" ca="1" si="9"/>
        <v/>
      </c>
      <c r="AV48" s="87" t="str">
        <f t="shared" ca="1" si="10"/>
        <v/>
      </c>
      <c r="AW48" s="87" t="str">
        <f t="shared" ca="1" si="0"/>
        <v/>
      </c>
      <c r="AX48" s="67">
        <f t="shared" ca="1" si="12"/>
        <v>9</v>
      </c>
      <c r="AY48" s="78"/>
    </row>
    <row r="49" spans="1:66" ht="19.149999999999999" customHeight="1" x14ac:dyDescent="0.2">
      <c r="A49" s="75">
        <v>44</v>
      </c>
      <c r="B49" s="80"/>
      <c r="C49" s="88" t="str">
        <f ca="1">IF(ISERROR(QUOTIENT(SMALL(Tabelle3!$C$6:$C$300,Tabelle5!$A49),100)),"",QUOTIENT(SMALL(Tabelle3!$C$6:$C$300,Tabelle5!$A49),100)&amp;".")</f>
        <v/>
      </c>
      <c r="D49" s="89" t="str">
        <f ca="1">IF(ISERROR(VLOOKUP(SMALL(Tabelle3!$C$6:$C$300,Tabelle5!$A49),Tabelle3!$C$6:$D$300,2,0)),"",IF(VLOOKUP(SMALL(Tabelle3!$C$6:$C$300,Tabelle5!$A49),Tabelle3!$C$6:$D$300,2,0)=1,VLOOKUP(SMALL(Tabelle3!$C$6:$C$300,Tabelle5!$A49),Tabelle3!$C$6:$D$300,2,0)&amp;"  Punkt     ",VLOOKUP(SMALL(Tabelle3!$C$6:$C$300,Tabelle5!$A49),Tabelle3!$C$6:$D$300,2,0)&amp;"  Punkte   "))</f>
        <v/>
      </c>
      <c r="E49" s="87" t="str">
        <f ca="1">IF(ISERROR(VLOOKUP(SMALL(Tabelle3!$C$6:$C$300,Tabelle5!$A49),Tabelle3!$C$6:$N$300,11,0)),"",VLOOKUP(SMALL(Tabelle3!$C$6:$C$300,Tabelle5!$A49),Tabelle3!$C$6:$N$300,11,0))</f>
        <v/>
      </c>
      <c r="F49" s="89" t="str">
        <f ca="1">IF(ISERROR(VLOOKUP(SMALL(Tabelle3!$C$6:$C$300,Tabelle5!$A49),Tabelle3!$C$6:$N$300,12,0)),"",VLOOKUP(SMALL(Tabelle3!$C$6:$C$300,Tabelle5!$A49),Tabelle3!$C$6:$N$300,12,0))</f>
        <v/>
      </c>
      <c r="G49" s="80"/>
      <c r="H49" s="90"/>
      <c r="I49" s="80"/>
      <c r="J49" s="88" t="str">
        <f ca="1">IF(ISERROR(QUOTIENT(SMALL(Tabelle3!$E$6:$E$300,Tabelle5!$A49),100)),"",QUOTIENT(SMALL(Tabelle3!$E$6:$E$300,Tabelle5!$A49),100)&amp;".")</f>
        <v/>
      </c>
      <c r="K49" s="89" t="str">
        <f ca="1">IF(ISERROR(VLOOKUP(SMALL(Tabelle3!$E$6:$E$300,Tabelle5!$A49),Tabelle3!$E$6:$F$300,2,0)),"",IF(VLOOKUP(SMALL(Tabelle3!$E$6:$E$300,Tabelle5!$A49),Tabelle3!$E$6:$F$300,2,0)=1,VLOOKUP(SMALL(Tabelle3!$E$6:$E$300,Tabelle5!$A49),Tabelle3!$E$6:$F$300,2,0)&amp;"  Punkt     ",VLOOKUP(SMALL(Tabelle3!$E$6:$E$300,Tabelle5!$A49),Tabelle3!$E$6:$F$300,2,0)&amp;"  Punkte   "))</f>
        <v/>
      </c>
      <c r="L49" s="87" t="str">
        <f ca="1">IF(ISERROR(VLOOKUP(SMALL(Tabelle3!$E$6:$E$300,Tabelle5!$A49),Tabelle3!$E$6:$N$300,9,0)),"",VLOOKUP(SMALL(Tabelle3!$E$6:$E$300,Tabelle5!$A49),Tabelle3!$E$6:$N$300,9,0))</f>
        <v/>
      </c>
      <c r="M49" s="89" t="str">
        <f ca="1">IF(ISERROR(VLOOKUP(SMALL(Tabelle3!$E$6:$E$300,Tabelle5!$A49),Tabelle3!$E$6:$N$300,10,0)),"",VLOOKUP(SMALL(Tabelle3!$E$6:$E$300,Tabelle5!$A49),Tabelle3!$E$6:$N$300,10,0))</f>
        <v/>
      </c>
      <c r="N49" s="80"/>
      <c r="P49" s="80"/>
      <c r="Q49" s="88" t="str">
        <f ca="1">IF(ISERROR(QUOTIENT(SMALL(Tabelle3!$G$6:$G$300,Tabelle5!$A49),100)),"",QUOTIENT(SMALL(Tabelle3!$G$6:$G$300,Tabelle5!$A49),100)&amp;".")</f>
        <v/>
      </c>
      <c r="R49" s="89" t="str">
        <f ca="1">IF(ISERROR(VLOOKUP(SMALL(Tabelle3!$G$6:$G$300,Tabelle5!$A49),Tabelle3!$G$6:$H$300,2,0)),"",IF(VLOOKUP(SMALL(Tabelle3!$G$6:$G$300,Tabelle5!$A49),Tabelle3!$G$6:$H$300,2,0)=1,VLOOKUP(SMALL(Tabelle3!$G$6:$G$300,Tabelle5!$A49),Tabelle3!$G$6:$H$300,2,0)&amp;"  Punkt     ",VLOOKUP(SMALL(Tabelle3!$G$6:$G$300,Tabelle5!$A49),Tabelle3!$G$6:$H$300,2,0)&amp;"  Punkte   "))</f>
        <v/>
      </c>
      <c r="S49" s="87" t="str">
        <f ca="1">IF(ISERROR(VLOOKUP(SMALL(Tabelle3!$G$6:$G$300,Tabelle5!$A49),Tabelle3!$G$6:$N$300,7,0)),"",VLOOKUP(SMALL(Tabelle3!$G$6:$G$300,Tabelle5!$A49),Tabelle3!$G$6:$N$300,7,0))</f>
        <v/>
      </c>
      <c r="T49" s="89" t="str">
        <f ca="1">IF(ISERROR(VLOOKUP(SMALL(Tabelle3!$G$6:$G$300,Tabelle5!$A49),Tabelle3!$G$6:$N$300,8,0)),"",VLOOKUP(SMALL(Tabelle3!$G$6:$G$300,Tabelle5!$A49),Tabelle3!$G$6:$N$300,8,0))</f>
        <v/>
      </c>
      <c r="U49" s="80"/>
      <c r="V49" s="78"/>
      <c r="W49" s="80"/>
      <c r="X49" s="88" t="str">
        <f ca="1">IF(ISERROR(QUOTIENT(SMALL(Tabelle3!$I$6:$I$300,Tabelle5!$A49),100)),"",QUOTIENT(SMALL(Tabelle3!$I$6:$I$300,Tabelle5!$A49),100)&amp;".")</f>
        <v/>
      </c>
      <c r="Y49" s="89" t="str">
        <f ca="1">IF(ISERROR(VLOOKUP(SMALL(Tabelle3!$I$6:$I$300,Tabelle5!$A49),Tabelle3!$I$6:$J$300,2,0)),"",IF(VLOOKUP(SMALL(Tabelle3!$I$6:$I$300,Tabelle5!$A49),Tabelle3!$I$6:$J$300,2,0)=1,VLOOKUP(SMALL(Tabelle3!$I$6:$I$300,Tabelle5!$A49),Tabelle3!$I$6:$J$300,2,0)&amp;"  Punkt     ",VLOOKUP(SMALL(Tabelle3!$I$6:$I$300,Tabelle5!$A49),Tabelle3!$I$6:$J$300,2,0)&amp;"  Punkte   "))</f>
        <v/>
      </c>
      <c r="Z49" s="87" t="str">
        <f ca="1">IF(ISERROR(VLOOKUP(SMALL(Tabelle3!$I$6:$I$300,Tabelle5!$A49),Tabelle3!$I$6:$N$300,5,0)),"",VLOOKUP(SMALL(Tabelle3!$I$6:$I$300,Tabelle5!$A49),Tabelle3!$I$6:$N$300,5,0))</f>
        <v/>
      </c>
      <c r="AA49" s="89" t="str">
        <f ca="1">IF(ISERROR(VLOOKUP(SMALL(Tabelle3!$I$6:$I$300,Tabelle5!$A49),Tabelle3!$I$6:$N$300,6,0)),"",VLOOKUP(SMALL(Tabelle3!$I$6:$I$300,Tabelle5!$A49),Tabelle3!$I$6:$N$300,6,0))</f>
        <v/>
      </c>
      <c r="AB49" s="80"/>
      <c r="AC49" s="78"/>
      <c r="AD49" s="80"/>
      <c r="AE49" s="88" t="str">
        <f ca="1">IF(ISERROR(QUOTIENT(SMALL(Tabelle3!$K$6:$K$300,Tabelle5!$A49),100)),"",QUOTIENT(SMALL(Tabelle3!$K$6:$K$300,Tabelle5!$A49),100)&amp;".")</f>
        <v/>
      </c>
      <c r="AF49" s="89" t="str">
        <f ca="1">IF(ISERROR(VLOOKUP(SMALL(Tabelle3!$K$6:$K$300,Tabelle5!$A49),Tabelle3!$K$6:$L$300,2,0)),"",IF(VLOOKUP(SMALL(Tabelle3!$K$6:$K$300,Tabelle5!$A49),Tabelle3!$K$6:$L$300,2,0)=1,VLOOKUP(SMALL(Tabelle3!$K$6:$K$300,Tabelle5!$A49),Tabelle3!$K$6:$L$300,2,0)&amp;"  Punkt     ",VLOOKUP(SMALL(Tabelle3!$K$6:$K$300,Tabelle5!$A49),Tabelle3!$K$6:$L$300,2,0)&amp;"  Punkte   "))</f>
        <v/>
      </c>
      <c r="AG49" s="87" t="str">
        <f ca="1">IF(ISERROR(VLOOKUP(SMALL(Tabelle3!$K$6:$K$300,Tabelle5!$A49),Tabelle3!$K$6:$N$300,3,0)),"",VLOOKUP(SMALL(Tabelle3!$K$6:$K$300,Tabelle5!$A49),Tabelle3!$K$6:$N$300,3,0))</f>
        <v/>
      </c>
      <c r="AH49" s="89" t="str">
        <f ca="1">IF(ISERROR(VLOOKUP(SMALL(Tabelle3!$K$6:$K$300,Tabelle5!$A49),Tabelle3!$K$6:$N$300,4,0)),"",VLOOKUP(SMALL(Tabelle3!$K$6:$K$300,Tabelle5!$A49),Tabelle3!$K$6:$N$300,4,0))</f>
        <v/>
      </c>
      <c r="AI49" s="76"/>
      <c r="AJ49" s="78"/>
      <c r="AK49" s="84">
        <f t="shared" ca="1" si="1"/>
        <v>1</v>
      </c>
      <c r="AL49" s="88" t="str">
        <f t="shared" ca="1" si="2"/>
        <v>weiß</v>
      </c>
      <c r="AM49" s="87" t="str">
        <f t="shared" ca="1" si="3"/>
        <v/>
      </c>
      <c r="AN49" s="87" t="str">
        <f t="shared" ca="1" si="4"/>
        <v/>
      </c>
      <c r="AO49" s="87" t="str">
        <f t="shared" ca="1" si="5"/>
        <v/>
      </c>
      <c r="AP49" s="84">
        <f t="shared" ca="1" si="11"/>
        <v>9</v>
      </c>
      <c r="AQ49" s="84">
        <f t="shared" ca="1" si="6"/>
        <v>58</v>
      </c>
      <c r="AR49" s="78"/>
      <c r="AS49" s="84">
        <f t="shared" ca="1" si="7"/>
        <v>1</v>
      </c>
      <c r="AT49" s="87" t="str">
        <f t="shared" ca="1" si="8"/>
        <v>weiß</v>
      </c>
      <c r="AU49" s="87" t="str">
        <f t="shared" ca="1" si="9"/>
        <v/>
      </c>
      <c r="AV49" s="87" t="str">
        <f t="shared" ca="1" si="10"/>
        <v/>
      </c>
      <c r="AW49" s="87" t="str">
        <f t="shared" ca="1" si="0"/>
        <v/>
      </c>
      <c r="AX49" s="67">
        <f t="shared" ca="1" si="12"/>
        <v>9</v>
      </c>
      <c r="AY49" s="78"/>
    </row>
    <row r="50" spans="1:66" ht="19.149999999999999" customHeight="1" x14ac:dyDescent="0.2">
      <c r="A50" s="75">
        <v>45</v>
      </c>
      <c r="B50" s="80"/>
      <c r="C50" s="88" t="str">
        <f ca="1">IF(ISERROR(QUOTIENT(SMALL(Tabelle3!$C$6:$C$300,Tabelle5!$A50),100)),"",QUOTIENT(SMALL(Tabelle3!$C$6:$C$300,Tabelle5!$A50),100)&amp;".")</f>
        <v/>
      </c>
      <c r="D50" s="89" t="str">
        <f ca="1">IF(ISERROR(VLOOKUP(SMALL(Tabelle3!$C$6:$C$300,Tabelle5!$A50),Tabelle3!$C$6:$D$300,2,0)),"",IF(VLOOKUP(SMALL(Tabelle3!$C$6:$C$300,Tabelle5!$A50),Tabelle3!$C$6:$D$300,2,0)=1,VLOOKUP(SMALL(Tabelle3!$C$6:$C$300,Tabelle5!$A50),Tabelle3!$C$6:$D$300,2,0)&amp;"  Punkt     ",VLOOKUP(SMALL(Tabelle3!$C$6:$C$300,Tabelle5!$A50),Tabelle3!$C$6:$D$300,2,0)&amp;"  Punkte   "))</f>
        <v/>
      </c>
      <c r="E50" s="87" t="str">
        <f ca="1">IF(ISERROR(VLOOKUP(SMALL(Tabelle3!$C$6:$C$300,Tabelle5!$A50),Tabelle3!$C$6:$N$300,11,0)),"",VLOOKUP(SMALL(Tabelle3!$C$6:$C$300,Tabelle5!$A50),Tabelle3!$C$6:$N$300,11,0))</f>
        <v/>
      </c>
      <c r="F50" s="89" t="str">
        <f ca="1">IF(ISERROR(VLOOKUP(SMALL(Tabelle3!$C$6:$C$300,Tabelle5!$A50),Tabelle3!$C$6:$N$300,12,0)),"",VLOOKUP(SMALL(Tabelle3!$C$6:$C$300,Tabelle5!$A50),Tabelle3!$C$6:$N$300,12,0))</f>
        <v/>
      </c>
      <c r="G50" s="80"/>
      <c r="H50" s="90"/>
      <c r="I50" s="80"/>
      <c r="J50" s="88" t="str">
        <f ca="1">IF(ISERROR(QUOTIENT(SMALL(Tabelle3!$E$6:$E$300,Tabelle5!$A50),100)),"",QUOTIENT(SMALL(Tabelle3!$E$6:$E$300,Tabelle5!$A50),100)&amp;".")</f>
        <v/>
      </c>
      <c r="K50" s="89" t="str">
        <f ca="1">IF(ISERROR(VLOOKUP(SMALL(Tabelle3!$E$6:$E$300,Tabelle5!$A50),Tabelle3!$E$6:$F$300,2,0)),"",IF(VLOOKUP(SMALL(Tabelle3!$E$6:$E$300,Tabelle5!$A50),Tabelle3!$E$6:$F$300,2,0)=1,VLOOKUP(SMALL(Tabelle3!$E$6:$E$300,Tabelle5!$A50),Tabelle3!$E$6:$F$300,2,0)&amp;"  Punkt     ",VLOOKUP(SMALL(Tabelle3!$E$6:$E$300,Tabelle5!$A50),Tabelle3!$E$6:$F$300,2,0)&amp;"  Punkte   "))</f>
        <v/>
      </c>
      <c r="L50" s="87" t="str">
        <f ca="1">IF(ISERROR(VLOOKUP(SMALL(Tabelle3!$E$6:$E$300,Tabelle5!$A50),Tabelle3!$E$6:$N$300,9,0)),"",VLOOKUP(SMALL(Tabelle3!$E$6:$E$300,Tabelle5!$A50),Tabelle3!$E$6:$N$300,9,0))</f>
        <v/>
      </c>
      <c r="M50" s="89" t="str">
        <f ca="1">IF(ISERROR(VLOOKUP(SMALL(Tabelle3!$E$6:$E$300,Tabelle5!$A50),Tabelle3!$E$6:$N$300,10,0)),"",VLOOKUP(SMALL(Tabelle3!$E$6:$E$300,Tabelle5!$A50),Tabelle3!$E$6:$N$300,10,0))</f>
        <v/>
      </c>
      <c r="N50" s="80"/>
      <c r="P50" s="80"/>
      <c r="Q50" s="88" t="str">
        <f ca="1">IF(ISERROR(QUOTIENT(SMALL(Tabelle3!$G$6:$G$300,Tabelle5!$A50),100)),"",QUOTIENT(SMALL(Tabelle3!$G$6:$G$300,Tabelle5!$A50),100)&amp;".")</f>
        <v/>
      </c>
      <c r="R50" s="89" t="str">
        <f ca="1">IF(ISERROR(VLOOKUP(SMALL(Tabelle3!$G$6:$G$300,Tabelle5!$A50),Tabelle3!$G$6:$H$300,2,0)),"",IF(VLOOKUP(SMALL(Tabelle3!$G$6:$G$300,Tabelle5!$A50),Tabelle3!$G$6:$H$300,2,0)=1,VLOOKUP(SMALL(Tabelle3!$G$6:$G$300,Tabelle5!$A50),Tabelle3!$G$6:$H$300,2,0)&amp;"  Punkt     ",VLOOKUP(SMALL(Tabelle3!$G$6:$G$300,Tabelle5!$A50),Tabelle3!$G$6:$H$300,2,0)&amp;"  Punkte   "))</f>
        <v/>
      </c>
      <c r="S50" s="87" t="str">
        <f ca="1">IF(ISERROR(VLOOKUP(SMALL(Tabelle3!$G$6:$G$300,Tabelle5!$A50),Tabelle3!$G$6:$N$300,7,0)),"",VLOOKUP(SMALL(Tabelle3!$G$6:$G$300,Tabelle5!$A50),Tabelle3!$G$6:$N$300,7,0))</f>
        <v/>
      </c>
      <c r="T50" s="89" t="str">
        <f ca="1">IF(ISERROR(VLOOKUP(SMALL(Tabelle3!$G$6:$G$300,Tabelle5!$A50),Tabelle3!$G$6:$N$300,8,0)),"",VLOOKUP(SMALL(Tabelle3!$G$6:$G$300,Tabelle5!$A50),Tabelle3!$G$6:$N$300,8,0))</f>
        <v/>
      </c>
      <c r="U50" s="80"/>
      <c r="V50" s="78"/>
      <c r="W50" s="80"/>
      <c r="X50" s="88" t="str">
        <f ca="1">IF(ISERROR(QUOTIENT(SMALL(Tabelle3!$I$6:$I$300,Tabelle5!$A50),100)),"",QUOTIENT(SMALL(Tabelle3!$I$6:$I$300,Tabelle5!$A50),100)&amp;".")</f>
        <v/>
      </c>
      <c r="Y50" s="89" t="str">
        <f ca="1">IF(ISERROR(VLOOKUP(SMALL(Tabelle3!$I$6:$I$300,Tabelle5!$A50),Tabelle3!$I$6:$J$300,2,0)),"",IF(VLOOKUP(SMALL(Tabelle3!$I$6:$I$300,Tabelle5!$A50),Tabelle3!$I$6:$J$300,2,0)=1,VLOOKUP(SMALL(Tabelle3!$I$6:$I$300,Tabelle5!$A50),Tabelle3!$I$6:$J$300,2,0)&amp;"  Punkt     ",VLOOKUP(SMALL(Tabelle3!$I$6:$I$300,Tabelle5!$A50),Tabelle3!$I$6:$J$300,2,0)&amp;"  Punkte   "))</f>
        <v/>
      </c>
      <c r="Z50" s="87" t="str">
        <f ca="1">IF(ISERROR(VLOOKUP(SMALL(Tabelle3!$I$6:$I$300,Tabelle5!$A50),Tabelle3!$I$6:$N$300,5,0)),"",VLOOKUP(SMALL(Tabelle3!$I$6:$I$300,Tabelle5!$A50),Tabelle3!$I$6:$N$300,5,0))</f>
        <v/>
      </c>
      <c r="AA50" s="89" t="str">
        <f ca="1">IF(ISERROR(VLOOKUP(SMALL(Tabelle3!$I$6:$I$300,Tabelle5!$A50),Tabelle3!$I$6:$N$300,6,0)),"",VLOOKUP(SMALL(Tabelle3!$I$6:$I$300,Tabelle5!$A50),Tabelle3!$I$6:$N$300,6,0))</f>
        <v/>
      </c>
      <c r="AB50" s="80"/>
      <c r="AC50" s="78"/>
      <c r="AD50" s="80"/>
      <c r="AE50" s="88" t="str">
        <f ca="1">IF(ISERROR(QUOTIENT(SMALL(Tabelle3!$K$6:$K$300,Tabelle5!$A50),100)),"",QUOTIENT(SMALL(Tabelle3!$K$6:$K$300,Tabelle5!$A50),100)&amp;".")</f>
        <v/>
      </c>
      <c r="AF50" s="89" t="str">
        <f ca="1">IF(ISERROR(VLOOKUP(SMALL(Tabelle3!$K$6:$K$300,Tabelle5!$A50),Tabelle3!$K$6:$L$300,2,0)),"",IF(VLOOKUP(SMALL(Tabelle3!$K$6:$K$300,Tabelle5!$A50),Tabelle3!$K$6:$L$300,2,0)=1,VLOOKUP(SMALL(Tabelle3!$K$6:$K$300,Tabelle5!$A50),Tabelle3!$K$6:$L$300,2,0)&amp;"  Punkt     ",VLOOKUP(SMALL(Tabelle3!$K$6:$K$300,Tabelle5!$A50),Tabelle3!$K$6:$L$300,2,0)&amp;"  Punkte   "))</f>
        <v/>
      </c>
      <c r="AG50" s="87" t="str">
        <f ca="1">IF(ISERROR(VLOOKUP(SMALL(Tabelle3!$K$6:$K$300,Tabelle5!$A50),Tabelle3!$K$6:$N$300,3,0)),"",VLOOKUP(SMALL(Tabelle3!$K$6:$K$300,Tabelle5!$A50),Tabelle3!$K$6:$N$300,3,0))</f>
        <v/>
      </c>
      <c r="AH50" s="89" t="str">
        <f ca="1">IF(ISERROR(VLOOKUP(SMALL(Tabelle3!$K$6:$K$300,Tabelle5!$A50),Tabelle3!$K$6:$N$300,4,0)),"",VLOOKUP(SMALL(Tabelle3!$K$6:$K$300,Tabelle5!$A50),Tabelle3!$K$6:$N$300,4,0))</f>
        <v/>
      </c>
      <c r="AI50" s="76"/>
      <c r="AJ50" s="78"/>
      <c r="AK50" s="84">
        <f t="shared" ca="1" si="1"/>
        <v>1</v>
      </c>
      <c r="AL50" s="88" t="str">
        <f t="shared" ca="1" si="2"/>
        <v>weiß</v>
      </c>
      <c r="AM50" s="87" t="str">
        <f t="shared" ca="1" si="3"/>
        <v/>
      </c>
      <c r="AN50" s="87" t="str">
        <f t="shared" ca="1" si="4"/>
        <v/>
      </c>
      <c r="AO50" s="87" t="str">
        <f t="shared" ca="1" si="5"/>
        <v/>
      </c>
      <c r="AP50" s="84">
        <f t="shared" ca="1" si="11"/>
        <v>9</v>
      </c>
      <c r="AQ50" s="84">
        <f t="shared" ca="1" si="6"/>
        <v>59</v>
      </c>
      <c r="AR50" s="78"/>
      <c r="AS50" s="84">
        <f t="shared" ca="1" si="7"/>
        <v>1</v>
      </c>
      <c r="AT50" s="87" t="str">
        <f t="shared" ca="1" si="8"/>
        <v>weiß</v>
      </c>
      <c r="AU50" s="87" t="str">
        <f t="shared" ca="1" si="9"/>
        <v/>
      </c>
      <c r="AV50" s="87" t="str">
        <f t="shared" ca="1" si="10"/>
        <v/>
      </c>
      <c r="AW50" s="87" t="str">
        <f t="shared" ca="1" si="0"/>
        <v/>
      </c>
      <c r="AX50" s="67">
        <f t="shared" ca="1" si="12"/>
        <v>9</v>
      </c>
      <c r="AY50" s="78"/>
    </row>
    <row r="51" spans="1:66" ht="19.149999999999999" customHeight="1" x14ac:dyDescent="0.2">
      <c r="A51" s="93"/>
      <c r="B51" s="94"/>
      <c r="C51" s="94"/>
      <c r="D51" s="94"/>
      <c r="E51" s="94"/>
      <c r="F51" s="95"/>
      <c r="G51" s="94"/>
      <c r="H51" s="94"/>
      <c r="I51" s="94"/>
      <c r="J51" s="94"/>
      <c r="K51" s="94"/>
      <c r="L51" s="96"/>
      <c r="M51" s="96"/>
      <c r="N51" s="96"/>
      <c r="O51" s="94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84">
        <f t="shared" ca="1" si="1"/>
        <v>1</v>
      </c>
      <c r="AL51" s="88" t="str">
        <f t="shared" ca="1" si="2"/>
        <v>weiß</v>
      </c>
      <c r="AM51" s="87" t="str">
        <f t="shared" ca="1" si="3"/>
        <v/>
      </c>
      <c r="AN51" s="87" t="str">
        <f t="shared" ca="1" si="4"/>
        <v/>
      </c>
      <c r="AO51" s="87" t="str">
        <f t="shared" ca="1" si="5"/>
        <v/>
      </c>
      <c r="AP51" s="84">
        <f t="shared" ca="1" si="11"/>
        <v>9</v>
      </c>
      <c r="AQ51" s="84">
        <f t="shared" ca="1" si="6"/>
        <v>60</v>
      </c>
      <c r="AR51" s="78"/>
      <c r="AS51" s="84">
        <f t="shared" ca="1" si="7"/>
        <v>1</v>
      </c>
      <c r="AT51" s="87" t="str">
        <f t="shared" ca="1" si="8"/>
        <v>weiß</v>
      </c>
      <c r="AU51" s="87" t="str">
        <f t="shared" ca="1" si="9"/>
        <v/>
      </c>
      <c r="AV51" s="87" t="str">
        <f t="shared" ca="1" si="10"/>
        <v/>
      </c>
      <c r="AW51" s="87" t="str">
        <f t="shared" ca="1" si="0"/>
        <v/>
      </c>
      <c r="AX51" s="67">
        <f t="shared" ca="1" si="12"/>
        <v>9</v>
      </c>
      <c r="AY51" s="78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</row>
    <row r="52" spans="1:66" ht="19.149999999999999" customHeight="1" x14ac:dyDescent="0.2">
      <c r="AK52" s="84">
        <f t="shared" ca="1" si="1"/>
        <v>1</v>
      </c>
      <c r="AL52" s="88" t="str">
        <f t="shared" ca="1" si="2"/>
        <v>weiß</v>
      </c>
      <c r="AM52" s="87" t="str">
        <f t="shared" ca="1" si="3"/>
        <v/>
      </c>
      <c r="AN52" s="87" t="str">
        <f t="shared" ca="1" si="4"/>
        <v/>
      </c>
      <c r="AO52" s="87" t="str">
        <f t="shared" ca="1" si="5"/>
        <v/>
      </c>
      <c r="AP52" s="84">
        <f t="shared" ca="1" si="11"/>
        <v>9</v>
      </c>
      <c r="AQ52" s="84">
        <f t="shared" ca="1" si="6"/>
        <v>61</v>
      </c>
      <c r="AR52" s="78"/>
      <c r="AS52" s="84">
        <f t="shared" ca="1" si="7"/>
        <v>1</v>
      </c>
      <c r="AT52" s="87" t="str">
        <f t="shared" ca="1" si="8"/>
        <v>weiß</v>
      </c>
      <c r="AU52" s="87" t="str">
        <f t="shared" ca="1" si="9"/>
        <v/>
      </c>
      <c r="AV52" s="87" t="str">
        <f t="shared" ca="1" si="10"/>
        <v/>
      </c>
      <c r="AW52" s="87" t="str">
        <f t="shared" ca="1" si="0"/>
        <v/>
      </c>
      <c r="AX52" s="67">
        <f t="shared" ca="1" si="12"/>
        <v>9</v>
      </c>
      <c r="AY52" s="78"/>
    </row>
    <row r="53" spans="1:66" ht="19.149999999999999" customHeight="1" x14ac:dyDescent="0.2">
      <c r="AK53" s="84">
        <f t="shared" ca="1" si="1"/>
        <v>1</v>
      </c>
      <c r="AL53" s="88" t="str">
        <f t="shared" ca="1" si="2"/>
        <v>weiß</v>
      </c>
      <c r="AM53" s="87" t="str">
        <f t="shared" ca="1" si="3"/>
        <v/>
      </c>
      <c r="AN53" s="87" t="str">
        <f t="shared" ca="1" si="4"/>
        <v/>
      </c>
      <c r="AO53" s="87" t="str">
        <f t="shared" ca="1" si="5"/>
        <v/>
      </c>
      <c r="AP53" s="84">
        <f t="shared" ca="1" si="11"/>
        <v>9</v>
      </c>
      <c r="AQ53" s="84">
        <f t="shared" ca="1" si="6"/>
        <v>62</v>
      </c>
      <c r="AR53" s="78"/>
      <c r="AS53" s="84">
        <f t="shared" ca="1" si="7"/>
        <v>1</v>
      </c>
      <c r="AT53" s="87" t="str">
        <f t="shared" ca="1" si="8"/>
        <v>weiß</v>
      </c>
      <c r="AU53" s="87" t="str">
        <f t="shared" ca="1" si="9"/>
        <v/>
      </c>
      <c r="AV53" s="87" t="str">
        <f t="shared" ca="1" si="10"/>
        <v/>
      </c>
      <c r="AW53" s="87" t="str">
        <f t="shared" ca="1" si="0"/>
        <v/>
      </c>
      <c r="AX53" s="67">
        <f t="shared" ca="1" si="12"/>
        <v>9</v>
      </c>
      <c r="AY53" s="78"/>
    </row>
    <row r="54" spans="1:66" ht="19.149999999999999" customHeight="1" x14ac:dyDescent="0.2">
      <c r="AK54" s="84">
        <f t="shared" ca="1" si="1"/>
        <v>1</v>
      </c>
      <c r="AL54" s="88" t="str">
        <f t="shared" ca="1" si="2"/>
        <v>weiß</v>
      </c>
      <c r="AM54" s="87" t="str">
        <f t="shared" ca="1" si="3"/>
        <v/>
      </c>
      <c r="AN54" s="87" t="str">
        <f t="shared" ca="1" si="4"/>
        <v/>
      </c>
      <c r="AO54" s="87" t="str">
        <f t="shared" ca="1" si="5"/>
        <v/>
      </c>
      <c r="AP54" s="84">
        <f t="shared" ca="1" si="11"/>
        <v>9</v>
      </c>
      <c r="AQ54" s="84">
        <f t="shared" ca="1" si="6"/>
        <v>63</v>
      </c>
      <c r="AR54" s="78"/>
      <c r="AS54" s="84">
        <f t="shared" ca="1" si="7"/>
        <v>1</v>
      </c>
      <c r="AT54" s="87" t="str">
        <f t="shared" ca="1" si="8"/>
        <v>weiß</v>
      </c>
      <c r="AU54" s="87" t="str">
        <f t="shared" ca="1" si="9"/>
        <v/>
      </c>
      <c r="AV54" s="87" t="str">
        <f t="shared" ca="1" si="10"/>
        <v/>
      </c>
      <c r="AW54" s="87" t="str">
        <f t="shared" ca="1" si="0"/>
        <v/>
      </c>
      <c r="AX54" s="67">
        <f t="shared" ca="1" si="12"/>
        <v>9</v>
      </c>
      <c r="AY54" s="78"/>
    </row>
    <row r="55" spans="1:66" ht="19.149999999999999" customHeight="1" x14ac:dyDescent="0.2">
      <c r="AK55" s="84">
        <f t="shared" ca="1" si="1"/>
        <v>1</v>
      </c>
      <c r="AL55" s="88" t="str">
        <f t="shared" ca="1" si="2"/>
        <v>weiß</v>
      </c>
      <c r="AM55" s="87" t="str">
        <f t="shared" ca="1" si="3"/>
        <v/>
      </c>
      <c r="AN55" s="87" t="str">
        <f t="shared" ca="1" si="4"/>
        <v/>
      </c>
      <c r="AO55" s="87" t="str">
        <f t="shared" ca="1" si="5"/>
        <v/>
      </c>
      <c r="AP55" s="84">
        <f t="shared" ca="1" si="11"/>
        <v>9</v>
      </c>
      <c r="AQ55" s="84">
        <f t="shared" ca="1" si="6"/>
        <v>64</v>
      </c>
      <c r="AR55" s="78"/>
      <c r="AS55" s="84">
        <f t="shared" ca="1" si="7"/>
        <v>1</v>
      </c>
      <c r="AT55" s="87" t="str">
        <f t="shared" ca="1" si="8"/>
        <v>weiß</v>
      </c>
      <c r="AU55" s="87" t="str">
        <f t="shared" ca="1" si="9"/>
        <v/>
      </c>
      <c r="AV55" s="87" t="str">
        <f t="shared" ca="1" si="10"/>
        <v/>
      </c>
      <c r="AW55" s="87" t="str">
        <f t="shared" ca="1" si="0"/>
        <v/>
      </c>
      <c r="AX55" s="67">
        <f t="shared" ca="1" si="12"/>
        <v>9</v>
      </c>
      <c r="AY55" s="78"/>
    </row>
    <row r="56" spans="1:66" ht="19.149999999999999" customHeight="1" x14ac:dyDescent="0.2">
      <c r="AK56" s="84">
        <f t="shared" ca="1" si="1"/>
        <v>1</v>
      </c>
      <c r="AL56" s="88" t="str">
        <f t="shared" ca="1" si="2"/>
        <v>weiß</v>
      </c>
      <c r="AM56" s="87" t="str">
        <f t="shared" ca="1" si="3"/>
        <v/>
      </c>
      <c r="AN56" s="87" t="str">
        <f t="shared" ca="1" si="4"/>
        <v/>
      </c>
      <c r="AO56" s="87" t="str">
        <f t="shared" ca="1" si="5"/>
        <v/>
      </c>
      <c r="AP56" s="84">
        <f t="shared" ca="1" si="11"/>
        <v>9</v>
      </c>
      <c r="AQ56" s="84">
        <f t="shared" ca="1" si="6"/>
        <v>65</v>
      </c>
      <c r="AR56" s="78"/>
      <c r="AS56" s="84">
        <f t="shared" ca="1" si="7"/>
        <v>1</v>
      </c>
      <c r="AT56" s="87" t="str">
        <f t="shared" ca="1" si="8"/>
        <v>weiß</v>
      </c>
      <c r="AU56" s="87" t="str">
        <f t="shared" ca="1" si="9"/>
        <v/>
      </c>
      <c r="AV56" s="87" t="str">
        <f t="shared" ca="1" si="10"/>
        <v/>
      </c>
      <c r="AW56" s="87" t="str">
        <f t="shared" ca="1" si="0"/>
        <v/>
      </c>
      <c r="AX56" s="67">
        <f t="shared" ca="1" si="12"/>
        <v>9</v>
      </c>
      <c r="AY56" s="78"/>
    </row>
    <row r="57" spans="1:66" ht="19.149999999999999" customHeight="1" x14ac:dyDescent="0.2">
      <c r="AK57" s="84">
        <f t="shared" ca="1" si="1"/>
        <v>1</v>
      </c>
      <c r="AL57" s="88" t="str">
        <f t="shared" ca="1" si="2"/>
        <v>weiß</v>
      </c>
      <c r="AM57" s="87" t="str">
        <f t="shared" ca="1" si="3"/>
        <v/>
      </c>
      <c r="AN57" s="87" t="str">
        <f t="shared" ca="1" si="4"/>
        <v/>
      </c>
      <c r="AO57" s="87" t="str">
        <f t="shared" ca="1" si="5"/>
        <v/>
      </c>
      <c r="AP57" s="84">
        <f t="shared" ca="1" si="11"/>
        <v>9</v>
      </c>
      <c r="AQ57" s="84">
        <f t="shared" ca="1" si="6"/>
        <v>66</v>
      </c>
      <c r="AR57" s="78"/>
      <c r="AS57" s="84">
        <f t="shared" ca="1" si="7"/>
        <v>1</v>
      </c>
      <c r="AT57" s="87" t="str">
        <f t="shared" ca="1" si="8"/>
        <v>weiß</v>
      </c>
      <c r="AU57" s="87" t="str">
        <f t="shared" ca="1" si="9"/>
        <v/>
      </c>
      <c r="AV57" s="87" t="str">
        <f t="shared" ca="1" si="10"/>
        <v/>
      </c>
      <c r="AW57" s="87" t="str">
        <f t="shared" ca="1" si="0"/>
        <v/>
      </c>
      <c r="AX57" s="67">
        <f t="shared" ca="1" si="12"/>
        <v>9</v>
      </c>
      <c r="AY57" s="78"/>
    </row>
    <row r="58" spans="1:66" ht="19.149999999999999" customHeight="1" x14ac:dyDescent="0.2">
      <c r="AK58" s="84">
        <f t="shared" ca="1" si="1"/>
        <v>1</v>
      </c>
      <c r="AL58" s="88" t="str">
        <f t="shared" ca="1" si="2"/>
        <v>weiß</v>
      </c>
      <c r="AM58" s="87" t="str">
        <f t="shared" ca="1" si="3"/>
        <v/>
      </c>
      <c r="AN58" s="87" t="str">
        <f t="shared" ca="1" si="4"/>
        <v/>
      </c>
      <c r="AO58" s="87" t="str">
        <f t="shared" ca="1" si="5"/>
        <v/>
      </c>
      <c r="AP58" s="84">
        <f t="shared" ca="1" si="11"/>
        <v>9</v>
      </c>
      <c r="AQ58" s="84">
        <f t="shared" ca="1" si="6"/>
        <v>67</v>
      </c>
      <c r="AR58" s="78"/>
      <c r="AS58" s="84">
        <f t="shared" ca="1" si="7"/>
        <v>1</v>
      </c>
      <c r="AT58" s="87" t="str">
        <f t="shared" ca="1" si="8"/>
        <v>weiß</v>
      </c>
      <c r="AU58" s="87" t="str">
        <f t="shared" ca="1" si="9"/>
        <v/>
      </c>
      <c r="AV58" s="87" t="str">
        <f t="shared" ca="1" si="10"/>
        <v/>
      </c>
      <c r="AW58" s="87" t="str">
        <f t="shared" ca="1" si="0"/>
        <v/>
      </c>
      <c r="AX58" s="67">
        <f t="shared" ca="1" si="12"/>
        <v>9</v>
      </c>
      <c r="AY58" s="78"/>
    </row>
    <row r="59" spans="1:66" ht="19.149999999999999" customHeight="1" x14ac:dyDescent="0.2">
      <c r="AK59" s="84">
        <f t="shared" ca="1" si="1"/>
        <v>1</v>
      </c>
      <c r="AL59" s="88" t="str">
        <f t="shared" ca="1" si="2"/>
        <v>weiß</v>
      </c>
      <c r="AM59" s="87" t="str">
        <f t="shared" ca="1" si="3"/>
        <v/>
      </c>
      <c r="AN59" s="87" t="str">
        <f t="shared" ca="1" si="4"/>
        <v/>
      </c>
      <c r="AO59" s="87" t="str">
        <f t="shared" ca="1" si="5"/>
        <v/>
      </c>
      <c r="AP59" s="84">
        <f t="shared" ca="1" si="11"/>
        <v>9</v>
      </c>
      <c r="AQ59" s="84">
        <f t="shared" ca="1" si="6"/>
        <v>68</v>
      </c>
      <c r="AR59" s="78"/>
      <c r="AS59" s="84">
        <f t="shared" ca="1" si="7"/>
        <v>1</v>
      </c>
      <c r="AT59" s="87" t="str">
        <f t="shared" ca="1" si="8"/>
        <v>weiß</v>
      </c>
      <c r="AU59" s="87" t="str">
        <f t="shared" ca="1" si="9"/>
        <v/>
      </c>
      <c r="AV59" s="87" t="str">
        <f t="shared" ca="1" si="10"/>
        <v/>
      </c>
      <c r="AW59" s="87" t="str">
        <f t="shared" ca="1" si="0"/>
        <v/>
      </c>
      <c r="AX59" s="67">
        <f t="shared" ca="1" si="12"/>
        <v>9</v>
      </c>
      <c r="AY59" s="78"/>
    </row>
    <row r="60" spans="1:66" ht="19.149999999999999" customHeight="1" x14ac:dyDescent="0.2">
      <c r="AK60" s="84">
        <f t="shared" ca="1" si="1"/>
        <v>1</v>
      </c>
      <c r="AL60" s="88" t="str">
        <f t="shared" ca="1" si="2"/>
        <v>weiß</v>
      </c>
      <c r="AM60" s="87" t="str">
        <f t="shared" ca="1" si="3"/>
        <v/>
      </c>
      <c r="AN60" s="87" t="str">
        <f t="shared" ca="1" si="4"/>
        <v/>
      </c>
      <c r="AO60" s="87" t="str">
        <f t="shared" ca="1" si="5"/>
        <v/>
      </c>
      <c r="AP60" s="84">
        <f t="shared" ca="1" si="11"/>
        <v>9</v>
      </c>
      <c r="AQ60" s="84">
        <f t="shared" ca="1" si="6"/>
        <v>69</v>
      </c>
      <c r="AR60" s="78"/>
      <c r="AS60" s="84">
        <f t="shared" ca="1" si="7"/>
        <v>1</v>
      </c>
      <c r="AT60" s="87" t="str">
        <f t="shared" ca="1" si="8"/>
        <v>weiß</v>
      </c>
      <c r="AU60" s="87" t="str">
        <f t="shared" ca="1" si="9"/>
        <v/>
      </c>
      <c r="AV60" s="87" t="str">
        <f t="shared" ca="1" si="10"/>
        <v/>
      </c>
      <c r="AW60" s="87" t="str">
        <f t="shared" ca="1" si="0"/>
        <v/>
      </c>
      <c r="AX60" s="67">
        <f t="shared" ca="1" si="12"/>
        <v>9</v>
      </c>
      <c r="AY60" s="78"/>
    </row>
    <row r="61" spans="1:66" ht="19.149999999999999" customHeight="1" x14ac:dyDescent="0.2">
      <c r="AK61" s="84">
        <f t="shared" ca="1" si="1"/>
        <v>1</v>
      </c>
      <c r="AL61" s="88" t="str">
        <f t="shared" ca="1" si="2"/>
        <v>weiß</v>
      </c>
      <c r="AM61" s="87" t="str">
        <f t="shared" ca="1" si="3"/>
        <v/>
      </c>
      <c r="AN61" s="87" t="str">
        <f t="shared" ca="1" si="4"/>
        <v/>
      </c>
      <c r="AO61" s="87" t="str">
        <f t="shared" ca="1" si="5"/>
        <v/>
      </c>
      <c r="AP61" s="84">
        <f t="shared" ca="1" si="11"/>
        <v>9</v>
      </c>
      <c r="AQ61" s="84">
        <f t="shared" ca="1" si="6"/>
        <v>70</v>
      </c>
      <c r="AR61" s="78"/>
      <c r="AS61" s="84">
        <f t="shared" ca="1" si="7"/>
        <v>1</v>
      </c>
      <c r="AT61" s="87" t="str">
        <f t="shared" ca="1" si="8"/>
        <v>weiß</v>
      </c>
      <c r="AU61" s="87" t="str">
        <f t="shared" ca="1" si="9"/>
        <v/>
      </c>
      <c r="AV61" s="87" t="str">
        <f t="shared" ca="1" si="10"/>
        <v/>
      </c>
      <c r="AW61" s="87" t="str">
        <f t="shared" ca="1" si="0"/>
        <v/>
      </c>
      <c r="AX61" s="67">
        <f t="shared" ca="1" si="12"/>
        <v>9</v>
      </c>
      <c r="AY61" s="78"/>
    </row>
    <row r="62" spans="1:66" ht="19.149999999999999" customHeight="1" x14ac:dyDescent="0.2">
      <c r="AK62" s="84">
        <f t="shared" ca="1" si="1"/>
        <v>1</v>
      </c>
      <c r="AL62" s="88" t="str">
        <f t="shared" ca="1" si="2"/>
        <v>weiß</v>
      </c>
      <c r="AM62" s="87" t="str">
        <f t="shared" ca="1" si="3"/>
        <v/>
      </c>
      <c r="AN62" s="87" t="str">
        <f t="shared" ca="1" si="4"/>
        <v/>
      </c>
      <c r="AO62" s="87" t="str">
        <f t="shared" ca="1" si="5"/>
        <v/>
      </c>
      <c r="AP62" s="84">
        <f t="shared" ca="1" si="11"/>
        <v>9</v>
      </c>
      <c r="AQ62" s="84">
        <f t="shared" ca="1" si="6"/>
        <v>71</v>
      </c>
      <c r="AR62" s="78"/>
      <c r="AS62" s="84">
        <f t="shared" ca="1" si="7"/>
        <v>1</v>
      </c>
      <c r="AT62" s="87" t="str">
        <f t="shared" ca="1" si="8"/>
        <v>weiß</v>
      </c>
      <c r="AU62" s="87" t="str">
        <f t="shared" ca="1" si="9"/>
        <v/>
      </c>
      <c r="AV62" s="87" t="str">
        <f t="shared" ca="1" si="10"/>
        <v/>
      </c>
      <c r="AW62" s="87" t="str">
        <f t="shared" ca="1" si="0"/>
        <v/>
      </c>
      <c r="AX62" s="67">
        <f t="shared" ca="1" si="12"/>
        <v>9</v>
      </c>
      <c r="AY62" s="78"/>
    </row>
    <row r="63" spans="1:66" ht="19.149999999999999" customHeight="1" x14ac:dyDescent="0.2">
      <c r="AK63" s="84">
        <f t="shared" ca="1" si="1"/>
        <v>1</v>
      </c>
      <c r="AL63" s="88" t="str">
        <f t="shared" ca="1" si="2"/>
        <v>weiß</v>
      </c>
      <c r="AM63" s="87" t="str">
        <f t="shared" ca="1" si="3"/>
        <v/>
      </c>
      <c r="AN63" s="87" t="str">
        <f t="shared" ca="1" si="4"/>
        <v/>
      </c>
      <c r="AO63" s="87" t="str">
        <f t="shared" ca="1" si="5"/>
        <v/>
      </c>
      <c r="AP63" s="84">
        <f t="shared" ca="1" si="11"/>
        <v>9</v>
      </c>
      <c r="AQ63" s="84">
        <f t="shared" ca="1" si="6"/>
        <v>72</v>
      </c>
      <c r="AR63" s="78"/>
      <c r="AS63" s="84">
        <f t="shared" ca="1" si="7"/>
        <v>1</v>
      </c>
      <c r="AT63" s="87" t="str">
        <f t="shared" ca="1" si="8"/>
        <v>weiß</v>
      </c>
      <c r="AU63" s="87" t="str">
        <f t="shared" ca="1" si="9"/>
        <v/>
      </c>
      <c r="AV63" s="87" t="str">
        <f t="shared" ca="1" si="10"/>
        <v/>
      </c>
      <c r="AW63" s="87" t="str">
        <f t="shared" ca="1" si="0"/>
        <v/>
      </c>
      <c r="AX63" s="67">
        <f t="shared" ca="1" si="12"/>
        <v>9</v>
      </c>
      <c r="AY63" s="78"/>
    </row>
    <row r="64" spans="1:66" ht="19.149999999999999" customHeight="1" x14ac:dyDescent="0.2">
      <c r="AK64" s="84">
        <f t="shared" ca="1" si="1"/>
        <v>1</v>
      </c>
      <c r="AL64" s="88" t="str">
        <f t="shared" ca="1" si="2"/>
        <v>weiß</v>
      </c>
      <c r="AM64" s="87" t="str">
        <f t="shared" ca="1" si="3"/>
        <v/>
      </c>
      <c r="AN64" s="87" t="str">
        <f t="shared" ca="1" si="4"/>
        <v/>
      </c>
      <c r="AO64" s="87" t="str">
        <f t="shared" ca="1" si="5"/>
        <v/>
      </c>
      <c r="AP64" s="84">
        <f t="shared" ca="1" si="11"/>
        <v>9</v>
      </c>
      <c r="AQ64" s="84">
        <f t="shared" ca="1" si="6"/>
        <v>73</v>
      </c>
      <c r="AR64" s="78"/>
      <c r="AS64" s="84">
        <f t="shared" ca="1" si="7"/>
        <v>1</v>
      </c>
      <c r="AT64" s="87" t="str">
        <f t="shared" ca="1" si="8"/>
        <v>weiß</v>
      </c>
      <c r="AU64" s="87" t="str">
        <f t="shared" ca="1" si="9"/>
        <v/>
      </c>
      <c r="AV64" s="87" t="str">
        <f t="shared" ca="1" si="10"/>
        <v/>
      </c>
      <c r="AW64" s="87" t="str">
        <f t="shared" ca="1" si="0"/>
        <v/>
      </c>
      <c r="AX64" s="67">
        <f t="shared" ca="1" si="12"/>
        <v>9</v>
      </c>
      <c r="AY64" s="78"/>
    </row>
    <row r="65" spans="37:51" ht="19.149999999999999" customHeight="1" x14ac:dyDescent="0.2">
      <c r="AK65" s="84">
        <f t="shared" ca="1" si="1"/>
        <v>1</v>
      </c>
      <c r="AL65" s="88" t="str">
        <f t="shared" ca="1" si="2"/>
        <v>weiß</v>
      </c>
      <c r="AM65" s="87" t="str">
        <f t="shared" ca="1" si="3"/>
        <v/>
      </c>
      <c r="AN65" s="87" t="str">
        <f t="shared" ca="1" si="4"/>
        <v/>
      </c>
      <c r="AO65" s="87" t="str">
        <f t="shared" ca="1" si="5"/>
        <v/>
      </c>
      <c r="AP65" s="84">
        <f t="shared" ca="1" si="11"/>
        <v>9</v>
      </c>
      <c r="AQ65" s="84">
        <f t="shared" ca="1" si="6"/>
        <v>74</v>
      </c>
      <c r="AR65" s="78"/>
      <c r="AS65" s="84">
        <f t="shared" ca="1" si="7"/>
        <v>1</v>
      </c>
      <c r="AT65" s="87" t="str">
        <f t="shared" ca="1" si="8"/>
        <v>weiß</v>
      </c>
      <c r="AU65" s="87" t="str">
        <f t="shared" ca="1" si="9"/>
        <v/>
      </c>
      <c r="AV65" s="87" t="str">
        <f t="shared" ca="1" si="10"/>
        <v/>
      </c>
      <c r="AW65" s="87" t="str">
        <f t="shared" ca="1" si="0"/>
        <v/>
      </c>
      <c r="AX65" s="67">
        <f t="shared" ca="1" si="12"/>
        <v>9</v>
      </c>
      <c r="AY65" s="78"/>
    </row>
    <row r="66" spans="37:51" ht="19.149999999999999" customHeight="1" x14ac:dyDescent="0.2">
      <c r="AK66" s="84">
        <f t="shared" ca="1" si="1"/>
        <v>1</v>
      </c>
      <c r="AL66" s="88" t="str">
        <f t="shared" ca="1" si="2"/>
        <v>weiß</v>
      </c>
      <c r="AM66" s="87" t="str">
        <f t="shared" ca="1" si="3"/>
        <v/>
      </c>
      <c r="AN66" s="87" t="str">
        <f t="shared" ca="1" si="4"/>
        <v/>
      </c>
      <c r="AO66" s="87" t="str">
        <f t="shared" ca="1" si="5"/>
        <v/>
      </c>
      <c r="AP66" s="84">
        <f t="shared" ca="1" si="11"/>
        <v>9</v>
      </c>
      <c r="AQ66" s="84">
        <f t="shared" ca="1" si="6"/>
        <v>75</v>
      </c>
      <c r="AR66" s="78"/>
      <c r="AS66" s="84">
        <f t="shared" ca="1" si="7"/>
        <v>1</v>
      </c>
      <c r="AT66" s="87" t="str">
        <f t="shared" ca="1" si="8"/>
        <v>weiß</v>
      </c>
      <c r="AU66" s="87" t="str">
        <f t="shared" ca="1" si="9"/>
        <v/>
      </c>
      <c r="AV66" s="87" t="str">
        <f t="shared" ca="1" si="10"/>
        <v/>
      </c>
      <c r="AW66" s="87" t="str">
        <f t="shared" ca="1" si="0"/>
        <v/>
      </c>
      <c r="AX66" s="67">
        <f t="shared" ca="1" si="12"/>
        <v>9</v>
      </c>
      <c r="AY66" s="78"/>
    </row>
    <row r="67" spans="37:51" ht="19.149999999999999" customHeight="1" x14ac:dyDescent="0.2">
      <c r="AK67" s="84">
        <f t="shared" ca="1" si="1"/>
        <v>1</v>
      </c>
      <c r="AL67" s="88" t="str">
        <f t="shared" ca="1" si="2"/>
        <v>weiß</v>
      </c>
      <c r="AM67" s="87" t="str">
        <f t="shared" ca="1" si="3"/>
        <v/>
      </c>
      <c r="AN67" s="87" t="str">
        <f t="shared" ca="1" si="4"/>
        <v/>
      </c>
      <c r="AO67" s="87" t="str">
        <f t="shared" ca="1" si="5"/>
        <v/>
      </c>
      <c r="AP67" s="84">
        <f t="shared" ca="1" si="11"/>
        <v>9</v>
      </c>
      <c r="AQ67" s="84">
        <f t="shared" ca="1" si="6"/>
        <v>76</v>
      </c>
      <c r="AR67" s="78"/>
      <c r="AS67" s="84">
        <f t="shared" ca="1" si="7"/>
        <v>1</v>
      </c>
      <c r="AT67" s="87" t="str">
        <f t="shared" ca="1" si="8"/>
        <v>weiß</v>
      </c>
      <c r="AU67" s="87" t="str">
        <f t="shared" ca="1" si="9"/>
        <v/>
      </c>
      <c r="AV67" s="87" t="str">
        <f t="shared" ca="1" si="10"/>
        <v/>
      </c>
      <c r="AW67" s="87" t="str">
        <f t="shared" ref="AW67:AW130" ca="1" si="13">IF(ROW()-6&lt;$H$1,INDIRECT("F"&amp;ROW()),IF(ROW()-6-$H$1&lt;$H$2+2,INDIRECT("M"&amp;ROW()-2-$H$1),IF(ROW()-6-$H$1-$H$2&lt;$H$3+4,INDIRECT("T"&amp;ROW()-4-$H$1-$H$2),IF(ROW()-6-$H$1-$H$2-$H$3&lt;$H$4+6,INDIRECT("AA"&amp;ROW()-6-$H$1-$H$2-$H$3),IF(ROW()-6-$H$1-$H$2-$H$3-$H$4&lt;$H$5+8,INDIRECT("AH"&amp;ROW()-8-$H$1-$H$2-$H$3-$H$4),"")))))</f>
        <v/>
      </c>
      <c r="AX67" s="67">
        <f t="shared" ca="1" si="12"/>
        <v>9</v>
      </c>
      <c r="AY67" s="78"/>
    </row>
    <row r="68" spans="37:51" ht="19.149999999999999" customHeight="1" x14ac:dyDescent="0.2">
      <c r="AK68" s="84">
        <f t="shared" ref="AK68:AK131" ca="1" si="14">IF(AL68="weiß",1,IF(AL68="gr",2,IF(AND(AL69="weiß",AL68=""),1,0)))</f>
        <v>1</v>
      </c>
      <c r="AL68" s="88" t="str">
        <f t="shared" ref="AL68:AL131" ca="1" si="15">IF(ROW()-6&lt;$H$1,INDIRECT("C"&amp;ROW()),IF(ROW()-6-$H$1&lt;$H$2+2,INDIRECT("J"&amp;ROW()-2-$H$1),IF(ROW()-6-$H$1-$H$2&lt;$H$3+4,INDIRECT("Q"&amp;ROW()-4-$H$1-$H$2),IF(ROW()-6-$H$1-$H$2-$H$3&lt;$H$4+6,INDIRECT("X"&amp;ROW()-6-$H$1-$H$2-$H$3),IF(ROW()-6-$H$1-$H$2-$H$3-$H$4&lt;$H$5+8,INDIRECT("AE"&amp;ROW()-8-$H$1-$H$2-$H$3-$H$4),"weiß")))))</f>
        <v>weiß</v>
      </c>
      <c r="AM68" s="87" t="str">
        <f t="shared" ref="AM68:AM131" ca="1" si="16">IF(ROW()-6&lt;$H$1,INDIRECT("D"&amp;ROW()),IF(ROW()-6-$H$1&lt;$H$2+2,INDIRECT("K"&amp;ROW()-2-$H$1),IF(ROW()-6-$H$1-$H$2&lt;$H$3+4,INDIRECT("R"&amp;ROW()-4-$H$1-$H$2),IF(ROW()-6-$H$1-$H$2-$H$3&lt;$H$4+6,INDIRECT("Y"&amp;ROW()-6-$H$1-$H$2-$H$3),IF(ROW()-6-$H$1-$H$2-$H$3-$H$4&lt;$H$5+8,INDIRECT("AF"&amp;ROW()-8-$H$1-$H$2-$H$3-$H$4),"")))))</f>
        <v/>
      </c>
      <c r="AN68" s="87" t="str">
        <f t="shared" ref="AN68:AN131" ca="1" si="17">IF(ROW()-6&lt;$H$1,INDIRECT("E"&amp;ROW()),IF(ROW()-6-$H$1&lt;$H$2+2,INDIRECT("L"&amp;ROW()-2-$H$1),IF(ROW()-6-$H$1-$H$2&lt;$H$3+4,INDIRECT("S"&amp;ROW()-4-$H$1-$H$2),IF(ROW()-6-$H$1-$H$2-$H$3&lt;$H$4+6,INDIRECT("Z"&amp;ROW()-6-$H$1-$H$2-$H$3),IF(ROW()-6-$H$1-$H$2-$H$3-$H$4&lt;$H$5+8,INDIRECT("AG"&amp;ROW()-8-$H$1-$H$2-$H$3-$H$4),"")))))</f>
        <v/>
      </c>
      <c r="AO68" s="87" t="str">
        <f t="shared" ref="AO68:AO131" ca="1" si="18">IF(ROW()-6&lt;$H$1,INDIRECT("F"&amp;ROW()),IF(ROW()-6-$H$1&lt;$H$2+2,INDIRECT("M"&amp;ROW()-2-$H$1),IF(ROW()-6-$H$1-$H$2&lt;$H$3+4,INDIRECT("T"&amp;ROW()-4-$H$1-$H$2),IF(ROW()-6-$H$1-$H$2-$H$3&lt;$H$4+6,INDIRECT("AA"&amp;ROW()-6-$H$1-$H$2-$H$3),IF(ROW()-6-$H$1-$H$2-$H$3-$H$4&lt;$H$5+8,INDIRECT("AH"&amp;ROW()-8-$H$1-$H$2-$H$3-$H$4),"")))))</f>
        <v/>
      </c>
      <c r="AP68" s="84">
        <f t="shared" ca="1" si="11"/>
        <v>9</v>
      </c>
      <c r="AQ68" s="84">
        <f t="shared" ref="AQ68:AQ131" ca="1" si="19">ROW()+AP68</f>
        <v>77</v>
      </c>
      <c r="AR68" s="78"/>
      <c r="AS68" s="84">
        <f t="shared" ref="AS68:AS131" ca="1" si="20">IF(AT68="weiß",1,IF(AT68="gr",2,IF(AND(AT69="weiß",AT68=""),1,0)))</f>
        <v>1</v>
      </c>
      <c r="AT68" s="87" t="str">
        <f t="shared" ref="AT68:AT131" ca="1" si="21">IF(ROW()-6&lt;$H$1,INDIRECT("C"&amp;ROW()),IF(ROW()-6-$H$1&lt;$H$2+2,INDIRECT("J"&amp;ROW()-2-$H$1),IF(ROW()-6-$H$1-$H$2&lt;$H$3+4,INDIRECT("Q"&amp;ROW()-4-$H$1-$H$2),IF(ROW()-6-$H$1-$H$2-$H$3&lt;$H$4+6,INDIRECT("X"&amp;ROW()-6-$H$1-$H$2-$H$3),IF(ROW()-6-$H$1-$H$2-$H$3-$H$4&lt;$H$5+8,INDIRECT("AE"&amp;ROW()-8-$H$1-$H$2-$H$3-$H$4),"weiß")))))</f>
        <v>weiß</v>
      </c>
      <c r="AU68" s="87" t="str">
        <f t="shared" ref="AU68:AU131" ca="1" si="22">IF(ROW()-6&lt;$H$1,INDIRECT("D"&amp;ROW()),IF(ROW()-6-$H$1&lt;$H$2+2,INDIRECT("K"&amp;ROW()-2-$H$1),IF(ROW()-6-$H$1-$H$2&lt;$H$3+4,INDIRECT("R"&amp;ROW()-4-$H$1-$H$2),IF(ROW()-6-$H$1-$H$2-$H$3&lt;$H$4+6,INDIRECT("Y"&amp;ROW()-6-$H$1-$H$2-$H$3),IF(ROW()-6-$H$1-$H$2-$H$3-$H$4&lt;$H$5+8,INDIRECT("AF"&amp;ROW()-8-$H$1-$H$2-$H$3-$H$4),"")))))</f>
        <v/>
      </c>
      <c r="AV68" s="87" t="str">
        <f t="shared" ref="AV68:AV131" ca="1" si="23">IF(ROW()-6&lt;$H$1,INDIRECT("E"&amp;ROW()),IF(ROW()-6-$H$1&lt;$H$2+2,INDIRECT("L"&amp;ROW()-2-$H$1),IF(ROW()-6-$H$1-$H$2&lt;$H$3+4,INDIRECT("S"&amp;ROW()-4-$H$1-$H$2),IF(ROW()-6-$H$1-$H$2-$H$3&lt;$H$4+6,INDIRECT("Z"&amp;ROW()-6-$H$1-$H$2-$H$3),IF(ROW()-6-$H$1-$H$2-$H$3-$H$4&lt;$H$5+8,INDIRECT("AG"&amp;ROW()-8-$H$1-$H$2-$H$3-$H$4),"")))))</f>
        <v/>
      </c>
      <c r="AW68" s="87" t="str">
        <f t="shared" ca="1" si="13"/>
        <v/>
      </c>
      <c r="AX68" s="67">
        <f t="shared" ca="1" si="12"/>
        <v>9</v>
      </c>
      <c r="AY68" s="78"/>
    </row>
    <row r="69" spans="37:51" ht="19.149999999999999" customHeight="1" x14ac:dyDescent="0.2">
      <c r="AK69" s="84">
        <f t="shared" ca="1" si="14"/>
        <v>1</v>
      </c>
      <c r="AL69" s="88" t="str">
        <f t="shared" ca="1" si="15"/>
        <v>weiß</v>
      </c>
      <c r="AM69" s="87" t="str">
        <f t="shared" ca="1" si="16"/>
        <v/>
      </c>
      <c r="AN69" s="87" t="str">
        <f t="shared" ca="1" si="17"/>
        <v/>
      </c>
      <c r="AO69" s="87" t="str">
        <f t="shared" ca="1" si="18"/>
        <v/>
      </c>
      <c r="AP69" s="84">
        <f t="shared" ref="AP69:AP132" ca="1" si="24">IF(AND(AO69="gr",MOD(ROW()+1+AP68,2)=0),AP68+2,IF(AND(AO69="gr",MOD(ROW()+AP68,2)=0),AP68+1,AP68))</f>
        <v>9</v>
      </c>
      <c r="AQ69" s="84">
        <f t="shared" ca="1" si="19"/>
        <v>78</v>
      </c>
      <c r="AR69" s="78"/>
      <c r="AS69" s="84">
        <f t="shared" ca="1" si="20"/>
        <v>1</v>
      </c>
      <c r="AT69" s="87" t="str">
        <f t="shared" ca="1" si="21"/>
        <v>weiß</v>
      </c>
      <c r="AU69" s="87" t="str">
        <f t="shared" ca="1" si="22"/>
        <v/>
      </c>
      <c r="AV69" s="87" t="str">
        <f t="shared" ca="1" si="23"/>
        <v/>
      </c>
      <c r="AW69" s="87" t="str">
        <f t="shared" ca="1" si="13"/>
        <v/>
      </c>
      <c r="AX69" s="67">
        <f t="shared" ref="AX69:AX132" ca="1" si="25">IF(AND(AW69="gr",MOD(ROW()+1+AX68,2)=0),AX68+2,IF(AND(AW69="gr",MOD(ROW()+AX68,2)=0),AX68+1,AX68))</f>
        <v>9</v>
      </c>
      <c r="AY69" s="78"/>
    </row>
    <row r="70" spans="37:51" ht="19.149999999999999" customHeight="1" x14ac:dyDescent="0.2">
      <c r="AK70" s="84">
        <f t="shared" ca="1" si="14"/>
        <v>1</v>
      </c>
      <c r="AL70" s="88" t="str">
        <f t="shared" ca="1" si="15"/>
        <v>weiß</v>
      </c>
      <c r="AM70" s="87" t="str">
        <f t="shared" ca="1" si="16"/>
        <v/>
      </c>
      <c r="AN70" s="87" t="str">
        <f t="shared" ca="1" si="17"/>
        <v/>
      </c>
      <c r="AO70" s="87" t="str">
        <f t="shared" ca="1" si="18"/>
        <v/>
      </c>
      <c r="AP70" s="84">
        <f t="shared" ca="1" si="24"/>
        <v>9</v>
      </c>
      <c r="AQ70" s="84">
        <f t="shared" ca="1" si="19"/>
        <v>79</v>
      </c>
      <c r="AR70" s="78"/>
      <c r="AS70" s="84">
        <f t="shared" ca="1" si="20"/>
        <v>1</v>
      </c>
      <c r="AT70" s="87" t="str">
        <f t="shared" ca="1" si="21"/>
        <v>weiß</v>
      </c>
      <c r="AU70" s="87" t="str">
        <f t="shared" ca="1" si="22"/>
        <v/>
      </c>
      <c r="AV70" s="87" t="str">
        <f t="shared" ca="1" si="23"/>
        <v/>
      </c>
      <c r="AW70" s="87" t="str">
        <f t="shared" ca="1" si="13"/>
        <v/>
      </c>
      <c r="AX70" s="67">
        <f t="shared" ca="1" si="25"/>
        <v>9</v>
      </c>
      <c r="AY70" s="78"/>
    </row>
    <row r="71" spans="37:51" ht="19.149999999999999" customHeight="1" x14ac:dyDescent="0.2">
      <c r="AK71" s="84">
        <f t="shared" ca="1" si="14"/>
        <v>1</v>
      </c>
      <c r="AL71" s="88" t="str">
        <f t="shared" ca="1" si="15"/>
        <v>weiß</v>
      </c>
      <c r="AM71" s="87" t="str">
        <f t="shared" ca="1" si="16"/>
        <v/>
      </c>
      <c r="AN71" s="87" t="str">
        <f t="shared" ca="1" si="17"/>
        <v/>
      </c>
      <c r="AO71" s="87" t="str">
        <f t="shared" ca="1" si="18"/>
        <v/>
      </c>
      <c r="AP71" s="84">
        <f t="shared" ca="1" si="24"/>
        <v>9</v>
      </c>
      <c r="AQ71" s="84">
        <f t="shared" ca="1" si="19"/>
        <v>80</v>
      </c>
      <c r="AR71" s="78"/>
      <c r="AS71" s="84">
        <f t="shared" ca="1" si="20"/>
        <v>1</v>
      </c>
      <c r="AT71" s="87" t="str">
        <f t="shared" ca="1" si="21"/>
        <v>weiß</v>
      </c>
      <c r="AU71" s="87" t="str">
        <f t="shared" ca="1" si="22"/>
        <v/>
      </c>
      <c r="AV71" s="87" t="str">
        <f t="shared" ca="1" si="23"/>
        <v/>
      </c>
      <c r="AW71" s="87" t="str">
        <f t="shared" ca="1" si="13"/>
        <v/>
      </c>
      <c r="AX71" s="67">
        <f t="shared" ca="1" si="25"/>
        <v>9</v>
      </c>
      <c r="AY71" s="78"/>
    </row>
    <row r="72" spans="37:51" ht="19.149999999999999" customHeight="1" x14ac:dyDescent="0.2">
      <c r="AK72" s="84">
        <f t="shared" ca="1" si="14"/>
        <v>1</v>
      </c>
      <c r="AL72" s="88" t="str">
        <f t="shared" ca="1" si="15"/>
        <v>weiß</v>
      </c>
      <c r="AM72" s="87" t="str">
        <f t="shared" ca="1" si="16"/>
        <v/>
      </c>
      <c r="AN72" s="87" t="str">
        <f t="shared" ca="1" si="17"/>
        <v/>
      </c>
      <c r="AO72" s="87" t="str">
        <f t="shared" ca="1" si="18"/>
        <v/>
      </c>
      <c r="AP72" s="84">
        <f t="shared" ca="1" si="24"/>
        <v>9</v>
      </c>
      <c r="AQ72" s="84">
        <f t="shared" ca="1" si="19"/>
        <v>81</v>
      </c>
      <c r="AR72" s="78"/>
      <c r="AS72" s="84">
        <f t="shared" ca="1" si="20"/>
        <v>1</v>
      </c>
      <c r="AT72" s="87" t="str">
        <f t="shared" ca="1" si="21"/>
        <v>weiß</v>
      </c>
      <c r="AU72" s="87" t="str">
        <f t="shared" ca="1" si="22"/>
        <v/>
      </c>
      <c r="AV72" s="87" t="str">
        <f t="shared" ca="1" si="23"/>
        <v/>
      </c>
      <c r="AW72" s="87" t="str">
        <f t="shared" ca="1" si="13"/>
        <v/>
      </c>
      <c r="AX72" s="67">
        <f t="shared" ca="1" si="25"/>
        <v>9</v>
      </c>
      <c r="AY72" s="78"/>
    </row>
    <row r="73" spans="37:51" ht="19.149999999999999" customHeight="1" x14ac:dyDescent="0.2">
      <c r="AK73" s="84">
        <f t="shared" ca="1" si="14"/>
        <v>1</v>
      </c>
      <c r="AL73" s="88" t="str">
        <f t="shared" ca="1" si="15"/>
        <v>weiß</v>
      </c>
      <c r="AM73" s="87" t="str">
        <f t="shared" ca="1" si="16"/>
        <v/>
      </c>
      <c r="AN73" s="87" t="str">
        <f t="shared" ca="1" si="17"/>
        <v/>
      </c>
      <c r="AO73" s="87" t="str">
        <f t="shared" ca="1" si="18"/>
        <v/>
      </c>
      <c r="AP73" s="84">
        <f t="shared" ca="1" si="24"/>
        <v>9</v>
      </c>
      <c r="AQ73" s="84">
        <f t="shared" ca="1" si="19"/>
        <v>82</v>
      </c>
      <c r="AR73" s="78"/>
      <c r="AS73" s="84">
        <f t="shared" ca="1" si="20"/>
        <v>1</v>
      </c>
      <c r="AT73" s="87" t="str">
        <f t="shared" ca="1" si="21"/>
        <v>weiß</v>
      </c>
      <c r="AU73" s="87" t="str">
        <f t="shared" ca="1" si="22"/>
        <v/>
      </c>
      <c r="AV73" s="87" t="str">
        <f t="shared" ca="1" si="23"/>
        <v/>
      </c>
      <c r="AW73" s="87" t="str">
        <f t="shared" ca="1" si="13"/>
        <v/>
      </c>
      <c r="AX73" s="67">
        <f t="shared" ca="1" si="25"/>
        <v>9</v>
      </c>
      <c r="AY73" s="78"/>
    </row>
    <row r="74" spans="37:51" ht="19.149999999999999" customHeight="1" x14ac:dyDescent="0.2">
      <c r="AK74" s="84">
        <f t="shared" ca="1" si="14"/>
        <v>1</v>
      </c>
      <c r="AL74" s="88" t="str">
        <f t="shared" ca="1" si="15"/>
        <v>weiß</v>
      </c>
      <c r="AM74" s="87" t="str">
        <f t="shared" ca="1" si="16"/>
        <v/>
      </c>
      <c r="AN74" s="87" t="str">
        <f t="shared" ca="1" si="17"/>
        <v/>
      </c>
      <c r="AO74" s="87" t="str">
        <f t="shared" ca="1" si="18"/>
        <v/>
      </c>
      <c r="AP74" s="84">
        <f t="shared" ca="1" si="24"/>
        <v>9</v>
      </c>
      <c r="AQ74" s="84">
        <f t="shared" ca="1" si="19"/>
        <v>83</v>
      </c>
      <c r="AR74" s="78"/>
      <c r="AS74" s="84">
        <f t="shared" ca="1" si="20"/>
        <v>1</v>
      </c>
      <c r="AT74" s="87" t="str">
        <f t="shared" ca="1" si="21"/>
        <v>weiß</v>
      </c>
      <c r="AU74" s="87" t="str">
        <f t="shared" ca="1" si="22"/>
        <v/>
      </c>
      <c r="AV74" s="87" t="str">
        <f t="shared" ca="1" si="23"/>
        <v/>
      </c>
      <c r="AW74" s="87" t="str">
        <f t="shared" ca="1" si="13"/>
        <v/>
      </c>
      <c r="AX74" s="67">
        <f t="shared" ca="1" si="25"/>
        <v>9</v>
      </c>
      <c r="AY74" s="78"/>
    </row>
    <row r="75" spans="37:51" ht="19.149999999999999" customHeight="1" x14ac:dyDescent="0.2">
      <c r="AK75" s="84">
        <f t="shared" ca="1" si="14"/>
        <v>1</v>
      </c>
      <c r="AL75" s="88" t="str">
        <f t="shared" ca="1" si="15"/>
        <v>weiß</v>
      </c>
      <c r="AM75" s="87" t="str">
        <f t="shared" ca="1" si="16"/>
        <v/>
      </c>
      <c r="AN75" s="87" t="str">
        <f t="shared" ca="1" si="17"/>
        <v/>
      </c>
      <c r="AO75" s="87" t="str">
        <f t="shared" ca="1" si="18"/>
        <v/>
      </c>
      <c r="AP75" s="84">
        <f t="shared" ca="1" si="24"/>
        <v>9</v>
      </c>
      <c r="AQ75" s="84">
        <f t="shared" ca="1" si="19"/>
        <v>84</v>
      </c>
      <c r="AR75" s="78"/>
      <c r="AS75" s="84">
        <f t="shared" ca="1" si="20"/>
        <v>1</v>
      </c>
      <c r="AT75" s="87" t="str">
        <f t="shared" ca="1" si="21"/>
        <v>weiß</v>
      </c>
      <c r="AU75" s="87" t="str">
        <f t="shared" ca="1" si="22"/>
        <v/>
      </c>
      <c r="AV75" s="87" t="str">
        <f t="shared" ca="1" si="23"/>
        <v/>
      </c>
      <c r="AW75" s="87" t="str">
        <f t="shared" ca="1" si="13"/>
        <v/>
      </c>
      <c r="AX75" s="67">
        <f t="shared" ca="1" si="25"/>
        <v>9</v>
      </c>
      <c r="AY75" s="78"/>
    </row>
    <row r="76" spans="37:51" ht="19.149999999999999" customHeight="1" x14ac:dyDescent="0.2">
      <c r="AK76" s="84">
        <f t="shared" ca="1" si="14"/>
        <v>1</v>
      </c>
      <c r="AL76" s="88" t="str">
        <f t="shared" ca="1" si="15"/>
        <v>weiß</v>
      </c>
      <c r="AM76" s="87" t="str">
        <f t="shared" ca="1" si="16"/>
        <v/>
      </c>
      <c r="AN76" s="87" t="str">
        <f t="shared" ca="1" si="17"/>
        <v/>
      </c>
      <c r="AO76" s="87" t="str">
        <f t="shared" ca="1" si="18"/>
        <v/>
      </c>
      <c r="AP76" s="84">
        <f t="shared" ca="1" si="24"/>
        <v>9</v>
      </c>
      <c r="AQ76" s="84">
        <f t="shared" ca="1" si="19"/>
        <v>85</v>
      </c>
      <c r="AR76" s="78"/>
      <c r="AS76" s="84">
        <f t="shared" ca="1" si="20"/>
        <v>1</v>
      </c>
      <c r="AT76" s="87" t="str">
        <f t="shared" ca="1" si="21"/>
        <v>weiß</v>
      </c>
      <c r="AU76" s="87" t="str">
        <f t="shared" ca="1" si="22"/>
        <v/>
      </c>
      <c r="AV76" s="87" t="str">
        <f t="shared" ca="1" si="23"/>
        <v/>
      </c>
      <c r="AW76" s="87" t="str">
        <f t="shared" ca="1" si="13"/>
        <v/>
      </c>
      <c r="AX76" s="67">
        <f t="shared" ca="1" si="25"/>
        <v>9</v>
      </c>
      <c r="AY76" s="78"/>
    </row>
    <row r="77" spans="37:51" ht="19.149999999999999" customHeight="1" x14ac:dyDescent="0.2">
      <c r="AK77" s="84">
        <f t="shared" ca="1" si="14"/>
        <v>1</v>
      </c>
      <c r="AL77" s="88" t="str">
        <f t="shared" ca="1" si="15"/>
        <v>weiß</v>
      </c>
      <c r="AM77" s="87" t="str">
        <f t="shared" ca="1" si="16"/>
        <v/>
      </c>
      <c r="AN77" s="87" t="str">
        <f t="shared" ca="1" si="17"/>
        <v/>
      </c>
      <c r="AO77" s="87" t="str">
        <f t="shared" ca="1" si="18"/>
        <v/>
      </c>
      <c r="AP77" s="84">
        <f t="shared" ca="1" si="24"/>
        <v>9</v>
      </c>
      <c r="AQ77" s="84">
        <f t="shared" ca="1" si="19"/>
        <v>86</v>
      </c>
      <c r="AR77" s="78"/>
      <c r="AS77" s="84">
        <f t="shared" ca="1" si="20"/>
        <v>1</v>
      </c>
      <c r="AT77" s="87" t="str">
        <f t="shared" ca="1" si="21"/>
        <v>weiß</v>
      </c>
      <c r="AU77" s="87" t="str">
        <f t="shared" ca="1" si="22"/>
        <v/>
      </c>
      <c r="AV77" s="87" t="str">
        <f t="shared" ca="1" si="23"/>
        <v/>
      </c>
      <c r="AW77" s="87" t="str">
        <f t="shared" ca="1" si="13"/>
        <v/>
      </c>
      <c r="AX77" s="67">
        <f t="shared" ca="1" si="25"/>
        <v>9</v>
      </c>
      <c r="AY77" s="78"/>
    </row>
    <row r="78" spans="37:51" ht="19.149999999999999" customHeight="1" x14ac:dyDescent="0.2">
      <c r="AK78" s="84">
        <f t="shared" ca="1" si="14"/>
        <v>1</v>
      </c>
      <c r="AL78" s="88" t="str">
        <f t="shared" ca="1" si="15"/>
        <v>weiß</v>
      </c>
      <c r="AM78" s="87" t="str">
        <f t="shared" ca="1" si="16"/>
        <v/>
      </c>
      <c r="AN78" s="87" t="str">
        <f t="shared" ca="1" si="17"/>
        <v/>
      </c>
      <c r="AO78" s="87" t="str">
        <f t="shared" ca="1" si="18"/>
        <v/>
      </c>
      <c r="AP78" s="84">
        <f t="shared" ca="1" si="24"/>
        <v>9</v>
      </c>
      <c r="AQ78" s="84">
        <f t="shared" ca="1" si="19"/>
        <v>87</v>
      </c>
      <c r="AR78" s="78"/>
      <c r="AS78" s="84">
        <f t="shared" ca="1" si="20"/>
        <v>1</v>
      </c>
      <c r="AT78" s="87" t="str">
        <f t="shared" ca="1" si="21"/>
        <v>weiß</v>
      </c>
      <c r="AU78" s="87" t="str">
        <f t="shared" ca="1" si="22"/>
        <v/>
      </c>
      <c r="AV78" s="87" t="str">
        <f t="shared" ca="1" si="23"/>
        <v/>
      </c>
      <c r="AW78" s="87" t="str">
        <f t="shared" ca="1" si="13"/>
        <v/>
      </c>
      <c r="AX78" s="67">
        <f t="shared" ca="1" si="25"/>
        <v>9</v>
      </c>
      <c r="AY78" s="78"/>
    </row>
    <row r="79" spans="37:51" ht="19.149999999999999" customHeight="1" x14ac:dyDescent="0.2">
      <c r="AK79" s="84">
        <f t="shared" ca="1" si="14"/>
        <v>1</v>
      </c>
      <c r="AL79" s="88" t="str">
        <f t="shared" ca="1" si="15"/>
        <v>weiß</v>
      </c>
      <c r="AM79" s="87" t="str">
        <f t="shared" ca="1" si="16"/>
        <v/>
      </c>
      <c r="AN79" s="87" t="str">
        <f t="shared" ca="1" si="17"/>
        <v/>
      </c>
      <c r="AO79" s="87" t="str">
        <f t="shared" ca="1" si="18"/>
        <v/>
      </c>
      <c r="AP79" s="84">
        <f t="shared" ca="1" si="24"/>
        <v>9</v>
      </c>
      <c r="AQ79" s="84">
        <f t="shared" ca="1" si="19"/>
        <v>88</v>
      </c>
      <c r="AR79" s="78"/>
      <c r="AS79" s="84">
        <f t="shared" ca="1" si="20"/>
        <v>1</v>
      </c>
      <c r="AT79" s="87" t="str">
        <f t="shared" ca="1" si="21"/>
        <v>weiß</v>
      </c>
      <c r="AU79" s="87" t="str">
        <f t="shared" ca="1" si="22"/>
        <v/>
      </c>
      <c r="AV79" s="87" t="str">
        <f t="shared" ca="1" si="23"/>
        <v/>
      </c>
      <c r="AW79" s="87" t="str">
        <f t="shared" ca="1" si="13"/>
        <v/>
      </c>
      <c r="AX79" s="67">
        <f t="shared" ca="1" si="25"/>
        <v>9</v>
      </c>
      <c r="AY79" s="78"/>
    </row>
    <row r="80" spans="37:51" ht="19.149999999999999" customHeight="1" x14ac:dyDescent="0.2">
      <c r="AK80" s="84">
        <f t="shared" ca="1" si="14"/>
        <v>1</v>
      </c>
      <c r="AL80" s="88" t="str">
        <f t="shared" ca="1" si="15"/>
        <v>weiß</v>
      </c>
      <c r="AM80" s="87" t="str">
        <f t="shared" ca="1" si="16"/>
        <v/>
      </c>
      <c r="AN80" s="87" t="str">
        <f t="shared" ca="1" si="17"/>
        <v/>
      </c>
      <c r="AO80" s="87" t="str">
        <f t="shared" ca="1" si="18"/>
        <v/>
      </c>
      <c r="AP80" s="84">
        <f t="shared" ca="1" si="24"/>
        <v>9</v>
      </c>
      <c r="AQ80" s="84">
        <f t="shared" ca="1" si="19"/>
        <v>89</v>
      </c>
      <c r="AR80" s="78"/>
      <c r="AS80" s="84">
        <f t="shared" ca="1" si="20"/>
        <v>1</v>
      </c>
      <c r="AT80" s="87" t="str">
        <f t="shared" ca="1" si="21"/>
        <v>weiß</v>
      </c>
      <c r="AU80" s="87" t="str">
        <f t="shared" ca="1" si="22"/>
        <v/>
      </c>
      <c r="AV80" s="87" t="str">
        <f t="shared" ca="1" si="23"/>
        <v/>
      </c>
      <c r="AW80" s="87" t="str">
        <f t="shared" ca="1" si="13"/>
        <v/>
      </c>
      <c r="AX80" s="67">
        <f t="shared" ca="1" si="25"/>
        <v>9</v>
      </c>
      <c r="AY80" s="78"/>
    </row>
    <row r="81" spans="37:51" ht="19.149999999999999" customHeight="1" x14ac:dyDescent="0.2">
      <c r="AK81" s="84">
        <f t="shared" ca="1" si="14"/>
        <v>1</v>
      </c>
      <c r="AL81" s="88" t="str">
        <f t="shared" ca="1" si="15"/>
        <v>weiß</v>
      </c>
      <c r="AM81" s="87" t="str">
        <f t="shared" ca="1" si="16"/>
        <v/>
      </c>
      <c r="AN81" s="87" t="str">
        <f t="shared" ca="1" si="17"/>
        <v/>
      </c>
      <c r="AO81" s="87" t="str">
        <f t="shared" ca="1" si="18"/>
        <v/>
      </c>
      <c r="AP81" s="84">
        <f t="shared" ca="1" si="24"/>
        <v>9</v>
      </c>
      <c r="AQ81" s="84">
        <f t="shared" ca="1" si="19"/>
        <v>90</v>
      </c>
      <c r="AR81" s="78"/>
      <c r="AS81" s="84">
        <f t="shared" ca="1" si="20"/>
        <v>1</v>
      </c>
      <c r="AT81" s="87" t="str">
        <f t="shared" ca="1" si="21"/>
        <v>weiß</v>
      </c>
      <c r="AU81" s="87" t="str">
        <f t="shared" ca="1" si="22"/>
        <v/>
      </c>
      <c r="AV81" s="87" t="str">
        <f t="shared" ca="1" si="23"/>
        <v/>
      </c>
      <c r="AW81" s="87" t="str">
        <f t="shared" ca="1" si="13"/>
        <v/>
      </c>
      <c r="AX81" s="67">
        <f t="shared" ca="1" si="25"/>
        <v>9</v>
      </c>
      <c r="AY81" s="78"/>
    </row>
    <row r="82" spans="37:51" ht="19.149999999999999" customHeight="1" x14ac:dyDescent="0.2">
      <c r="AK82" s="84">
        <f t="shared" ca="1" si="14"/>
        <v>1</v>
      </c>
      <c r="AL82" s="88" t="str">
        <f t="shared" ca="1" si="15"/>
        <v>weiß</v>
      </c>
      <c r="AM82" s="87" t="str">
        <f t="shared" ca="1" si="16"/>
        <v/>
      </c>
      <c r="AN82" s="87" t="str">
        <f t="shared" ca="1" si="17"/>
        <v/>
      </c>
      <c r="AO82" s="87" t="str">
        <f t="shared" ca="1" si="18"/>
        <v/>
      </c>
      <c r="AP82" s="84">
        <f t="shared" ca="1" si="24"/>
        <v>9</v>
      </c>
      <c r="AQ82" s="84">
        <f t="shared" ca="1" si="19"/>
        <v>91</v>
      </c>
      <c r="AR82" s="78"/>
      <c r="AS82" s="84">
        <f t="shared" ca="1" si="20"/>
        <v>1</v>
      </c>
      <c r="AT82" s="87" t="str">
        <f t="shared" ca="1" si="21"/>
        <v>weiß</v>
      </c>
      <c r="AU82" s="87" t="str">
        <f t="shared" ca="1" si="22"/>
        <v/>
      </c>
      <c r="AV82" s="87" t="str">
        <f t="shared" ca="1" si="23"/>
        <v/>
      </c>
      <c r="AW82" s="87" t="str">
        <f t="shared" ca="1" si="13"/>
        <v/>
      </c>
      <c r="AX82" s="67">
        <f t="shared" ca="1" si="25"/>
        <v>9</v>
      </c>
      <c r="AY82" s="78"/>
    </row>
    <row r="83" spans="37:51" ht="19.149999999999999" customHeight="1" x14ac:dyDescent="0.2">
      <c r="AK83" s="84">
        <f t="shared" ca="1" si="14"/>
        <v>1</v>
      </c>
      <c r="AL83" s="88" t="str">
        <f t="shared" ca="1" si="15"/>
        <v>weiß</v>
      </c>
      <c r="AM83" s="87" t="str">
        <f t="shared" ca="1" si="16"/>
        <v/>
      </c>
      <c r="AN83" s="87" t="str">
        <f t="shared" ca="1" si="17"/>
        <v/>
      </c>
      <c r="AO83" s="87" t="str">
        <f t="shared" ca="1" si="18"/>
        <v/>
      </c>
      <c r="AP83" s="84">
        <f t="shared" ca="1" si="24"/>
        <v>9</v>
      </c>
      <c r="AQ83" s="84">
        <f t="shared" ca="1" si="19"/>
        <v>92</v>
      </c>
      <c r="AR83" s="78"/>
      <c r="AS83" s="84">
        <f t="shared" ca="1" si="20"/>
        <v>1</v>
      </c>
      <c r="AT83" s="87" t="str">
        <f t="shared" ca="1" si="21"/>
        <v>weiß</v>
      </c>
      <c r="AU83" s="87" t="str">
        <f t="shared" ca="1" si="22"/>
        <v/>
      </c>
      <c r="AV83" s="87" t="str">
        <f t="shared" ca="1" si="23"/>
        <v/>
      </c>
      <c r="AW83" s="87" t="str">
        <f t="shared" ca="1" si="13"/>
        <v/>
      </c>
      <c r="AX83" s="67">
        <f t="shared" ca="1" si="25"/>
        <v>9</v>
      </c>
      <c r="AY83" s="78"/>
    </row>
    <row r="84" spans="37:51" ht="19.149999999999999" customHeight="1" x14ac:dyDescent="0.2">
      <c r="AK84" s="84">
        <f t="shared" ca="1" si="14"/>
        <v>1</v>
      </c>
      <c r="AL84" s="88" t="str">
        <f t="shared" ca="1" si="15"/>
        <v>weiß</v>
      </c>
      <c r="AM84" s="87" t="str">
        <f t="shared" ca="1" si="16"/>
        <v/>
      </c>
      <c r="AN84" s="87" t="str">
        <f t="shared" ca="1" si="17"/>
        <v/>
      </c>
      <c r="AO84" s="87" t="str">
        <f t="shared" ca="1" si="18"/>
        <v/>
      </c>
      <c r="AP84" s="84">
        <f t="shared" ca="1" si="24"/>
        <v>9</v>
      </c>
      <c r="AQ84" s="84">
        <f t="shared" ca="1" si="19"/>
        <v>93</v>
      </c>
      <c r="AR84" s="78"/>
      <c r="AS84" s="84">
        <f t="shared" ca="1" si="20"/>
        <v>1</v>
      </c>
      <c r="AT84" s="87" t="str">
        <f t="shared" ca="1" si="21"/>
        <v>weiß</v>
      </c>
      <c r="AU84" s="87" t="str">
        <f t="shared" ca="1" si="22"/>
        <v/>
      </c>
      <c r="AV84" s="87" t="str">
        <f t="shared" ca="1" si="23"/>
        <v/>
      </c>
      <c r="AW84" s="87" t="str">
        <f t="shared" ca="1" si="13"/>
        <v/>
      </c>
      <c r="AX84" s="67">
        <f t="shared" ca="1" si="25"/>
        <v>9</v>
      </c>
      <c r="AY84" s="78"/>
    </row>
    <row r="85" spans="37:51" ht="19.149999999999999" customHeight="1" x14ac:dyDescent="0.2">
      <c r="AK85" s="84">
        <f t="shared" ca="1" si="14"/>
        <v>1</v>
      </c>
      <c r="AL85" s="88" t="str">
        <f t="shared" ca="1" si="15"/>
        <v>weiß</v>
      </c>
      <c r="AM85" s="87" t="str">
        <f t="shared" ca="1" si="16"/>
        <v/>
      </c>
      <c r="AN85" s="87" t="str">
        <f t="shared" ca="1" si="17"/>
        <v/>
      </c>
      <c r="AO85" s="87" t="str">
        <f t="shared" ca="1" si="18"/>
        <v/>
      </c>
      <c r="AP85" s="84">
        <f t="shared" ca="1" si="24"/>
        <v>9</v>
      </c>
      <c r="AQ85" s="84">
        <f t="shared" ca="1" si="19"/>
        <v>94</v>
      </c>
      <c r="AR85" s="78"/>
      <c r="AS85" s="84">
        <f t="shared" ca="1" si="20"/>
        <v>1</v>
      </c>
      <c r="AT85" s="87" t="str">
        <f t="shared" ca="1" si="21"/>
        <v>weiß</v>
      </c>
      <c r="AU85" s="87" t="str">
        <f t="shared" ca="1" si="22"/>
        <v/>
      </c>
      <c r="AV85" s="87" t="str">
        <f t="shared" ca="1" si="23"/>
        <v/>
      </c>
      <c r="AW85" s="87" t="str">
        <f t="shared" ca="1" si="13"/>
        <v/>
      </c>
      <c r="AX85" s="67">
        <f t="shared" ca="1" si="25"/>
        <v>9</v>
      </c>
      <c r="AY85" s="78"/>
    </row>
    <row r="86" spans="37:51" ht="19.149999999999999" customHeight="1" x14ac:dyDescent="0.2">
      <c r="AK86" s="84">
        <f t="shared" ca="1" si="14"/>
        <v>1</v>
      </c>
      <c r="AL86" s="88" t="str">
        <f t="shared" ca="1" si="15"/>
        <v>weiß</v>
      </c>
      <c r="AM86" s="87" t="str">
        <f t="shared" ca="1" si="16"/>
        <v/>
      </c>
      <c r="AN86" s="87" t="str">
        <f t="shared" ca="1" si="17"/>
        <v/>
      </c>
      <c r="AO86" s="87" t="str">
        <f t="shared" ca="1" si="18"/>
        <v/>
      </c>
      <c r="AP86" s="84">
        <f t="shared" ca="1" si="24"/>
        <v>9</v>
      </c>
      <c r="AQ86" s="84">
        <f t="shared" ca="1" si="19"/>
        <v>95</v>
      </c>
      <c r="AR86" s="78"/>
      <c r="AS86" s="84">
        <f t="shared" ca="1" si="20"/>
        <v>1</v>
      </c>
      <c r="AT86" s="87" t="str">
        <f t="shared" ca="1" si="21"/>
        <v>weiß</v>
      </c>
      <c r="AU86" s="87" t="str">
        <f t="shared" ca="1" si="22"/>
        <v/>
      </c>
      <c r="AV86" s="87" t="str">
        <f t="shared" ca="1" si="23"/>
        <v/>
      </c>
      <c r="AW86" s="87" t="str">
        <f t="shared" ca="1" si="13"/>
        <v/>
      </c>
      <c r="AX86" s="67">
        <f t="shared" ca="1" si="25"/>
        <v>9</v>
      </c>
      <c r="AY86" s="78"/>
    </row>
    <row r="87" spans="37:51" ht="19.149999999999999" customHeight="1" x14ac:dyDescent="0.2">
      <c r="AK87" s="84">
        <f t="shared" ca="1" si="14"/>
        <v>1</v>
      </c>
      <c r="AL87" s="88" t="str">
        <f t="shared" ca="1" si="15"/>
        <v>weiß</v>
      </c>
      <c r="AM87" s="87" t="str">
        <f t="shared" ca="1" si="16"/>
        <v/>
      </c>
      <c r="AN87" s="87" t="str">
        <f t="shared" ca="1" si="17"/>
        <v/>
      </c>
      <c r="AO87" s="87" t="str">
        <f t="shared" ca="1" si="18"/>
        <v/>
      </c>
      <c r="AP87" s="84">
        <f t="shared" ca="1" si="24"/>
        <v>9</v>
      </c>
      <c r="AQ87" s="84">
        <f t="shared" ca="1" si="19"/>
        <v>96</v>
      </c>
      <c r="AR87" s="78"/>
      <c r="AS87" s="84">
        <f t="shared" ca="1" si="20"/>
        <v>1</v>
      </c>
      <c r="AT87" s="87" t="str">
        <f t="shared" ca="1" si="21"/>
        <v>weiß</v>
      </c>
      <c r="AU87" s="87" t="str">
        <f t="shared" ca="1" si="22"/>
        <v/>
      </c>
      <c r="AV87" s="87" t="str">
        <f t="shared" ca="1" si="23"/>
        <v/>
      </c>
      <c r="AW87" s="87" t="str">
        <f t="shared" ca="1" si="13"/>
        <v/>
      </c>
      <c r="AX87" s="67">
        <f t="shared" ca="1" si="25"/>
        <v>9</v>
      </c>
      <c r="AY87" s="78"/>
    </row>
    <row r="88" spans="37:51" ht="19.149999999999999" customHeight="1" x14ac:dyDescent="0.2">
      <c r="AK88" s="84">
        <f t="shared" ca="1" si="14"/>
        <v>1</v>
      </c>
      <c r="AL88" s="88" t="str">
        <f t="shared" ca="1" si="15"/>
        <v>weiß</v>
      </c>
      <c r="AM88" s="87" t="str">
        <f t="shared" ca="1" si="16"/>
        <v/>
      </c>
      <c r="AN88" s="87" t="str">
        <f t="shared" ca="1" si="17"/>
        <v/>
      </c>
      <c r="AO88" s="87" t="str">
        <f t="shared" ca="1" si="18"/>
        <v/>
      </c>
      <c r="AP88" s="84">
        <f t="shared" ca="1" si="24"/>
        <v>9</v>
      </c>
      <c r="AQ88" s="84">
        <f t="shared" ca="1" si="19"/>
        <v>97</v>
      </c>
      <c r="AR88" s="78"/>
      <c r="AS88" s="84">
        <f t="shared" ca="1" si="20"/>
        <v>1</v>
      </c>
      <c r="AT88" s="87" t="str">
        <f t="shared" ca="1" si="21"/>
        <v>weiß</v>
      </c>
      <c r="AU88" s="87" t="str">
        <f t="shared" ca="1" si="22"/>
        <v/>
      </c>
      <c r="AV88" s="87" t="str">
        <f t="shared" ca="1" si="23"/>
        <v/>
      </c>
      <c r="AW88" s="87" t="str">
        <f t="shared" ca="1" si="13"/>
        <v/>
      </c>
      <c r="AX88" s="67">
        <f t="shared" ca="1" si="25"/>
        <v>9</v>
      </c>
      <c r="AY88" s="78"/>
    </row>
    <row r="89" spans="37:51" ht="19.149999999999999" customHeight="1" x14ac:dyDescent="0.2">
      <c r="AK89" s="84">
        <f t="shared" ca="1" si="14"/>
        <v>1</v>
      </c>
      <c r="AL89" s="88" t="str">
        <f t="shared" ca="1" si="15"/>
        <v>weiß</v>
      </c>
      <c r="AM89" s="87" t="str">
        <f t="shared" ca="1" si="16"/>
        <v/>
      </c>
      <c r="AN89" s="87" t="str">
        <f t="shared" ca="1" si="17"/>
        <v/>
      </c>
      <c r="AO89" s="87" t="str">
        <f t="shared" ca="1" si="18"/>
        <v/>
      </c>
      <c r="AP89" s="84">
        <f t="shared" ca="1" si="24"/>
        <v>9</v>
      </c>
      <c r="AQ89" s="84">
        <f t="shared" ca="1" si="19"/>
        <v>98</v>
      </c>
      <c r="AR89" s="78"/>
      <c r="AS89" s="84">
        <f t="shared" ca="1" si="20"/>
        <v>1</v>
      </c>
      <c r="AT89" s="87" t="str">
        <f t="shared" ca="1" si="21"/>
        <v>weiß</v>
      </c>
      <c r="AU89" s="87" t="str">
        <f t="shared" ca="1" si="22"/>
        <v/>
      </c>
      <c r="AV89" s="87" t="str">
        <f t="shared" ca="1" si="23"/>
        <v/>
      </c>
      <c r="AW89" s="87" t="str">
        <f t="shared" ca="1" si="13"/>
        <v/>
      </c>
      <c r="AX89" s="67">
        <f t="shared" ca="1" si="25"/>
        <v>9</v>
      </c>
      <c r="AY89" s="78"/>
    </row>
    <row r="90" spans="37:51" ht="19.149999999999999" customHeight="1" x14ac:dyDescent="0.2">
      <c r="AK90" s="84">
        <f t="shared" ca="1" si="14"/>
        <v>1</v>
      </c>
      <c r="AL90" s="88" t="str">
        <f t="shared" ca="1" si="15"/>
        <v>weiß</v>
      </c>
      <c r="AM90" s="87" t="str">
        <f t="shared" ca="1" si="16"/>
        <v/>
      </c>
      <c r="AN90" s="87" t="str">
        <f t="shared" ca="1" si="17"/>
        <v/>
      </c>
      <c r="AO90" s="87" t="str">
        <f t="shared" ca="1" si="18"/>
        <v/>
      </c>
      <c r="AP90" s="84">
        <f t="shared" ca="1" si="24"/>
        <v>9</v>
      </c>
      <c r="AQ90" s="84">
        <f t="shared" ca="1" si="19"/>
        <v>99</v>
      </c>
      <c r="AR90" s="78"/>
      <c r="AS90" s="84">
        <f t="shared" ca="1" si="20"/>
        <v>1</v>
      </c>
      <c r="AT90" s="87" t="str">
        <f t="shared" ca="1" si="21"/>
        <v>weiß</v>
      </c>
      <c r="AU90" s="87" t="str">
        <f t="shared" ca="1" si="22"/>
        <v/>
      </c>
      <c r="AV90" s="87" t="str">
        <f t="shared" ca="1" si="23"/>
        <v/>
      </c>
      <c r="AW90" s="87" t="str">
        <f t="shared" ca="1" si="13"/>
        <v/>
      </c>
      <c r="AX90" s="67">
        <f t="shared" ca="1" si="25"/>
        <v>9</v>
      </c>
      <c r="AY90" s="78"/>
    </row>
    <row r="91" spans="37:51" ht="19.149999999999999" customHeight="1" x14ac:dyDescent="0.2">
      <c r="AK91" s="84">
        <f t="shared" ca="1" si="14"/>
        <v>1</v>
      </c>
      <c r="AL91" s="88" t="str">
        <f t="shared" ca="1" si="15"/>
        <v>weiß</v>
      </c>
      <c r="AM91" s="87" t="str">
        <f t="shared" ca="1" si="16"/>
        <v/>
      </c>
      <c r="AN91" s="87" t="str">
        <f t="shared" ca="1" si="17"/>
        <v/>
      </c>
      <c r="AO91" s="87" t="str">
        <f t="shared" ca="1" si="18"/>
        <v/>
      </c>
      <c r="AP91" s="84">
        <f t="shared" ca="1" si="24"/>
        <v>9</v>
      </c>
      <c r="AQ91" s="84">
        <f t="shared" ca="1" si="19"/>
        <v>100</v>
      </c>
      <c r="AR91" s="78"/>
      <c r="AS91" s="84">
        <f t="shared" ca="1" si="20"/>
        <v>1</v>
      </c>
      <c r="AT91" s="87" t="str">
        <f t="shared" ca="1" si="21"/>
        <v>weiß</v>
      </c>
      <c r="AU91" s="87" t="str">
        <f t="shared" ca="1" si="22"/>
        <v/>
      </c>
      <c r="AV91" s="87" t="str">
        <f t="shared" ca="1" si="23"/>
        <v/>
      </c>
      <c r="AW91" s="87" t="str">
        <f t="shared" ca="1" si="13"/>
        <v/>
      </c>
      <c r="AX91" s="67">
        <f t="shared" ca="1" si="25"/>
        <v>9</v>
      </c>
      <c r="AY91" s="78"/>
    </row>
    <row r="92" spans="37:51" ht="19.149999999999999" customHeight="1" x14ac:dyDescent="0.2">
      <c r="AK92" s="84">
        <f t="shared" ca="1" si="14"/>
        <v>1</v>
      </c>
      <c r="AL92" s="88" t="str">
        <f t="shared" ca="1" si="15"/>
        <v>weiß</v>
      </c>
      <c r="AM92" s="87" t="str">
        <f t="shared" ca="1" si="16"/>
        <v/>
      </c>
      <c r="AN92" s="87" t="str">
        <f t="shared" ca="1" si="17"/>
        <v/>
      </c>
      <c r="AO92" s="87" t="str">
        <f t="shared" ca="1" si="18"/>
        <v/>
      </c>
      <c r="AP92" s="84">
        <f t="shared" ca="1" si="24"/>
        <v>9</v>
      </c>
      <c r="AQ92" s="84">
        <f t="shared" ca="1" si="19"/>
        <v>101</v>
      </c>
      <c r="AR92" s="78"/>
      <c r="AS92" s="84">
        <f t="shared" ca="1" si="20"/>
        <v>1</v>
      </c>
      <c r="AT92" s="87" t="str">
        <f t="shared" ca="1" si="21"/>
        <v>weiß</v>
      </c>
      <c r="AU92" s="87" t="str">
        <f t="shared" ca="1" si="22"/>
        <v/>
      </c>
      <c r="AV92" s="87" t="str">
        <f t="shared" ca="1" si="23"/>
        <v/>
      </c>
      <c r="AW92" s="87" t="str">
        <f t="shared" ca="1" si="13"/>
        <v/>
      </c>
      <c r="AX92" s="67">
        <f t="shared" ca="1" si="25"/>
        <v>9</v>
      </c>
      <c r="AY92" s="78"/>
    </row>
    <row r="93" spans="37:51" ht="19.149999999999999" customHeight="1" x14ac:dyDescent="0.2">
      <c r="AK93" s="84">
        <f t="shared" ca="1" si="14"/>
        <v>1</v>
      </c>
      <c r="AL93" s="88" t="str">
        <f t="shared" ca="1" si="15"/>
        <v>weiß</v>
      </c>
      <c r="AM93" s="87" t="str">
        <f t="shared" ca="1" si="16"/>
        <v/>
      </c>
      <c r="AN93" s="87" t="str">
        <f t="shared" ca="1" si="17"/>
        <v/>
      </c>
      <c r="AO93" s="87" t="str">
        <f t="shared" ca="1" si="18"/>
        <v/>
      </c>
      <c r="AP93" s="84">
        <f t="shared" ca="1" si="24"/>
        <v>9</v>
      </c>
      <c r="AQ93" s="84">
        <f t="shared" ca="1" si="19"/>
        <v>102</v>
      </c>
      <c r="AR93" s="78"/>
      <c r="AS93" s="84">
        <f t="shared" ca="1" si="20"/>
        <v>1</v>
      </c>
      <c r="AT93" s="87" t="str">
        <f t="shared" ca="1" si="21"/>
        <v>weiß</v>
      </c>
      <c r="AU93" s="87" t="str">
        <f t="shared" ca="1" si="22"/>
        <v/>
      </c>
      <c r="AV93" s="87" t="str">
        <f t="shared" ca="1" si="23"/>
        <v/>
      </c>
      <c r="AW93" s="87" t="str">
        <f t="shared" ca="1" si="13"/>
        <v/>
      </c>
      <c r="AX93" s="67">
        <f t="shared" ca="1" si="25"/>
        <v>9</v>
      </c>
      <c r="AY93" s="78"/>
    </row>
    <row r="94" spans="37:51" ht="19.149999999999999" customHeight="1" x14ac:dyDescent="0.2">
      <c r="AK94" s="84">
        <f t="shared" ca="1" si="14"/>
        <v>1</v>
      </c>
      <c r="AL94" s="88" t="str">
        <f t="shared" ca="1" si="15"/>
        <v>weiß</v>
      </c>
      <c r="AM94" s="87" t="str">
        <f t="shared" ca="1" si="16"/>
        <v/>
      </c>
      <c r="AN94" s="87" t="str">
        <f t="shared" ca="1" si="17"/>
        <v/>
      </c>
      <c r="AO94" s="87" t="str">
        <f t="shared" ca="1" si="18"/>
        <v/>
      </c>
      <c r="AP94" s="84">
        <f t="shared" ca="1" si="24"/>
        <v>9</v>
      </c>
      <c r="AQ94" s="84">
        <f t="shared" ca="1" si="19"/>
        <v>103</v>
      </c>
      <c r="AR94" s="78"/>
      <c r="AS94" s="84">
        <f t="shared" ca="1" si="20"/>
        <v>1</v>
      </c>
      <c r="AT94" s="87" t="str">
        <f t="shared" ca="1" si="21"/>
        <v>weiß</v>
      </c>
      <c r="AU94" s="87" t="str">
        <f t="shared" ca="1" si="22"/>
        <v/>
      </c>
      <c r="AV94" s="87" t="str">
        <f t="shared" ca="1" si="23"/>
        <v/>
      </c>
      <c r="AW94" s="87" t="str">
        <f t="shared" ca="1" si="13"/>
        <v/>
      </c>
      <c r="AX94" s="67">
        <f t="shared" ca="1" si="25"/>
        <v>9</v>
      </c>
      <c r="AY94" s="78"/>
    </row>
    <row r="95" spans="37:51" ht="19.149999999999999" customHeight="1" x14ac:dyDescent="0.2">
      <c r="AK95" s="84">
        <f t="shared" ca="1" si="14"/>
        <v>1</v>
      </c>
      <c r="AL95" s="88" t="str">
        <f t="shared" ca="1" si="15"/>
        <v>weiß</v>
      </c>
      <c r="AM95" s="87" t="str">
        <f t="shared" ca="1" si="16"/>
        <v/>
      </c>
      <c r="AN95" s="87" t="str">
        <f t="shared" ca="1" si="17"/>
        <v/>
      </c>
      <c r="AO95" s="87" t="str">
        <f t="shared" ca="1" si="18"/>
        <v/>
      </c>
      <c r="AP95" s="84">
        <f t="shared" ca="1" si="24"/>
        <v>9</v>
      </c>
      <c r="AQ95" s="84">
        <f t="shared" ca="1" si="19"/>
        <v>104</v>
      </c>
      <c r="AR95" s="78"/>
      <c r="AS95" s="84">
        <f t="shared" ca="1" si="20"/>
        <v>1</v>
      </c>
      <c r="AT95" s="87" t="str">
        <f t="shared" ca="1" si="21"/>
        <v>weiß</v>
      </c>
      <c r="AU95" s="87" t="str">
        <f t="shared" ca="1" si="22"/>
        <v/>
      </c>
      <c r="AV95" s="87" t="str">
        <f t="shared" ca="1" si="23"/>
        <v/>
      </c>
      <c r="AW95" s="87" t="str">
        <f t="shared" ca="1" si="13"/>
        <v/>
      </c>
      <c r="AX95" s="67">
        <f t="shared" ca="1" si="25"/>
        <v>9</v>
      </c>
      <c r="AY95" s="78"/>
    </row>
    <row r="96" spans="37:51" ht="19.149999999999999" customHeight="1" x14ac:dyDescent="0.2">
      <c r="AK96" s="84">
        <f t="shared" ca="1" si="14"/>
        <v>1</v>
      </c>
      <c r="AL96" s="88" t="str">
        <f t="shared" ca="1" si="15"/>
        <v>weiß</v>
      </c>
      <c r="AM96" s="87" t="str">
        <f t="shared" ca="1" si="16"/>
        <v/>
      </c>
      <c r="AN96" s="87" t="str">
        <f t="shared" ca="1" si="17"/>
        <v/>
      </c>
      <c r="AO96" s="87" t="str">
        <f t="shared" ca="1" si="18"/>
        <v/>
      </c>
      <c r="AP96" s="84">
        <f t="shared" ca="1" si="24"/>
        <v>9</v>
      </c>
      <c r="AQ96" s="84">
        <f t="shared" ca="1" si="19"/>
        <v>105</v>
      </c>
      <c r="AR96" s="78"/>
      <c r="AS96" s="84">
        <f t="shared" ca="1" si="20"/>
        <v>1</v>
      </c>
      <c r="AT96" s="87" t="str">
        <f t="shared" ca="1" si="21"/>
        <v>weiß</v>
      </c>
      <c r="AU96" s="87" t="str">
        <f t="shared" ca="1" si="22"/>
        <v/>
      </c>
      <c r="AV96" s="87" t="str">
        <f t="shared" ca="1" si="23"/>
        <v/>
      </c>
      <c r="AW96" s="87" t="str">
        <f t="shared" ca="1" si="13"/>
        <v/>
      </c>
      <c r="AX96" s="67">
        <f t="shared" ca="1" si="25"/>
        <v>9</v>
      </c>
      <c r="AY96" s="78"/>
    </row>
    <row r="97" spans="37:51" ht="19.149999999999999" customHeight="1" x14ac:dyDescent="0.2">
      <c r="AK97" s="84">
        <f t="shared" ca="1" si="14"/>
        <v>1</v>
      </c>
      <c r="AL97" s="88" t="str">
        <f t="shared" ca="1" si="15"/>
        <v>weiß</v>
      </c>
      <c r="AM97" s="87" t="str">
        <f t="shared" ca="1" si="16"/>
        <v/>
      </c>
      <c r="AN97" s="87" t="str">
        <f t="shared" ca="1" si="17"/>
        <v/>
      </c>
      <c r="AO97" s="87" t="str">
        <f t="shared" ca="1" si="18"/>
        <v/>
      </c>
      <c r="AP97" s="84">
        <f t="shared" ca="1" si="24"/>
        <v>9</v>
      </c>
      <c r="AQ97" s="84">
        <f t="shared" ca="1" si="19"/>
        <v>106</v>
      </c>
      <c r="AR97" s="78"/>
      <c r="AS97" s="84">
        <f t="shared" ca="1" si="20"/>
        <v>1</v>
      </c>
      <c r="AT97" s="87" t="str">
        <f t="shared" ca="1" si="21"/>
        <v>weiß</v>
      </c>
      <c r="AU97" s="87" t="str">
        <f t="shared" ca="1" si="22"/>
        <v/>
      </c>
      <c r="AV97" s="87" t="str">
        <f t="shared" ca="1" si="23"/>
        <v/>
      </c>
      <c r="AW97" s="87" t="str">
        <f t="shared" ca="1" si="13"/>
        <v/>
      </c>
      <c r="AX97" s="67">
        <f t="shared" ca="1" si="25"/>
        <v>9</v>
      </c>
      <c r="AY97" s="78"/>
    </row>
    <row r="98" spans="37:51" ht="19.149999999999999" customHeight="1" x14ac:dyDescent="0.2">
      <c r="AK98" s="84">
        <f t="shared" ca="1" si="14"/>
        <v>1</v>
      </c>
      <c r="AL98" s="88" t="str">
        <f t="shared" ca="1" si="15"/>
        <v>weiß</v>
      </c>
      <c r="AM98" s="87" t="str">
        <f t="shared" ca="1" si="16"/>
        <v/>
      </c>
      <c r="AN98" s="87" t="str">
        <f t="shared" ca="1" si="17"/>
        <v/>
      </c>
      <c r="AO98" s="87" t="str">
        <f t="shared" ca="1" si="18"/>
        <v/>
      </c>
      <c r="AP98" s="84">
        <f t="shared" ca="1" si="24"/>
        <v>9</v>
      </c>
      <c r="AQ98" s="84">
        <f t="shared" ca="1" si="19"/>
        <v>107</v>
      </c>
      <c r="AR98" s="78"/>
      <c r="AS98" s="84">
        <f t="shared" ca="1" si="20"/>
        <v>1</v>
      </c>
      <c r="AT98" s="87" t="str">
        <f t="shared" ca="1" si="21"/>
        <v>weiß</v>
      </c>
      <c r="AU98" s="87" t="str">
        <f t="shared" ca="1" si="22"/>
        <v/>
      </c>
      <c r="AV98" s="87" t="str">
        <f t="shared" ca="1" si="23"/>
        <v/>
      </c>
      <c r="AW98" s="87" t="str">
        <f t="shared" ca="1" si="13"/>
        <v/>
      </c>
      <c r="AX98" s="67">
        <f t="shared" ca="1" si="25"/>
        <v>9</v>
      </c>
      <c r="AY98" s="78"/>
    </row>
    <row r="99" spans="37:51" ht="19.149999999999999" customHeight="1" x14ac:dyDescent="0.2">
      <c r="AK99" s="84">
        <f t="shared" ca="1" si="14"/>
        <v>1</v>
      </c>
      <c r="AL99" s="88" t="str">
        <f t="shared" ca="1" si="15"/>
        <v>weiß</v>
      </c>
      <c r="AM99" s="87" t="str">
        <f t="shared" ca="1" si="16"/>
        <v/>
      </c>
      <c r="AN99" s="87" t="str">
        <f t="shared" ca="1" si="17"/>
        <v/>
      </c>
      <c r="AO99" s="87" t="str">
        <f t="shared" ca="1" si="18"/>
        <v/>
      </c>
      <c r="AP99" s="84">
        <f t="shared" ca="1" si="24"/>
        <v>9</v>
      </c>
      <c r="AQ99" s="84">
        <f t="shared" ca="1" si="19"/>
        <v>108</v>
      </c>
      <c r="AR99" s="78"/>
      <c r="AS99" s="84">
        <f t="shared" ca="1" si="20"/>
        <v>1</v>
      </c>
      <c r="AT99" s="87" t="str">
        <f t="shared" ca="1" si="21"/>
        <v>weiß</v>
      </c>
      <c r="AU99" s="87" t="str">
        <f t="shared" ca="1" si="22"/>
        <v/>
      </c>
      <c r="AV99" s="87" t="str">
        <f t="shared" ca="1" si="23"/>
        <v/>
      </c>
      <c r="AW99" s="87" t="str">
        <f t="shared" ca="1" si="13"/>
        <v/>
      </c>
      <c r="AX99" s="67">
        <f t="shared" ca="1" si="25"/>
        <v>9</v>
      </c>
      <c r="AY99" s="78"/>
    </row>
    <row r="100" spans="37:51" ht="19.149999999999999" customHeight="1" x14ac:dyDescent="0.2">
      <c r="AK100" s="84">
        <f t="shared" ca="1" si="14"/>
        <v>1</v>
      </c>
      <c r="AL100" s="88" t="str">
        <f t="shared" ca="1" si="15"/>
        <v>weiß</v>
      </c>
      <c r="AM100" s="87" t="str">
        <f t="shared" ca="1" si="16"/>
        <v/>
      </c>
      <c r="AN100" s="87" t="str">
        <f t="shared" ca="1" si="17"/>
        <v/>
      </c>
      <c r="AO100" s="87" t="str">
        <f t="shared" ca="1" si="18"/>
        <v/>
      </c>
      <c r="AP100" s="84">
        <f t="shared" ca="1" si="24"/>
        <v>9</v>
      </c>
      <c r="AQ100" s="84">
        <f t="shared" ca="1" si="19"/>
        <v>109</v>
      </c>
      <c r="AR100" s="78"/>
      <c r="AS100" s="84">
        <f t="shared" ca="1" si="20"/>
        <v>1</v>
      </c>
      <c r="AT100" s="87" t="str">
        <f t="shared" ca="1" si="21"/>
        <v>weiß</v>
      </c>
      <c r="AU100" s="87" t="str">
        <f t="shared" ca="1" si="22"/>
        <v/>
      </c>
      <c r="AV100" s="87" t="str">
        <f t="shared" ca="1" si="23"/>
        <v/>
      </c>
      <c r="AW100" s="87" t="str">
        <f t="shared" ca="1" si="13"/>
        <v/>
      </c>
      <c r="AX100" s="67">
        <f t="shared" ca="1" si="25"/>
        <v>9</v>
      </c>
      <c r="AY100" s="78"/>
    </row>
    <row r="101" spans="37:51" ht="19.149999999999999" customHeight="1" x14ac:dyDescent="0.2">
      <c r="AK101" s="84">
        <f t="shared" ca="1" si="14"/>
        <v>1</v>
      </c>
      <c r="AL101" s="88" t="str">
        <f t="shared" ca="1" si="15"/>
        <v>weiß</v>
      </c>
      <c r="AM101" s="87" t="str">
        <f t="shared" ca="1" si="16"/>
        <v/>
      </c>
      <c r="AN101" s="87" t="str">
        <f t="shared" ca="1" si="17"/>
        <v/>
      </c>
      <c r="AO101" s="87" t="str">
        <f t="shared" ca="1" si="18"/>
        <v/>
      </c>
      <c r="AP101" s="84">
        <f t="shared" ca="1" si="24"/>
        <v>9</v>
      </c>
      <c r="AQ101" s="84">
        <f t="shared" ca="1" si="19"/>
        <v>110</v>
      </c>
      <c r="AR101" s="78"/>
      <c r="AS101" s="84">
        <f t="shared" ca="1" si="20"/>
        <v>1</v>
      </c>
      <c r="AT101" s="87" t="str">
        <f t="shared" ca="1" si="21"/>
        <v>weiß</v>
      </c>
      <c r="AU101" s="87" t="str">
        <f t="shared" ca="1" si="22"/>
        <v/>
      </c>
      <c r="AV101" s="87" t="str">
        <f t="shared" ca="1" si="23"/>
        <v/>
      </c>
      <c r="AW101" s="87" t="str">
        <f t="shared" ca="1" si="13"/>
        <v/>
      </c>
      <c r="AX101" s="67">
        <f t="shared" ca="1" si="25"/>
        <v>9</v>
      </c>
      <c r="AY101" s="78"/>
    </row>
    <row r="102" spans="37:51" ht="19.149999999999999" customHeight="1" x14ac:dyDescent="0.2">
      <c r="AK102" s="84">
        <f t="shared" ca="1" si="14"/>
        <v>1</v>
      </c>
      <c r="AL102" s="88" t="str">
        <f t="shared" ca="1" si="15"/>
        <v>weiß</v>
      </c>
      <c r="AM102" s="87" t="str">
        <f t="shared" ca="1" si="16"/>
        <v/>
      </c>
      <c r="AN102" s="87" t="str">
        <f t="shared" ca="1" si="17"/>
        <v/>
      </c>
      <c r="AO102" s="87" t="str">
        <f t="shared" ca="1" si="18"/>
        <v/>
      </c>
      <c r="AP102" s="84">
        <f t="shared" ca="1" si="24"/>
        <v>9</v>
      </c>
      <c r="AQ102" s="84">
        <f t="shared" ca="1" si="19"/>
        <v>111</v>
      </c>
      <c r="AR102" s="78"/>
      <c r="AS102" s="84">
        <f t="shared" ca="1" si="20"/>
        <v>1</v>
      </c>
      <c r="AT102" s="87" t="str">
        <f t="shared" ca="1" si="21"/>
        <v>weiß</v>
      </c>
      <c r="AU102" s="87" t="str">
        <f t="shared" ca="1" si="22"/>
        <v/>
      </c>
      <c r="AV102" s="87" t="str">
        <f t="shared" ca="1" si="23"/>
        <v/>
      </c>
      <c r="AW102" s="87" t="str">
        <f t="shared" ca="1" si="13"/>
        <v/>
      </c>
      <c r="AX102" s="67">
        <f t="shared" ca="1" si="25"/>
        <v>9</v>
      </c>
      <c r="AY102" s="78"/>
    </row>
    <row r="103" spans="37:51" ht="19.149999999999999" customHeight="1" x14ac:dyDescent="0.2">
      <c r="AK103" s="84">
        <f t="shared" ca="1" si="14"/>
        <v>1</v>
      </c>
      <c r="AL103" s="88" t="str">
        <f t="shared" ca="1" si="15"/>
        <v>weiß</v>
      </c>
      <c r="AM103" s="87" t="str">
        <f t="shared" ca="1" si="16"/>
        <v/>
      </c>
      <c r="AN103" s="87" t="str">
        <f t="shared" ca="1" si="17"/>
        <v/>
      </c>
      <c r="AO103" s="87" t="str">
        <f t="shared" ca="1" si="18"/>
        <v/>
      </c>
      <c r="AP103" s="84">
        <f t="shared" ca="1" si="24"/>
        <v>9</v>
      </c>
      <c r="AQ103" s="84">
        <f t="shared" ca="1" si="19"/>
        <v>112</v>
      </c>
      <c r="AR103" s="78"/>
      <c r="AS103" s="84">
        <f t="shared" ca="1" si="20"/>
        <v>1</v>
      </c>
      <c r="AT103" s="87" t="str">
        <f t="shared" ca="1" si="21"/>
        <v>weiß</v>
      </c>
      <c r="AU103" s="87" t="str">
        <f t="shared" ca="1" si="22"/>
        <v/>
      </c>
      <c r="AV103" s="87" t="str">
        <f t="shared" ca="1" si="23"/>
        <v/>
      </c>
      <c r="AW103" s="87" t="str">
        <f t="shared" ca="1" si="13"/>
        <v/>
      </c>
      <c r="AX103" s="67">
        <f t="shared" ca="1" si="25"/>
        <v>9</v>
      </c>
      <c r="AY103" s="78"/>
    </row>
    <row r="104" spans="37:51" ht="19.149999999999999" customHeight="1" x14ac:dyDescent="0.2">
      <c r="AK104" s="84">
        <f t="shared" ca="1" si="14"/>
        <v>1</v>
      </c>
      <c r="AL104" s="88" t="str">
        <f t="shared" ca="1" si="15"/>
        <v>weiß</v>
      </c>
      <c r="AM104" s="87" t="str">
        <f t="shared" ca="1" si="16"/>
        <v/>
      </c>
      <c r="AN104" s="87" t="str">
        <f t="shared" ca="1" si="17"/>
        <v/>
      </c>
      <c r="AO104" s="87" t="str">
        <f t="shared" ca="1" si="18"/>
        <v/>
      </c>
      <c r="AP104" s="84">
        <f t="shared" ca="1" si="24"/>
        <v>9</v>
      </c>
      <c r="AQ104" s="84">
        <f t="shared" ca="1" si="19"/>
        <v>113</v>
      </c>
      <c r="AR104" s="78"/>
      <c r="AS104" s="84">
        <f t="shared" ca="1" si="20"/>
        <v>1</v>
      </c>
      <c r="AT104" s="87" t="str">
        <f t="shared" ca="1" si="21"/>
        <v>weiß</v>
      </c>
      <c r="AU104" s="87" t="str">
        <f t="shared" ca="1" si="22"/>
        <v/>
      </c>
      <c r="AV104" s="87" t="str">
        <f t="shared" ca="1" si="23"/>
        <v/>
      </c>
      <c r="AW104" s="87" t="str">
        <f t="shared" ca="1" si="13"/>
        <v/>
      </c>
      <c r="AX104" s="67">
        <f t="shared" ca="1" si="25"/>
        <v>9</v>
      </c>
      <c r="AY104" s="78"/>
    </row>
    <row r="105" spans="37:51" ht="19.149999999999999" customHeight="1" x14ac:dyDescent="0.2">
      <c r="AK105" s="84">
        <f t="shared" ca="1" si="14"/>
        <v>1</v>
      </c>
      <c r="AL105" s="88" t="str">
        <f t="shared" ca="1" si="15"/>
        <v>weiß</v>
      </c>
      <c r="AM105" s="87" t="str">
        <f t="shared" ca="1" si="16"/>
        <v/>
      </c>
      <c r="AN105" s="87" t="str">
        <f t="shared" ca="1" si="17"/>
        <v/>
      </c>
      <c r="AO105" s="87" t="str">
        <f t="shared" ca="1" si="18"/>
        <v/>
      </c>
      <c r="AP105" s="84">
        <f t="shared" ca="1" si="24"/>
        <v>9</v>
      </c>
      <c r="AQ105" s="84">
        <f t="shared" ca="1" si="19"/>
        <v>114</v>
      </c>
      <c r="AR105" s="78"/>
      <c r="AS105" s="84">
        <f t="shared" ca="1" si="20"/>
        <v>1</v>
      </c>
      <c r="AT105" s="87" t="str">
        <f t="shared" ca="1" si="21"/>
        <v>weiß</v>
      </c>
      <c r="AU105" s="87" t="str">
        <f t="shared" ca="1" si="22"/>
        <v/>
      </c>
      <c r="AV105" s="87" t="str">
        <f t="shared" ca="1" si="23"/>
        <v/>
      </c>
      <c r="AW105" s="87" t="str">
        <f t="shared" ca="1" si="13"/>
        <v/>
      </c>
      <c r="AX105" s="67">
        <f t="shared" ca="1" si="25"/>
        <v>9</v>
      </c>
      <c r="AY105" s="78"/>
    </row>
    <row r="106" spans="37:51" ht="19.149999999999999" customHeight="1" x14ac:dyDescent="0.2">
      <c r="AK106" s="84">
        <f t="shared" ca="1" si="14"/>
        <v>1</v>
      </c>
      <c r="AL106" s="88" t="str">
        <f t="shared" ca="1" si="15"/>
        <v>weiß</v>
      </c>
      <c r="AM106" s="87" t="str">
        <f t="shared" ca="1" si="16"/>
        <v/>
      </c>
      <c r="AN106" s="87" t="str">
        <f t="shared" ca="1" si="17"/>
        <v/>
      </c>
      <c r="AO106" s="87" t="str">
        <f t="shared" ca="1" si="18"/>
        <v/>
      </c>
      <c r="AP106" s="84">
        <f t="shared" ca="1" si="24"/>
        <v>9</v>
      </c>
      <c r="AQ106" s="84">
        <f t="shared" ca="1" si="19"/>
        <v>115</v>
      </c>
      <c r="AR106" s="78"/>
      <c r="AS106" s="84">
        <f t="shared" ca="1" si="20"/>
        <v>1</v>
      </c>
      <c r="AT106" s="87" t="str">
        <f t="shared" ca="1" si="21"/>
        <v>weiß</v>
      </c>
      <c r="AU106" s="87" t="str">
        <f t="shared" ca="1" si="22"/>
        <v/>
      </c>
      <c r="AV106" s="87" t="str">
        <f t="shared" ca="1" si="23"/>
        <v/>
      </c>
      <c r="AW106" s="87" t="str">
        <f t="shared" ca="1" si="13"/>
        <v/>
      </c>
      <c r="AX106" s="67">
        <f t="shared" ca="1" si="25"/>
        <v>9</v>
      </c>
      <c r="AY106" s="78"/>
    </row>
    <row r="107" spans="37:51" ht="19.149999999999999" customHeight="1" x14ac:dyDescent="0.2">
      <c r="AK107" s="84">
        <f t="shared" ca="1" si="14"/>
        <v>1</v>
      </c>
      <c r="AL107" s="88" t="str">
        <f t="shared" ca="1" si="15"/>
        <v>weiß</v>
      </c>
      <c r="AM107" s="87" t="str">
        <f t="shared" ca="1" si="16"/>
        <v/>
      </c>
      <c r="AN107" s="87" t="str">
        <f t="shared" ca="1" si="17"/>
        <v/>
      </c>
      <c r="AO107" s="87" t="str">
        <f t="shared" ca="1" si="18"/>
        <v/>
      </c>
      <c r="AP107" s="84">
        <f t="shared" ca="1" si="24"/>
        <v>9</v>
      </c>
      <c r="AQ107" s="84">
        <f t="shared" ca="1" si="19"/>
        <v>116</v>
      </c>
      <c r="AR107" s="78"/>
      <c r="AS107" s="84">
        <f t="shared" ca="1" si="20"/>
        <v>1</v>
      </c>
      <c r="AT107" s="87" t="str">
        <f t="shared" ca="1" si="21"/>
        <v>weiß</v>
      </c>
      <c r="AU107" s="87" t="str">
        <f t="shared" ca="1" si="22"/>
        <v/>
      </c>
      <c r="AV107" s="87" t="str">
        <f t="shared" ca="1" si="23"/>
        <v/>
      </c>
      <c r="AW107" s="87" t="str">
        <f t="shared" ca="1" si="13"/>
        <v/>
      </c>
      <c r="AX107" s="67">
        <f t="shared" ca="1" si="25"/>
        <v>9</v>
      </c>
      <c r="AY107" s="78"/>
    </row>
    <row r="108" spans="37:51" ht="19.149999999999999" customHeight="1" x14ac:dyDescent="0.2">
      <c r="AK108" s="84">
        <f t="shared" ca="1" si="14"/>
        <v>1</v>
      </c>
      <c r="AL108" s="88" t="str">
        <f t="shared" ca="1" si="15"/>
        <v>weiß</v>
      </c>
      <c r="AM108" s="87" t="str">
        <f t="shared" ca="1" si="16"/>
        <v/>
      </c>
      <c r="AN108" s="87" t="str">
        <f t="shared" ca="1" si="17"/>
        <v/>
      </c>
      <c r="AO108" s="87" t="str">
        <f t="shared" ca="1" si="18"/>
        <v/>
      </c>
      <c r="AP108" s="84">
        <f t="shared" ca="1" si="24"/>
        <v>9</v>
      </c>
      <c r="AQ108" s="84">
        <f t="shared" ca="1" si="19"/>
        <v>117</v>
      </c>
      <c r="AR108" s="78"/>
      <c r="AS108" s="84">
        <f t="shared" ca="1" si="20"/>
        <v>1</v>
      </c>
      <c r="AT108" s="87" t="str">
        <f t="shared" ca="1" si="21"/>
        <v>weiß</v>
      </c>
      <c r="AU108" s="87" t="str">
        <f t="shared" ca="1" si="22"/>
        <v/>
      </c>
      <c r="AV108" s="87" t="str">
        <f t="shared" ca="1" si="23"/>
        <v/>
      </c>
      <c r="AW108" s="87" t="str">
        <f t="shared" ca="1" si="13"/>
        <v/>
      </c>
      <c r="AX108" s="67">
        <f t="shared" ca="1" si="25"/>
        <v>9</v>
      </c>
      <c r="AY108" s="78"/>
    </row>
    <row r="109" spans="37:51" ht="19.149999999999999" customHeight="1" x14ac:dyDescent="0.2">
      <c r="AK109" s="84">
        <f t="shared" ca="1" si="14"/>
        <v>1</v>
      </c>
      <c r="AL109" s="88" t="str">
        <f t="shared" ca="1" si="15"/>
        <v>weiß</v>
      </c>
      <c r="AM109" s="87" t="str">
        <f t="shared" ca="1" si="16"/>
        <v/>
      </c>
      <c r="AN109" s="87" t="str">
        <f t="shared" ca="1" si="17"/>
        <v/>
      </c>
      <c r="AO109" s="87" t="str">
        <f t="shared" ca="1" si="18"/>
        <v/>
      </c>
      <c r="AP109" s="84">
        <f t="shared" ca="1" si="24"/>
        <v>9</v>
      </c>
      <c r="AQ109" s="84">
        <f t="shared" ca="1" si="19"/>
        <v>118</v>
      </c>
      <c r="AR109" s="78"/>
      <c r="AS109" s="84">
        <f t="shared" ca="1" si="20"/>
        <v>1</v>
      </c>
      <c r="AT109" s="87" t="str">
        <f t="shared" ca="1" si="21"/>
        <v>weiß</v>
      </c>
      <c r="AU109" s="87" t="str">
        <f t="shared" ca="1" si="22"/>
        <v/>
      </c>
      <c r="AV109" s="87" t="str">
        <f t="shared" ca="1" si="23"/>
        <v/>
      </c>
      <c r="AW109" s="87" t="str">
        <f t="shared" ca="1" si="13"/>
        <v/>
      </c>
      <c r="AX109" s="67">
        <f t="shared" ca="1" si="25"/>
        <v>9</v>
      </c>
      <c r="AY109" s="78"/>
    </row>
    <row r="110" spans="37:51" ht="19.149999999999999" customHeight="1" x14ac:dyDescent="0.2">
      <c r="AK110" s="84">
        <f t="shared" ca="1" si="14"/>
        <v>1</v>
      </c>
      <c r="AL110" s="88" t="str">
        <f t="shared" ca="1" si="15"/>
        <v>weiß</v>
      </c>
      <c r="AM110" s="87" t="str">
        <f t="shared" ca="1" si="16"/>
        <v/>
      </c>
      <c r="AN110" s="87" t="str">
        <f t="shared" ca="1" si="17"/>
        <v/>
      </c>
      <c r="AO110" s="87" t="str">
        <f t="shared" ca="1" si="18"/>
        <v/>
      </c>
      <c r="AP110" s="84">
        <f t="shared" ca="1" si="24"/>
        <v>9</v>
      </c>
      <c r="AQ110" s="84">
        <f t="shared" ca="1" si="19"/>
        <v>119</v>
      </c>
      <c r="AR110" s="78"/>
      <c r="AS110" s="84">
        <f t="shared" ca="1" si="20"/>
        <v>1</v>
      </c>
      <c r="AT110" s="87" t="str">
        <f t="shared" ca="1" si="21"/>
        <v>weiß</v>
      </c>
      <c r="AU110" s="87" t="str">
        <f t="shared" ca="1" si="22"/>
        <v/>
      </c>
      <c r="AV110" s="87" t="str">
        <f t="shared" ca="1" si="23"/>
        <v/>
      </c>
      <c r="AW110" s="87" t="str">
        <f t="shared" ca="1" si="13"/>
        <v/>
      </c>
      <c r="AX110" s="67">
        <f t="shared" ca="1" si="25"/>
        <v>9</v>
      </c>
      <c r="AY110" s="78"/>
    </row>
    <row r="111" spans="37:51" ht="19.149999999999999" customHeight="1" x14ac:dyDescent="0.2">
      <c r="AK111" s="84">
        <f t="shared" ca="1" si="14"/>
        <v>1</v>
      </c>
      <c r="AL111" s="88" t="str">
        <f t="shared" ca="1" si="15"/>
        <v>weiß</v>
      </c>
      <c r="AM111" s="87" t="str">
        <f t="shared" ca="1" si="16"/>
        <v/>
      </c>
      <c r="AN111" s="87" t="str">
        <f t="shared" ca="1" si="17"/>
        <v/>
      </c>
      <c r="AO111" s="87" t="str">
        <f t="shared" ca="1" si="18"/>
        <v/>
      </c>
      <c r="AP111" s="84">
        <f t="shared" ca="1" si="24"/>
        <v>9</v>
      </c>
      <c r="AQ111" s="84">
        <f t="shared" ca="1" si="19"/>
        <v>120</v>
      </c>
      <c r="AR111" s="78"/>
      <c r="AS111" s="84">
        <f t="shared" ca="1" si="20"/>
        <v>1</v>
      </c>
      <c r="AT111" s="87" t="str">
        <f t="shared" ca="1" si="21"/>
        <v>weiß</v>
      </c>
      <c r="AU111" s="87" t="str">
        <f t="shared" ca="1" si="22"/>
        <v/>
      </c>
      <c r="AV111" s="87" t="str">
        <f t="shared" ca="1" si="23"/>
        <v/>
      </c>
      <c r="AW111" s="87" t="str">
        <f t="shared" ca="1" si="13"/>
        <v/>
      </c>
      <c r="AX111" s="67">
        <f t="shared" ca="1" si="25"/>
        <v>9</v>
      </c>
      <c r="AY111" s="78"/>
    </row>
    <row r="112" spans="37:51" ht="19.149999999999999" customHeight="1" x14ac:dyDescent="0.2">
      <c r="AK112" s="84">
        <f t="shared" ca="1" si="14"/>
        <v>1</v>
      </c>
      <c r="AL112" s="88" t="str">
        <f t="shared" ca="1" si="15"/>
        <v>weiß</v>
      </c>
      <c r="AM112" s="87" t="str">
        <f t="shared" ca="1" si="16"/>
        <v/>
      </c>
      <c r="AN112" s="87" t="str">
        <f t="shared" ca="1" si="17"/>
        <v/>
      </c>
      <c r="AO112" s="87" t="str">
        <f t="shared" ca="1" si="18"/>
        <v/>
      </c>
      <c r="AP112" s="84">
        <f t="shared" ca="1" si="24"/>
        <v>9</v>
      </c>
      <c r="AQ112" s="84">
        <f t="shared" ca="1" si="19"/>
        <v>121</v>
      </c>
      <c r="AR112" s="78"/>
      <c r="AS112" s="84">
        <f t="shared" ca="1" si="20"/>
        <v>1</v>
      </c>
      <c r="AT112" s="87" t="str">
        <f t="shared" ca="1" si="21"/>
        <v>weiß</v>
      </c>
      <c r="AU112" s="87" t="str">
        <f t="shared" ca="1" si="22"/>
        <v/>
      </c>
      <c r="AV112" s="87" t="str">
        <f t="shared" ca="1" si="23"/>
        <v/>
      </c>
      <c r="AW112" s="87" t="str">
        <f t="shared" ca="1" si="13"/>
        <v/>
      </c>
      <c r="AX112" s="67">
        <f t="shared" ca="1" si="25"/>
        <v>9</v>
      </c>
      <c r="AY112" s="78"/>
    </row>
    <row r="113" spans="37:51" ht="19.149999999999999" customHeight="1" x14ac:dyDescent="0.2">
      <c r="AK113" s="84">
        <f t="shared" ca="1" si="14"/>
        <v>1</v>
      </c>
      <c r="AL113" s="88" t="str">
        <f t="shared" ca="1" si="15"/>
        <v>weiß</v>
      </c>
      <c r="AM113" s="87" t="str">
        <f t="shared" ca="1" si="16"/>
        <v/>
      </c>
      <c r="AN113" s="87" t="str">
        <f t="shared" ca="1" si="17"/>
        <v/>
      </c>
      <c r="AO113" s="87" t="str">
        <f t="shared" ca="1" si="18"/>
        <v/>
      </c>
      <c r="AP113" s="84">
        <f t="shared" ca="1" si="24"/>
        <v>9</v>
      </c>
      <c r="AQ113" s="84">
        <f t="shared" ca="1" si="19"/>
        <v>122</v>
      </c>
      <c r="AR113" s="78"/>
      <c r="AS113" s="84">
        <f t="shared" ca="1" si="20"/>
        <v>1</v>
      </c>
      <c r="AT113" s="87" t="str">
        <f t="shared" ca="1" si="21"/>
        <v>weiß</v>
      </c>
      <c r="AU113" s="87" t="str">
        <f t="shared" ca="1" si="22"/>
        <v/>
      </c>
      <c r="AV113" s="87" t="str">
        <f t="shared" ca="1" si="23"/>
        <v/>
      </c>
      <c r="AW113" s="87" t="str">
        <f t="shared" ca="1" si="13"/>
        <v/>
      </c>
      <c r="AX113" s="67">
        <f t="shared" ca="1" si="25"/>
        <v>9</v>
      </c>
      <c r="AY113" s="78"/>
    </row>
    <row r="114" spans="37:51" ht="19.149999999999999" customHeight="1" x14ac:dyDescent="0.2">
      <c r="AK114" s="84">
        <f t="shared" ca="1" si="14"/>
        <v>1</v>
      </c>
      <c r="AL114" s="88" t="str">
        <f t="shared" ca="1" si="15"/>
        <v>weiß</v>
      </c>
      <c r="AM114" s="87" t="str">
        <f t="shared" ca="1" si="16"/>
        <v/>
      </c>
      <c r="AN114" s="87" t="str">
        <f t="shared" ca="1" si="17"/>
        <v/>
      </c>
      <c r="AO114" s="87" t="str">
        <f t="shared" ca="1" si="18"/>
        <v/>
      </c>
      <c r="AP114" s="84">
        <f t="shared" ca="1" si="24"/>
        <v>9</v>
      </c>
      <c r="AQ114" s="84">
        <f t="shared" ca="1" si="19"/>
        <v>123</v>
      </c>
      <c r="AR114" s="78"/>
      <c r="AS114" s="84">
        <f t="shared" ca="1" si="20"/>
        <v>1</v>
      </c>
      <c r="AT114" s="87" t="str">
        <f t="shared" ca="1" si="21"/>
        <v>weiß</v>
      </c>
      <c r="AU114" s="87" t="str">
        <f t="shared" ca="1" si="22"/>
        <v/>
      </c>
      <c r="AV114" s="87" t="str">
        <f t="shared" ca="1" si="23"/>
        <v/>
      </c>
      <c r="AW114" s="87" t="str">
        <f t="shared" ca="1" si="13"/>
        <v/>
      </c>
      <c r="AX114" s="67">
        <f t="shared" ca="1" si="25"/>
        <v>9</v>
      </c>
      <c r="AY114" s="78"/>
    </row>
    <row r="115" spans="37:51" ht="19.149999999999999" customHeight="1" x14ac:dyDescent="0.2">
      <c r="AK115" s="84">
        <f t="shared" ca="1" si="14"/>
        <v>1</v>
      </c>
      <c r="AL115" s="88" t="str">
        <f t="shared" ca="1" si="15"/>
        <v>weiß</v>
      </c>
      <c r="AM115" s="87" t="str">
        <f t="shared" ca="1" si="16"/>
        <v/>
      </c>
      <c r="AN115" s="87" t="str">
        <f t="shared" ca="1" si="17"/>
        <v/>
      </c>
      <c r="AO115" s="87" t="str">
        <f t="shared" ca="1" si="18"/>
        <v/>
      </c>
      <c r="AP115" s="84">
        <f t="shared" ca="1" si="24"/>
        <v>9</v>
      </c>
      <c r="AQ115" s="84">
        <f t="shared" ca="1" si="19"/>
        <v>124</v>
      </c>
      <c r="AR115" s="78"/>
      <c r="AS115" s="84">
        <f t="shared" ca="1" si="20"/>
        <v>1</v>
      </c>
      <c r="AT115" s="87" t="str">
        <f t="shared" ca="1" si="21"/>
        <v>weiß</v>
      </c>
      <c r="AU115" s="87" t="str">
        <f t="shared" ca="1" si="22"/>
        <v/>
      </c>
      <c r="AV115" s="87" t="str">
        <f t="shared" ca="1" si="23"/>
        <v/>
      </c>
      <c r="AW115" s="87" t="str">
        <f t="shared" ca="1" si="13"/>
        <v/>
      </c>
      <c r="AX115" s="67">
        <f t="shared" ca="1" si="25"/>
        <v>9</v>
      </c>
      <c r="AY115" s="78"/>
    </row>
    <row r="116" spans="37:51" ht="19.149999999999999" customHeight="1" x14ac:dyDescent="0.2">
      <c r="AK116" s="84">
        <f t="shared" ca="1" si="14"/>
        <v>1</v>
      </c>
      <c r="AL116" s="88" t="str">
        <f t="shared" ca="1" si="15"/>
        <v>weiß</v>
      </c>
      <c r="AM116" s="87" t="str">
        <f t="shared" ca="1" si="16"/>
        <v/>
      </c>
      <c r="AN116" s="87" t="str">
        <f t="shared" ca="1" si="17"/>
        <v/>
      </c>
      <c r="AO116" s="87" t="str">
        <f t="shared" ca="1" si="18"/>
        <v/>
      </c>
      <c r="AP116" s="84">
        <f t="shared" ca="1" si="24"/>
        <v>9</v>
      </c>
      <c r="AQ116" s="84">
        <f t="shared" ca="1" si="19"/>
        <v>125</v>
      </c>
      <c r="AR116" s="78"/>
      <c r="AS116" s="84">
        <f t="shared" ca="1" si="20"/>
        <v>1</v>
      </c>
      <c r="AT116" s="87" t="str">
        <f t="shared" ca="1" si="21"/>
        <v>weiß</v>
      </c>
      <c r="AU116" s="87" t="str">
        <f t="shared" ca="1" si="22"/>
        <v/>
      </c>
      <c r="AV116" s="87" t="str">
        <f t="shared" ca="1" si="23"/>
        <v/>
      </c>
      <c r="AW116" s="87" t="str">
        <f t="shared" ca="1" si="13"/>
        <v/>
      </c>
      <c r="AX116" s="67">
        <f t="shared" ca="1" si="25"/>
        <v>9</v>
      </c>
      <c r="AY116" s="78"/>
    </row>
    <row r="117" spans="37:51" ht="19.149999999999999" customHeight="1" x14ac:dyDescent="0.2">
      <c r="AK117" s="84">
        <f t="shared" ca="1" si="14"/>
        <v>1</v>
      </c>
      <c r="AL117" s="88" t="str">
        <f t="shared" ca="1" si="15"/>
        <v>weiß</v>
      </c>
      <c r="AM117" s="87" t="str">
        <f t="shared" ca="1" si="16"/>
        <v/>
      </c>
      <c r="AN117" s="87" t="str">
        <f t="shared" ca="1" si="17"/>
        <v/>
      </c>
      <c r="AO117" s="87" t="str">
        <f t="shared" ca="1" si="18"/>
        <v/>
      </c>
      <c r="AP117" s="84">
        <f t="shared" ca="1" si="24"/>
        <v>9</v>
      </c>
      <c r="AQ117" s="84">
        <f t="shared" ca="1" si="19"/>
        <v>126</v>
      </c>
      <c r="AR117" s="78"/>
      <c r="AS117" s="84">
        <f t="shared" ca="1" si="20"/>
        <v>1</v>
      </c>
      <c r="AT117" s="87" t="str">
        <f t="shared" ca="1" si="21"/>
        <v>weiß</v>
      </c>
      <c r="AU117" s="87" t="str">
        <f t="shared" ca="1" si="22"/>
        <v/>
      </c>
      <c r="AV117" s="87" t="str">
        <f t="shared" ca="1" si="23"/>
        <v/>
      </c>
      <c r="AW117" s="87" t="str">
        <f t="shared" ca="1" si="13"/>
        <v/>
      </c>
      <c r="AX117" s="67">
        <f t="shared" ca="1" si="25"/>
        <v>9</v>
      </c>
      <c r="AY117" s="78"/>
    </row>
    <row r="118" spans="37:51" ht="19.149999999999999" customHeight="1" x14ac:dyDescent="0.2">
      <c r="AK118" s="84">
        <f t="shared" ca="1" si="14"/>
        <v>1</v>
      </c>
      <c r="AL118" s="88" t="str">
        <f t="shared" ca="1" si="15"/>
        <v>weiß</v>
      </c>
      <c r="AM118" s="87" t="str">
        <f t="shared" ca="1" si="16"/>
        <v/>
      </c>
      <c r="AN118" s="87" t="str">
        <f t="shared" ca="1" si="17"/>
        <v/>
      </c>
      <c r="AO118" s="87" t="str">
        <f t="shared" ca="1" si="18"/>
        <v/>
      </c>
      <c r="AP118" s="84">
        <f t="shared" ca="1" si="24"/>
        <v>9</v>
      </c>
      <c r="AQ118" s="84">
        <f t="shared" ca="1" si="19"/>
        <v>127</v>
      </c>
      <c r="AR118" s="78"/>
      <c r="AS118" s="84">
        <f t="shared" ca="1" si="20"/>
        <v>1</v>
      </c>
      <c r="AT118" s="87" t="str">
        <f t="shared" ca="1" si="21"/>
        <v>weiß</v>
      </c>
      <c r="AU118" s="87" t="str">
        <f t="shared" ca="1" si="22"/>
        <v/>
      </c>
      <c r="AV118" s="87" t="str">
        <f t="shared" ca="1" si="23"/>
        <v/>
      </c>
      <c r="AW118" s="87" t="str">
        <f t="shared" ca="1" si="13"/>
        <v/>
      </c>
      <c r="AX118" s="67">
        <f t="shared" ca="1" si="25"/>
        <v>9</v>
      </c>
      <c r="AY118" s="78"/>
    </row>
    <row r="119" spans="37:51" ht="19.149999999999999" customHeight="1" x14ac:dyDescent="0.2">
      <c r="AK119" s="84">
        <f t="shared" ca="1" si="14"/>
        <v>1</v>
      </c>
      <c r="AL119" s="88" t="str">
        <f t="shared" ca="1" si="15"/>
        <v>weiß</v>
      </c>
      <c r="AM119" s="87" t="str">
        <f t="shared" ca="1" si="16"/>
        <v/>
      </c>
      <c r="AN119" s="87" t="str">
        <f t="shared" ca="1" si="17"/>
        <v/>
      </c>
      <c r="AO119" s="87" t="str">
        <f t="shared" ca="1" si="18"/>
        <v/>
      </c>
      <c r="AP119" s="84">
        <f t="shared" ca="1" si="24"/>
        <v>9</v>
      </c>
      <c r="AQ119" s="84">
        <f t="shared" ca="1" si="19"/>
        <v>128</v>
      </c>
      <c r="AR119" s="78"/>
      <c r="AS119" s="84">
        <f t="shared" ca="1" si="20"/>
        <v>1</v>
      </c>
      <c r="AT119" s="87" t="str">
        <f t="shared" ca="1" si="21"/>
        <v>weiß</v>
      </c>
      <c r="AU119" s="87" t="str">
        <f t="shared" ca="1" si="22"/>
        <v/>
      </c>
      <c r="AV119" s="87" t="str">
        <f t="shared" ca="1" si="23"/>
        <v/>
      </c>
      <c r="AW119" s="87" t="str">
        <f t="shared" ca="1" si="13"/>
        <v/>
      </c>
      <c r="AX119" s="67">
        <f t="shared" ca="1" si="25"/>
        <v>9</v>
      </c>
      <c r="AY119" s="78"/>
    </row>
    <row r="120" spans="37:51" ht="19.149999999999999" customHeight="1" x14ac:dyDescent="0.2">
      <c r="AK120" s="84">
        <f t="shared" ca="1" si="14"/>
        <v>1</v>
      </c>
      <c r="AL120" s="88" t="str">
        <f t="shared" ca="1" si="15"/>
        <v>weiß</v>
      </c>
      <c r="AM120" s="87" t="str">
        <f t="shared" ca="1" si="16"/>
        <v/>
      </c>
      <c r="AN120" s="87" t="str">
        <f t="shared" ca="1" si="17"/>
        <v/>
      </c>
      <c r="AO120" s="87" t="str">
        <f t="shared" ca="1" si="18"/>
        <v/>
      </c>
      <c r="AP120" s="84">
        <f t="shared" ca="1" si="24"/>
        <v>9</v>
      </c>
      <c r="AQ120" s="84">
        <f t="shared" ca="1" si="19"/>
        <v>129</v>
      </c>
      <c r="AR120" s="78"/>
      <c r="AS120" s="84">
        <f t="shared" ca="1" si="20"/>
        <v>1</v>
      </c>
      <c r="AT120" s="87" t="str">
        <f t="shared" ca="1" si="21"/>
        <v>weiß</v>
      </c>
      <c r="AU120" s="87" t="str">
        <f t="shared" ca="1" si="22"/>
        <v/>
      </c>
      <c r="AV120" s="87" t="str">
        <f t="shared" ca="1" si="23"/>
        <v/>
      </c>
      <c r="AW120" s="87" t="str">
        <f t="shared" ca="1" si="13"/>
        <v/>
      </c>
      <c r="AX120" s="67">
        <f t="shared" ca="1" si="25"/>
        <v>9</v>
      </c>
      <c r="AY120" s="78"/>
    </row>
    <row r="121" spans="37:51" ht="19.149999999999999" customHeight="1" x14ac:dyDescent="0.2">
      <c r="AK121" s="84">
        <f t="shared" ca="1" si="14"/>
        <v>1</v>
      </c>
      <c r="AL121" s="88" t="str">
        <f t="shared" ca="1" si="15"/>
        <v>weiß</v>
      </c>
      <c r="AM121" s="87" t="str">
        <f t="shared" ca="1" si="16"/>
        <v/>
      </c>
      <c r="AN121" s="87" t="str">
        <f t="shared" ca="1" si="17"/>
        <v/>
      </c>
      <c r="AO121" s="87" t="str">
        <f t="shared" ca="1" si="18"/>
        <v/>
      </c>
      <c r="AP121" s="84">
        <f t="shared" ca="1" si="24"/>
        <v>9</v>
      </c>
      <c r="AQ121" s="84">
        <f t="shared" ca="1" si="19"/>
        <v>130</v>
      </c>
      <c r="AR121" s="78"/>
      <c r="AS121" s="84">
        <f t="shared" ca="1" si="20"/>
        <v>1</v>
      </c>
      <c r="AT121" s="87" t="str">
        <f t="shared" ca="1" si="21"/>
        <v>weiß</v>
      </c>
      <c r="AU121" s="87" t="str">
        <f t="shared" ca="1" si="22"/>
        <v/>
      </c>
      <c r="AV121" s="87" t="str">
        <f t="shared" ca="1" si="23"/>
        <v/>
      </c>
      <c r="AW121" s="87" t="str">
        <f t="shared" ca="1" si="13"/>
        <v/>
      </c>
      <c r="AX121" s="67">
        <f t="shared" ca="1" si="25"/>
        <v>9</v>
      </c>
      <c r="AY121" s="78"/>
    </row>
    <row r="122" spans="37:51" ht="19.149999999999999" customHeight="1" x14ac:dyDescent="0.2">
      <c r="AK122" s="84">
        <f t="shared" ca="1" si="14"/>
        <v>1</v>
      </c>
      <c r="AL122" s="88" t="str">
        <f t="shared" ca="1" si="15"/>
        <v>weiß</v>
      </c>
      <c r="AM122" s="87" t="str">
        <f t="shared" ca="1" si="16"/>
        <v/>
      </c>
      <c r="AN122" s="87" t="str">
        <f t="shared" ca="1" si="17"/>
        <v/>
      </c>
      <c r="AO122" s="87" t="str">
        <f t="shared" ca="1" si="18"/>
        <v/>
      </c>
      <c r="AP122" s="84">
        <f t="shared" ca="1" si="24"/>
        <v>9</v>
      </c>
      <c r="AQ122" s="84">
        <f t="shared" ca="1" si="19"/>
        <v>131</v>
      </c>
      <c r="AR122" s="78"/>
      <c r="AS122" s="84">
        <f t="shared" ca="1" si="20"/>
        <v>1</v>
      </c>
      <c r="AT122" s="87" t="str">
        <f t="shared" ca="1" si="21"/>
        <v>weiß</v>
      </c>
      <c r="AU122" s="87" t="str">
        <f t="shared" ca="1" si="22"/>
        <v/>
      </c>
      <c r="AV122" s="87" t="str">
        <f t="shared" ca="1" si="23"/>
        <v/>
      </c>
      <c r="AW122" s="87" t="str">
        <f t="shared" ca="1" si="13"/>
        <v/>
      </c>
      <c r="AX122" s="67">
        <f t="shared" ca="1" si="25"/>
        <v>9</v>
      </c>
      <c r="AY122" s="78"/>
    </row>
    <row r="123" spans="37:51" ht="19.149999999999999" customHeight="1" x14ac:dyDescent="0.2">
      <c r="AK123" s="84">
        <f t="shared" ca="1" si="14"/>
        <v>1</v>
      </c>
      <c r="AL123" s="88" t="str">
        <f t="shared" ca="1" si="15"/>
        <v>weiß</v>
      </c>
      <c r="AM123" s="87" t="str">
        <f t="shared" ca="1" si="16"/>
        <v/>
      </c>
      <c r="AN123" s="87" t="str">
        <f t="shared" ca="1" si="17"/>
        <v/>
      </c>
      <c r="AO123" s="87" t="str">
        <f t="shared" ca="1" si="18"/>
        <v/>
      </c>
      <c r="AP123" s="84">
        <f t="shared" ca="1" si="24"/>
        <v>9</v>
      </c>
      <c r="AQ123" s="84">
        <f t="shared" ca="1" si="19"/>
        <v>132</v>
      </c>
      <c r="AR123" s="78"/>
      <c r="AS123" s="84">
        <f t="shared" ca="1" si="20"/>
        <v>1</v>
      </c>
      <c r="AT123" s="87" t="str">
        <f t="shared" ca="1" si="21"/>
        <v>weiß</v>
      </c>
      <c r="AU123" s="87" t="str">
        <f t="shared" ca="1" si="22"/>
        <v/>
      </c>
      <c r="AV123" s="87" t="str">
        <f t="shared" ca="1" si="23"/>
        <v/>
      </c>
      <c r="AW123" s="87" t="str">
        <f t="shared" ca="1" si="13"/>
        <v/>
      </c>
      <c r="AX123" s="67">
        <f t="shared" ca="1" si="25"/>
        <v>9</v>
      </c>
      <c r="AY123" s="78"/>
    </row>
    <row r="124" spans="37:51" ht="19.149999999999999" customHeight="1" x14ac:dyDescent="0.2">
      <c r="AK124" s="84">
        <f t="shared" ca="1" si="14"/>
        <v>1</v>
      </c>
      <c r="AL124" s="88" t="str">
        <f t="shared" ca="1" si="15"/>
        <v>weiß</v>
      </c>
      <c r="AM124" s="87" t="str">
        <f t="shared" ca="1" si="16"/>
        <v/>
      </c>
      <c r="AN124" s="87" t="str">
        <f t="shared" ca="1" si="17"/>
        <v/>
      </c>
      <c r="AO124" s="87" t="str">
        <f t="shared" ca="1" si="18"/>
        <v/>
      </c>
      <c r="AP124" s="84">
        <f t="shared" ca="1" si="24"/>
        <v>9</v>
      </c>
      <c r="AQ124" s="84">
        <f t="shared" ca="1" si="19"/>
        <v>133</v>
      </c>
      <c r="AR124" s="78"/>
      <c r="AS124" s="84">
        <f t="shared" ca="1" si="20"/>
        <v>1</v>
      </c>
      <c r="AT124" s="87" t="str">
        <f t="shared" ca="1" si="21"/>
        <v>weiß</v>
      </c>
      <c r="AU124" s="87" t="str">
        <f t="shared" ca="1" si="22"/>
        <v/>
      </c>
      <c r="AV124" s="87" t="str">
        <f t="shared" ca="1" si="23"/>
        <v/>
      </c>
      <c r="AW124" s="87" t="str">
        <f t="shared" ca="1" si="13"/>
        <v/>
      </c>
      <c r="AX124" s="67">
        <f t="shared" ca="1" si="25"/>
        <v>9</v>
      </c>
      <c r="AY124" s="78"/>
    </row>
    <row r="125" spans="37:51" ht="19.149999999999999" customHeight="1" x14ac:dyDescent="0.2">
      <c r="AK125" s="84">
        <f t="shared" ca="1" si="14"/>
        <v>1</v>
      </c>
      <c r="AL125" s="88" t="str">
        <f t="shared" ca="1" si="15"/>
        <v>weiß</v>
      </c>
      <c r="AM125" s="87" t="str">
        <f t="shared" ca="1" si="16"/>
        <v/>
      </c>
      <c r="AN125" s="87" t="str">
        <f t="shared" ca="1" si="17"/>
        <v/>
      </c>
      <c r="AO125" s="87" t="str">
        <f t="shared" ca="1" si="18"/>
        <v/>
      </c>
      <c r="AP125" s="84">
        <f t="shared" ca="1" si="24"/>
        <v>9</v>
      </c>
      <c r="AQ125" s="84">
        <f t="shared" ca="1" si="19"/>
        <v>134</v>
      </c>
      <c r="AR125" s="78"/>
      <c r="AS125" s="84">
        <f t="shared" ca="1" si="20"/>
        <v>1</v>
      </c>
      <c r="AT125" s="87" t="str">
        <f t="shared" ca="1" si="21"/>
        <v>weiß</v>
      </c>
      <c r="AU125" s="87" t="str">
        <f t="shared" ca="1" si="22"/>
        <v/>
      </c>
      <c r="AV125" s="87" t="str">
        <f t="shared" ca="1" si="23"/>
        <v/>
      </c>
      <c r="AW125" s="87" t="str">
        <f t="shared" ca="1" si="13"/>
        <v/>
      </c>
      <c r="AX125" s="67">
        <f t="shared" ca="1" si="25"/>
        <v>9</v>
      </c>
      <c r="AY125" s="78"/>
    </row>
    <row r="126" spans="37:51" ht="19.149999999999999" customHeight="1" x14ac:dyDescent="0.2">
      <c r="AK126" s="84">
        <f t="shared" ca="1" si="14"/>
        <v>1</v>
      </c>
      <c r="AL126" s="88" t="str">
        <f t="shared" ca="1" si="15"/>
        <v>weiß</v>
      </c>
      <c r="AM126" s="87" t="str">
        <f t="shared" ca="1" si="16"/>
        <v/>
      </c>
      <c r="AN126" s="87" t="str">
        <f t="shared" ca="1" si="17"/>
        <v/>
      </c>
      <c r="AO126" s="87" t="str">
        <f t="shared" ca="1" si="18"/>
        <v/>
      </c>
      <c r="AP126" s="84">
        <f t="shared" ca="1" si="24"/>
        <v>9</v>
      </c>
      <c r="AQ126" s="84">
        <f t="shared" ca="1" si="19"/>
        <v>135</v>
      </c>
      <c r="AR126" s="78"/>
      <c r="AS126" s="84">
        <f t="shared" ca="1" si="20"/>
        <v>1</v>
      </c>
      <c r="AT126" s="87" t="str">
        <f t="shared" ca="1" si="21"/>
        <v>weiß</v>
      </c>
      <c r="AU126" s="87" t="str">
        <f t="shared" ca="1" si="22"/>
        <v/>
      </c>
      <c r="AV126" s="87" t="str">
        <f t="shared" ca="1" si="23"/>
        <v/>
      </c>
      <c r="AW126" s="87" t="str">
        <f t="shared" ca="1" si="13"/>
        <v/>
      </c>
      <c r="AX126" s="67">
        <f t="shared" ca="1" si="25"/>
        <v>9</v>
      </c>
      <c r="AY126" s="78"/>
    </row>
    <row r="127" spans="37:51" ht="19.149999999999999" customHeight="1" x14ac:dyDescent="0.2">
      <c r="AK127" s="84">
        <f t="shared" ca="1" si="14"/>
        <v>1</v>
      </c>
      <c r="AL127" s="88" t="str">
        <f t="shared" ca="1" si="15"/>
        <v>weiß</v>
      </c>
      <c r="AM127" s="87" t="str">
        <f t="shared" ca="1" si="16"/>
        <v/>
      </c>
      <c r="AN127" s="87" t="str">
        <f t="shared" ca="1" si="17"/>
        <v/>
      </c>
      <c r="AO127" s="87" t="str">
        <f t="shared" ca="1" si="18"/>
        <v/>
      </c>
      <c r="AP127" s="84">
        <f t="shared" ca="1" si="24"/>
        <v>9</v>
      </c>
      <c r="AQ127" s="84">
        <f t="shared" ca="1" si="19"/>
        <v>136</v>
      </c>
      <c r="AR127" s="78"/>
      <c r="AS127" s="84">
        <f t="shared" ca="1" si="20"/>
        <v>1</v>
      </c>
      <c r="AT127" s="87" t="str">
        <f t="shared" ca="1" si="21"/>
        <v>weiß</v>
      </c>
      <c r="AU127" s="87" t="str">
        <f t="shared" ca="1" si="22"/>
        <v/>
      </c>
      <c r="AV127" s="87" t="str">
        <f t="shared" ca="1" si="23"/>
        <v/>
      </c>
      <c r="AW127" s="87" t="str">
        <f t="shared" ca="1" si="13"/>
        <v/>
      </c>
      <c r="AX127" s="67">
        <f t="shared" ca="1" si="25"/>
        <v>9</v>
      </c>
      <c r="AY127" s="78"/>
    </row>
    <row r="128" spans="37:51" ht="19.149999999999999" customHeight="1" x14ac:dyDescent="0.2">
      <c r="AK128" s="84">
        <f t="shared" ca="1" si="14"/>
        <v>1</v>
      </c>
      <c r="AL128" s="88" t="str">
        <f t="shared" ca="1" si="15"/>
        <v>weiß</v>
      </c>
      <c r="AM128" s="87" t="str">
        <f t="shared" ca="1" si="16"/>
        <v/>
      </c>
      <c r="AN128" s="87" t="str">
        <f t="shared" ca="1" si="17"/>
        <v/>
      </c>
      <c r="AO128" s="87" t="str">
        <f t="shared" ca="1" si="18"/>
        <v/>
      </c>
      <c r="AP128" s="84">
        <f t="shared" ca="1" si="24"/>
        <v>9</v>
      </c>
      <c r="AQ128" s="84">
        <f t="shared" ca="1" si="19"/>
        <v>137</v>
      </c>
      <c r="AR128" s="78"/>
      <c r="AS128" s="84">
        <f t="shared" ca="1" si="20"/>
        <v>1</v>
      </c>
      <c r="AT128" s="87" t="str">
        <f t="shared" ca="1" si="21"/>
        <v>weiß</v>
      </c>
      <c r="AU128" s="87" t="str">
        <f t="shared" ca="1" si="22"/>
        <v/>
      </c>
      <c r="AV128" s="87" t="str">
        <f t="shared" ca="1" si="23"/>
        <v/>
      </c>
      <c r="AW128" s="87" t="str">
        <f t="shared" ca="1" si="13"/>
        <v/>
      </c>
      <c r="AX128" s="67">
        <f t="shared" ca="1" si="25"/>
        <v>9</v>
      </c>
      <c r="AY128" s="78"/>
    </row>
    <row r="129" spans="37:51" ht="19.149999999999999" customHeight="1" x14ac:dyDescent="0.2">
      <c r="AK129" s="84">
        <f t="shared" ca="1" si="14"/>
        <v>1</v>
      </c>
      <c r="AL129" s="88" t="str">
        <f t="shared" ca="1" si="15"/>
        <v>weiß</v>
      </c>
      <c r="AM129" s="87" t="str">
        <f t="shared" ca="1" si="16"/>
        <v/>
      </c>
      <c r="AN129" s="87" t="str">
        <f t="shared" ca="1" si="17"/>
        <v/>
      </c>
      <c r="AO129" s="87" t="str">
        <f t="shared" ca="1" si="18"/>
        <v/>
      </c>
      <c r="AP129" s="84">
        <f t="shared" ca="1" si="24"/>
        <v>9</v>
      </c>
      <c r="AQ129" s="84">
        <f t="shared" ca="1" si="19"/>
        <v>138</v>
      </c>
      <c r="AR129" s="78"/>
      <c r="AS129" s="84">
        <f t="shared" ca="1" si="20"/>
        <v>1</v>
      </c>
      <c r="AT129" s="87" t="str">
        <f t="shared" ca="1" si="21"/>
        <v>weiß</v>
      </c>
      <c r="AU129" s="87" t="str">
        <f t="shared" ca="1" si="22"/>
        <v/>
      </c>
      <c r="AV129" s="87" t="str">
        <f t="shared" ca="1" si="23"/>
        <v/>
      </c>
      <c r="AW129" s="87" t="str">
        <f t="shared" ca="1" si="13"/>
        <v/>
      </c>
      <c r="AX129" s="67">
        <f t="shared" ca="1" si="25"/>
        <v>9</v>
      </c>
      <c r="AY129" s="78"/>
    </row>
    <row r="130" spans="37:51" ht="19.149999999999999" customHeight="1" x14ac:dyDescent="0.2">
      <c r="AK130" s="84">
        <f t="shared" ca="1" si="14"/>
        <v>1</v>
      </c>
      <c r="AL130" s="88" t="str">
        <f t="shared" ca="1" si="15"/>
        <v>weiß</v>
      </c>
      <c r="AM130" s="87" t="str">
        <f t="shared" ca="1" si="16"/>
        <v/>
      </c>
      <c r="AN130" s="87" t="str">
        <f t="shared" ca="1" si="17"/>
        <v/>
      </c>
      <c r="AO130" s="87" t="str">
        <f t="shared" ca="1" si="18"/>
        <v/>
      </c>
      <c r="AP130" s="84">
        <f t="shared" ca="1" si="24"/>
        <v>9</v>
      </c>
      <c r="AQ130" s="84">
        <f t="shared" ca="1" si="19"/>
        <v>139</v>
      </c>
      <c r="AR130" s="78"/>
      <c r="AS130" s="84">
        <f t="shared" ca="1" si="20"/>
        <v>1</v>
      </c>
      <c r="AT130" s="87" t="str">
        <f t="shared" ca="1" si="21"/>
        <v>weiß</v>
      </c>
      <c r="AU130" s="87" t="str">
        <f t="shared" ca="1" si="22"/>
        <v/>
      </c>
      <c r="AV130" s="87" t="str">
        <f t="shared" ca="1" si="23"/>
        <v/>
      </c>
      <c r="AW130" s="87" t="str">
        <f t="shared" ca="1" si="13"/>
        <v/>
      </c>
      <c r="AX130" s="67">
        <f t="shared" ca="1" si="25"/>
        <v>9</v>
      </c>
      <c r="AY130" s="78"/>
    </row>
    <row r="131" spans="37:51" ht="19.149999999999999" customHeight="1" x14ac:dyDescent="0.2">
      <c r="AK131" s="84">
        <f t="shared" ca="1" si="14"/>
        <v>1</v>
      </c>
      <c r="AL131" s="88" t="str">
        <f t="shared" ca="1" si="15"/>
        <v>weiß</v>
      </c>
      <c r="AM131" s="87" t="str">
        <f t="shared" ca="1" si="16"/>
        <v/>
      </c>
      <c r="AN131" s="87" t="str">
        <f t="shared" ca="1" si="17"/>
        <v/>
      </c>
      <c r="AO131" s="87" t="str">
        <f t="shared" ca="1" si="18"/>
        <v/>
      </c>
      <c r="AP131" s="84">
        <f t="shared" ca="1" si="24"/>
        <v>9</v>
      </c>
      <c r="AQ131" s="84">
        <f t="shared" ca="1" si="19"/>
        <v>140</v>
      </c>
      <c r="AR131" s="78"/>
      <c r="AS131" s="84">
        <f t="shared" ca="1" si="20"/>
        <v>1</v>
      </c>
      <c r="AT131" s="87" t="str">
        <f t="shared" ca="1" si="21"/>
        <v>weiß</v>
      </c>
      <c r="AU131" s="87" t="str">
        <f t="shared" ca="1" si="22"/>
        <v/>
      </c>
      <c r="AV131" s="87" t="str">
        <f t="shared" ca="1" si="23"/>
        <v/>
      </c>
      <c r="AW131" s="87" t="str">
        <f t="shared" ref="AW131:AW194" ca="1" si="26">IF(ROW()-6&lt;$H$1,INDIRECT("F"&amp;ROW()),IF(ROW()-6-$H$1&lt;$H$2+2,INDIRECT("M"&amp;ROW()-2-$H$1),IF(ROW()-6-$H$1-$H$2&lt;$H$3+4,INDIRECT("T"&amp;ROW()-4-$H$1-$H$2),IF(ROW()-6-$H$1-$H$2-$H$3&lt;$H$4+6,INDIRECT("AA"&amp;ROW()-6-$H$1-$H$2-$H$3),IF(ROW()-6-$H$1-$H$2-$H$3-$H$4&lt;$H$5+8,INDIRECT("AH"&amp;ROW()-8-$H$1-$H$2-$H$3-$H$4),"")))))</f>
        <v/>
      </c>
      <c r="AX131" s="67">
        <f t="shared" ca="1" si="25"/>
        <v>9</v>
      </c>
      <c r="AY131" s="78"/>
    </row>
    <row r="132" spans="37:51" ht="19.149999999999999" customHeight="1" x14ac:dyDescent="0.2">
      <c r="AK132" s="84">
        <f t="shared" ref="AK132:AK195" ca="1" si="27">IF(AL132="weiß",1,IF(AL132="gr",2,IF(AND(AL133="weiß",AL132=""),1,0)))</f>
        <v>1</v>
      </c>
      <c r="AL132" s="88" t="str">
        <f t="shared" ref="AL132:AL195" ca="1" si="28">IF(ROW()-6&lt;$H$1,INDIRECT("C"&amp;ROW()),IF(ROW()-6-$H$1&lt;$H$2+2,INDIRECT("J"&amp;ROW()-2-$H$1),IF(ROW()-6-$H$1-$H$2&lt;$H$3+4,INDIRECT("Q"&amp;ROW()-4-$H$1-$H$2),IF(ROW()-6-$H$1-$H$2-$H$3&lt;$H$4+6,INDIRECT("X"&amp;ROW()-6-$H$1-$H$2-$H$3),IF(ROW()-6-$H$1-$H$2-$H$3-$H$4&lt;$H$5+8,INDIRECT("AE"&amp;ROW()-8-$H$1-$H$2-$H$3-$H$4),"weiß")))))</f>
        <v>weiß</v>
      </c>
      <c r="AM132" s="87" t="str">
        <f t="shared" ref="AM132:AM195" ca="1" si="29">IF(ROW()-6&lt;$H$1,INDIRECT("D"&amp;ROW()),IF(ROW()-6-$H$1&lt;$H$2+2,INDIRECT("K"&amp;ROW()-2-$H$1),IF(ROW()-6-$H$1-$H$2&lt;$H$3+4,INDIRECT("R"&amp;ROW()-4-$H$1-$H$2),IF(ROW()-6-$H$1-$H$2-$H$3&lt;$H$4+6,INDIRECT("Y"&amp;ROW()-6-$H$1-$H$2-$H$3),IF(ROW()-6-$H$1-$H$2-$H$3-$H$4&lt;$H$5+8,INDIRECT("AF"&amp;ROW()-8-$H$1-$H$2-$H$3-$H$4),"")))))</f>
        <v/>
      </c>
      <c r="AN132" s="87" t="str">
        <f t="shared" ref="AN132:AN195" ca="1" si="30">IF(ROW()-6&lt;$H$1,INDIRECT("E"&amp;ROW()),IF(ROW()-6-$H$1&lt;$H$2+2,INDIRECT("L"&amp;ROW()-2-$H$1),IF(ROW()-6-$H$1-$H$2&lt;$H$3+4,INDIRECT("S"&amp;ROW()-4-$H$1-$H$2),IF(ROW()-6-$H$1-$H$2-$H$3&lt;$H$4+6,INDIRECT("Z"&amp;ROW()-6-$H$1-$H$2-$H$3),IF(ROW()-6-$H$1-$H$2-$H$3-$H$4&lt;$H$5+8,INDIRECT("AG"&amp;ROW()-8-$H$1-$H$2-$H$3-$H$4),"")))))</f>
        <v/>
      </c>
      <c r="AO132" s="87" t="str">
        <f t="shared" ref="AO132:AO195" ca="1" si="31">IF(ROW()-6&lt;$H$1,INDIRECT("F"&amp;ROW()),IF(ROW()-6-$H$1&lt;$H$2+2,INDIRECT("M"&amp;ROW()-2-$H$1),IF(ROW()-6-$H$1-$H$2&lt;$H$3+4,INDIRECT("T"&amp;ROW()-4-$H$1-$H$2),IF(ROW()-6-$H$1-$H$2-$H$3&lt;$H$4+6,INDIRECT("AA"&amp;ROW()-6-$H$1-$H$2-$H$3),IF(ROW()-6-$H$1-$H$2-$H$3-$H$4&lt;$H$5+8,INDIRECT("AH"&amp;ROW()-8-$H$1-$H$2-$H$3-$H$4),"")))))</f>
        <v/>
      </c>
      <c r="AP132" s="84">
        <f t="shared" ca="1" si="24"/>
        <v>9</v>
      </c>
      <c r="AQ132" s="84">
        <f t="shared" ref="AQ132:AQ195" ca="1" si="32">ROW()+AP132</f>
        <v>141</v>
      </c>
      <c r="AR132" s="78"/>
      <c r="AS132" s="84">
        <f t="shared" ref="AS132:AS195" ca="1" si="33">IF(AT132="weiß",1,IF(AT132="gr",2,IF(AND(AT133="weiß",AT132=""),1,0)))</f>
        <v>1</v>
      </c>
      <c r="AT132" s="87" t="str">
        <f t="shared" ref="AT132:AT195" ca="1" si="34">IF(ROW()-6&lt;$H$1,INDIRECT("C"&amp;ROW()),IF(ROW()-6-$H$1&lt;$H$2+2,INDIRECT("J"&amp;ROW()-2-$H$1),IF(ROW()-6-$H$1-$H$2&lt;$H$3+4,INDIRECT("Q"&amp;ROW()-4-$H$1-$H$2),IF(ROW()-6-$H$1-$H$2-$H$3&lt;$H$4+6,INDIRECT("X"&amp;ROW()-6-$H$1-$H$2-$H$3),IF(ROW()-6-$H$1-$H$2-$H$3-$H$4&lt;$H$5+8,INDIRECT("AE"&amp;ROW()-8-$H$1-$H$2-$H$3-$H$4),"weiß")))))</f>
        <v>weiß</v>
      </c>
      <c r="AU132" s="87" t="str">
        <f t="shared" ref="AU132:AU195" ca="1" si="35">IF(ROW()-6&lt;$H$1,INDIRECT("D"&amp;ROW()),IF(ROW()-6-$H$1&lt;$H$2+2,INDIRECT("K"&amp;ROW()-2-$H$1),IF(ROW()-6-$H$1-$H$2&lt;$H$3+4,INDIRECT("R"&amp;ROW()-4-$H$1-$H$2),IF(ROW()-6-$H$1-$H$2-$H$3&lt;$H$4+6,INDIRECT("Y"&amp;ROW()-6-$H$1-$H$2-$H$3),IF(ROW()-6-$H$1-$H$2-$H$3-$H$4&lt;$H$5+8,INDIRECT("AF"&amp;ROW()-8-$H$1-$H$2-$H$3-$H$4),"")))))</f>
        <v/>
      </c>
      <c r="AV132" s="87" t="str">
        <f t="shared" ref="AV132:AV195" ca="1" si="36">IF(ROW()-6&lt;$H$1,INDIRECT("E"&amp;ROW()),IF(ROW()-6-$H$1&lt;$H$2+2,INDIRECT("L"&amp;ROW()-2-$H$1),IF(ROW()-6-$H$1-$H$2&lt;$H$3+4,INDIRECT("S"&amp;ROW()-4-$H$1-$H$2),IF(ROW()-6-$H$1-$H$2-$H$3&lt;$H$4+6,INDIRECT("Z"&amp;ROW()-6-$H$1-$H$2-$H$3),IF(ROW()-6-$H$1-$H$2-$H$3-$H$4&lt;$H$5+8,INDIRECT("AG"&amp;ROW()-8-$H$1-$H$2-$H$3-$H$4),"")))))</f>
        <v/>
      </c>
      <c r="AW132" s="87" t="str">
        <f t="shared" ca="1" si="26"/>
        <v/>
      </c>
      <c r="AX132" s="67">
        <f t="shared" ca="1" si="25"/>
        <v>9</v>
      </c>
      <c r="AY132" s="78"/>
    </row>
    <row r="133" spans="37:51" ht="19.149999999999999" customHeight="1" x14ac:dyDescent="0.2">
      <c r="AK133" s="84">
        <f t="shared" ca="1" si="27"/>
        <v>1</v>
      </c>
      <c r="AL133" s="88" t="str">
        <f t="shared" ca="1" si="28"/>
        <v>weiß</v>
      </c>
      <c r="AM133" s="87" t="str">
        <f t="shared" ca="1" si="29"/>
        <v/>
      </c>
      <c r="AN133" s="87" t="str">
        <f t="shared" ca="1" si="30"/>
        <v/>
      </c>
      <c r="AO133" s="87" t="str">
        <f t="shared" ca="1" si="31"/>
        <v/>
      </c>
      <c r="AP133" s="84">
        <f t="shared" ref="AP133:AP196" ca="1" si="37">IF(AND(AO133="gr",MOD(ROW()+1+AP132,2)=0),AP132+2,IF(AND(AO133="gr",MOD(ROW()+AP132,2)=0),AP132+1,AP132))</f>
        <v>9</v>
      </c>
      <c r="AQ133" s="84">
        <f t="shared" ca="1" si="32"/>
        <v>142</v>
      </c>
      <c r="AR133" s="78"/>
      <c r="AS133" s="84">
        <f t="shared" ca="1" si="33"/>
        <v>1</v>
      </c>
      <c r="AT133" s="87" t="str">
        <f t="shared" ca="1" si="34"/>
        <v>weiß</v>
      </c>
      <c r="AU133" s="87" t="str">
        <f t="shared" ca="1" si="35"/>
        <v/>
      </c>
      <c r="AV133" s="87" t="str">
        <f t="shared" ca="1" si="36"/>
        <v/>
      </c>
      <c r="AW133" s="87" t="str">
        <f t="shared" ca="1" si="26"/>
        <v/>
      </c>
      <c r="AX133" s="67">
        <f t="shared" ref="AX133:AX196" ca="1" si="38">IF(AND(AW133="gr",MOD(ROW()+1+AX132,2)=0),AX132+2,IF(AND(AW133="gr",MOD(ROW()+AX132,2)=0),AX132+1,AX132))</f>
        <v>9</v>
      </c>
      <c r="AY133" s="78"/>
    </row>
    <row r="134" spans="37:51" ht="19.149999999999999" customHeight="1" x14ac:dyDescent="0.2">
      <c r="AK134" s="84">
        <f t="shared" ca="1" si="27"/>
        <v>1</v>
      </c>
      <c r="AL134" s="88" t="str">
        <f t="shared" ca="1" si="28"/>
        <v>weiß</v>
      </c>
      <c r="AM134" s="87" t="str">
        <f t="shared" ca="1" si="29"/>
        <v/>
      </c>
      <c r="AN134" s="87" t="str">
        <f t="shared" ca="1" si="30"/>
        <v/>
      </c>
      <c r="AO134" s="87" t="str">
        <f t="shared" ca="1" si="31"/>
        <v/>
      </c>
      <c r="AP134" s="84">
        <f t="shared" ca="1" si="37"/>
        <v>9</v>
      </c>
      <c r="AQ134" s="84">
        <f t="shared" ca="1" si="32"/>
        <v>143</v>
      </c>
      <c r="AR134" s="78"/>
      <c r="AS134" s="84">
        <f t="shared" ca="1" si="33"/>
        <v>1</v>
      </c>
      <c r="AT134" s="87" t="str">
        <f t="shared" ca="1" si="34"/>
        <v>weiß</v>
      </c>
      <c r="AU134" s="87" t="str">
        <f t="shared" ca="1" si="35"/>
        <v/>
      </c>
      <c r="AV134" s="87" t="str">
        <f t="shared" ca="1" si="36"/>
        <v/>
      </c>
      <c r="AW134" s="87" t="str">
        <f t="shared" ca="1" si="26"/>
        <v/>
      </c>
      <c r="AX134" s="67">
        <f t="shared" ca="1" si="38"/>
        <v>9</v>
      </c>
      <c r="AY134" s="78"/>
    </row>
    <row r="135" spans="37:51" ht="19.149999999999999" customHeight="1" x14ac:dyDescent="0.2">
      <c r="AK135" s="84">
        <f t="shared" ca="1" si="27"/>
        <v>1</v>
      </c>
      <c r="AL135" s="88" t="str">
        <f t="shared" ca="1" si="28"/>
        <v>weiß</v>
      </c>
      <c r="AM135" s="87" t="str">
        <f t="shared" ca="1" si="29"/>
        <v/>
      </c>
      <c r="AN135" s="87" t="str">
        <f t="shared" ca="1" si="30"/>
        <v/>
      </c>
      <c r="AO135" s="87" t="str">
        <f t="shared" ca="1" si="31"/>
        <v/>
      </c>
      <c r="AP135" s="84">
        <f t="shared" ca="1" si="37"/>
        <v>9</v>
      </c>
      <c r="AQ135" s="84">
        <f t="shared" ca="1" si="32"/>
        <v>144</v>
      </c>
      <c r="AR135" s="78"/>
      <c r="AS135" s="84">
        <f t="shared" ca="1" si="33"/>
        <v>1</v>
      </c>
      <c r="AT135" s="87" t="str">
        <f t="shared" ca="1" si="34"/>
        <v>weiß</v>
      </c>
      <c r="AU135" s="87" t="str">
        <f t="shared" ca="1" si="35"/>
        <v/>
      </c>
      <c r="AV135" s="87" t="str">
        <f t="shared" ca="1" si="36"/>
        <v/>
      </c>
      <c r="AW135" s="87" t="str">
        <f t="shared" ca="1" si="26"/>
        <v/>
      </c>
      <c r="AX135" s="67">
        <f t="shared" ca="1" si="38"/>
        <v>9</v>
      </c>
      <c r="AY135" s="78"/>
    </row>
    <row r="136" spans="37:51" ht="19.149999999999999" customHeight="1" x14ac:dyDescent="0.2">
      <c r="AK136" s="84">
        <f t="shared" ca="1" si="27"/>
        <v>1</v>
      </c>
      <c r="AL136" s="88" t="str">
        <f t="shared" ca="1" si="28"/>
        <v>weiß</v>
      </c>
      <c r="AM136" s="87" t="str">
        <f t="shared" ca="1" si="29"/>
        <v/>
      </c>
      <c r="AN136" s="87" t="str">
        <f t="shared" ca="1" si="30"/>
        <v/>
      </c>
      <c r="AO136" s="87" t="str">
        <f t="shared" ca="1" si="31"/>
        <v/>
      </c>
      <c r="AP136" s="84">
        <f t="shared" ca="1" si="37"/>
        <v>9</v>
      </c>
      <c r="AQ136" s="84">
        <f t="shared" ca="1" si="32"/>
        <v>145</v>
      </c>
      <c r="AR136" s="78"/>
      <c r="AS136" s="84">
        <f t="shared" ca="1" si="33"/>
        <v>1</v>
      </c>
      <c r="AT136" s="87" t="str">
        <f t="shared" ca="1" si="34"/>
        <v>weiß</v>
      </c>
      <c r="AU136" s="87" t="str">
        <f t="shared" ca="1" si="35"/>
        <v/>
      </c>
      <c r="AV136" s="87" t="str">
        <f t="shared" ca="1" si="36"/>
        <v/>
      </c>
      <c r="AW136" s="87" t="str">
        <f t="shared" ca="1" si="26"/>
        <v/>
      </c>
      <c r="AX136" s="67">
        <f t="shared" ca="1" si="38"/>
        <v>9</v>
      </c>
      <c r="AY136" s="78"/>
    </row>
    <row r="137" spans="37:51" ht="19.149999999999999" customHeight="1" x14ac:dyDescent="0.2">
      <c r="AK137" s="84">
        <f t="shared" ca="1" si="27"/>
        <v>1</v>
      </c>
      <c r="AL137" s="88" t="str">
        <f t="shared" ca="1" si="28"/>
        <v>weiß</v>
      </c>
      <c r="AM137" s="87" t="str">
        <f t="shared" ca="1" si="29"/>
        <v/>
      </c>
      <c r="AN137" s="87" t="str">
        <f t="shared" ca="1" si="30"/>
        <v/>
      </c>
      <c r="AO137" s="87" t="str">
        <f t="shared" ca="1" si="31"/>
        <v/>
      </c>
      <c r="AP137" s="84">
        <f t="shared" ca="1" si="37"/>
        <v>9</v>
      </c>
      <c r="AQ137" s="84">
        <f t="shared" ca="1" si="32"/>
        <v>146</v>
      </c>
      <c r="AR137" s="78"/>
      <c r="AS137" s="84">
        <f t="shared" ca="1" si="33"/>
        <v>1</v>
      </c>
      <c r="AT137" s="87" t="str">
        <f t="shared" ca="1" si="34"/>
        <v>weiß</v>
      </c>
      <c r="AU137" s="87" t="str">
        <f t="shared" ca="1" si="35"/>
        <v/>
      </c>
      <c r="AV137" s="87" t="str">
        <f t="shared" ca="1" si="36"/>
        <v/>
      </c>
      <c r="AW137" s="87" t="str">
        <f t="shared" ca="1" si="26"/>
        <v/>
      </c>
      <c r="AX137" s="67">
        <f t="shared" ca="1" si="38"/>
        <v>9</v>
      </c>
      <c r="AY137" s="78"/>
    </row>
    <row r="138" spans="37:51" ht="19.149999999999999" customHeight="1" x14ac:dyDescent="0.2">
      <c r="AK138" s="84">
        <f t="shared" ca="1" si="27"/>
        <v>1</v>
      </c>
      <c r="AL138" s="88" t="str">
        <f t="shared" ca="1" si="28"/>
        <v>weiß</v>
      </c>
      <c r="AM138" s="87" t="str">
        <f t="shared" ca="1" si="29"/>
        <v/>
      </c>
      <c r="AN138" s="87" t="str">
        <f t="shared" ca="1" si="30"/>
        <v/>
      </c>
      <c r="AO138" s="87" t="str">
        <f t="shared" ca="1" si="31"/>
        <v/>
      </c>
      <c r="AP138" s="84">
        <f t="shared" ca="1" si="37"/>
        <v>9</v>
      </c>
      <c r="AQ138" s="84">
        <f t="shared" ca="1" si="32"/>
        <v>147</v>
      </c>
      <c r="AR138" s="78"/>
      <c r="AS138" s="84">
        <f t="shared" ca="1" si="33"/>
        <v>1</v>
      </c>
      <c r="AT138" s="87" t="str">
        <f t="shared" ca="1" si="34"/>
        <v>weiß</v>
      </c>
      <c r="AU138" s="87" t="str">
        <f t="shared" ca="1" si="35"/>
        <v/>
      </c>
      <c r="AV138" s="87" t="str">
        <f t="shared" ca="1" si="36"/>
        <v/>
      </c>
      <c r="AW138" s="87" t="str">
        <f t="shared" ca="1" si="26"/>
        <v/>
      </c>
      <c r="AX138" s="67">
        <f t="shared" ca="1" si="38"/>
        <v>9</v>
      </c>
      <c r="AY138" s="78"/>
    </row>
    <row r="139" spans="37:51" ht="19.149999999999999" customHeight="1" x14ac:dyDescent="0.2">
      <c r="AK139" s="84">
        <f t="shared" ca="1" si="27"/>
        <v>1</v>
      </c>
      <c r="AL139" s="88" t="str">
        <f t="shared" ca="1" si="28"/>
        <v>weiß</v>
      </c>
      <c r="AM139" s="87" t="str">
        <f t="shared" ca="1" si="29"/>
        <v/>
      </c>
      <c r="AN139" s="87" t="str">
        <f t="shared" ca="1" si="30"/>
        <v/>
      </c>
      <c r="AO139" s="87" t="str">
        <f t="shared" ca="1" si="31"/>
        <v/>
      </c>
      <c r="AP139" s="84">
        <f t="shared" ca="1" si="37"/>
        <v>9</v>
      </c>
      <c r="AQ139" s="84">
        <f t="shared" ca="1" si="32"/>
        <v>148</v>
      </c>
      <c r="AR139" s="78"/>
      <c r="AS139" s="84">
        <f t="shared" ca="1" si="33"/>
        <v>1</v>
      </c>
      <c r="AT139" s="87" t="str">
        <f t="shared" ca="1" si="34"/>
        <v>weiß</v>
      </c>
      <c r="AU139" s="87" t="str">
        <f t="shared" ca="1" si="35"/>
        <v/>
      </c>
      <c r="AV139" s="87" t="str">
        <f t="shared" ca="1" si="36"/>
        <v/>
      </c>
      <c r="AW139" s="87" t="str">
        <f t="shared" ca="1" si="26"/>
        <v/>
      </c>
      <c r="AX139" s="67">
        <f t="shared" ca="1" si="38"/>
        <v>9</v>
      </c>
      <c r="AY139" s="78"/>
    </row>
    <row r="140" spans="37:51" ht="19.149999999999999" customHeight="1" x14ac:dyDescent="0.2">
      <c r="AK140" s="84">
        <f t="shared" ca="1" si="27"/>
        <v>1</v>
      </c>
      <c r="AL140" s="88" t="str">
        <f t="shared" ca="1" si="28"/>
        <v>weiß</v>
      </c>
      <c r="AM140" s="87" t="str">
        <f t="shared" ca="1" si="29"/>
        <v/>
      </c>
      <c r="AN140" s="87" t="str">
        <f t="shared" ca="1" si="30"/>
        <v/>
      </c>
      <c r="AO140" s="87" t="str">
        <f t="shared" ca="1" si="31"/>
        <v/>
      </c>
      <c r="AP140" s="84">
        <f t="shared" ca="1" si="37"/>
        <v>9</v>
      </c>
      <c r="AQ140" s="84">
        <f t="shared" ca="1" si="32"/>
        <v>149</v>
      </c>
      <c r="AR140" s="78"/>
      <c r="AS140" s="84">
        <f t="shared" ca="1" si="33"/>
        <v>1</v>
      </c>
      <c r="AT140" s="87" t="str">
        <f t="shared" ca="1" si="34"/>
        <v>weiß</v>
      </c>
      <c r="AU140" s="87" t="str">
        <f t="shared" ca="1" si="35"/>
        <v/>
      </c>
      <c r="AV140" s="87" t="str">
        <f t="shared" ca="1" si="36"/>
        <v/>
      </c>
      <c r="AW140" s="87" t="str">
        <f t="shared" ca="1" si="26"/>
        <v/>
      </c>
      <c r="AX140" s="67">
        <f t="shared" ca="1" si="38"/>
        <v>9</v>
      </c>
      <c r="AY140" s="78"/>
    </row>
    <row r="141" spans="37:51" ht="19.149999999999999" customHeight="1" x14ac:dyDescent="0.2">
      <c r="AK141" s="84">
        <f t="shared" ca="1" si="27"/>
        <v>1</v>
      </c>
      <c r="AL141" s="88" t="str">
        <f t="shared" ca="1" si="28"/>
        <v>weiß</v>
      </c>
      <c r="AM141" s="87" t="str">
        <f t="shared" ca="1" si="29"/>
        <v/>
      </c>
      <c r="AN141" s="87" t="str">
        <f t="shared" ca="1" si="30"/>
        <v/>
      </c>
      <c r="AO141" s="87" t="str">
        <f t="shared" ca="1" si="31"/>
        <v/>
      </c>
      <c r="AP141" s="84">
        <f t="shared" ca="1" si="37"/>
        <v>9</v>
      </c>
      <c r="AQ141" s="84">
        <f t="shared" ca="1" si="32"/>
        <v>150</v>
      </c>
      <c r="AR141" s="78"/>
      <c r="AS141" s="84">
        <f t="shared" ca="1" si="33"/>
        <v>1</v>
      </c>
      <c r="AT141" s="87" t="str">
        <f t="shared" ca="1" si="34"/>
        <v>weiß</v>
      </c>
      <c r="AU141" s="87" t="str">
        <f t="shared" ca="1" si="35"/>
        <v/>
      </c>
      <c r="AV141" s="87" t="str">
        <f t="shared" ca="1" si="36"/>
        <v/>
      </c>
      <c r="AW141" s="87" t="str">
        <f t="shared" ca="1" si="26"/>
        <v/>
      </c>
      <c r="AX141" s="67">
        <f t="shared" ca="1" si="38"/>
        <v>9</v>
      </c>
      <c r="AY141" s="78"/>
    </row>
    <row r="142" spans="37:51" ht="19.149999999999999" customHeight="1" x14ac:dyDescent="0.2">
      <c r="AK142" s="84">
        <f t="shared" ca="1" si="27"/>
        <v>1</v>
      </c>
      <c r="AL142" s="88" t="str">
        <f t="shared" ca="1" si="28"/>
        <v>weiß</v>
      </c>
      <c r="AM142" s="87" t="str">
        <f t="shared" ca="1" si="29"/>
        <v/>
      </c>
      <c r="AN142" s="87" t="str">
        <f t="shared" ca="1" si="30"/>
        <v/>
      </c>
      <c r="AO142" s="87" t="str">
        <f t="shared" ca="1" si="31"/>
        <v/>
      </c>
      <c r="AP142" s="84">
        <f t="shared" ca="1" si="37"/>
        <v>9</v>
      </c>
      <c r="AQ142" s="84">
        <f t="shared" ca="1" si="32"/>
        <v>151</v>
      </c>
      <c r="AR142" s="78"/>
      <c r="AS142" s="84">
        <f t="shared" ca="1" si="33"/>
        <v>1</v>
      </c>
      <c r="AT142" s="87" t="str">
        <f t="shared" ca="1" si="34"/>
        <v>weiß</v>
      </c>
      <c r="AU142" s="87" t="str">
        <f t="shared" ca="1" si="35"/>
        <v/>
      </c>
      <c r="AV142" s="87" t="str">
        <f t="shared" ca="1" si="36"/>
        <v/>
      </c>
      <c r="AW142" s="87" t="str">
        <f t="shared" ca="1" si="26"/>
        <v/>
      </c>
      <c r="AX142" s="67">
        <f t="shared" ca="1" si="38"/>
        <v>9</v>
      </c>
      <c r="AY142" s="78"/>
    </row>
    <row r="143" spans="37:51" ht="19.149999999999999" customHeight="1" x14ac:dyDescent="0.2">
      <c r="AK143" s="84">
        <f t="shared" ca="1" si="27"/>
        <v>1</v>
      </c>
      <c r="AL143" s="88" t="str">
        <f t="shared" ca="1" si="28"/>
        <v>weiß</v>
      </c>
      <c r="AM143" s="87" t="str">
        <f t="shared" ca="1" si="29"/>
        <v/>
      </c>
      <c r="AN143" s="87" t="str">
        <f t="shared" ca="1" si="30"/>
        <v/>
      </c>
      <c r="AO143" s="87" t="str">
        <f t="shared" ca="1" si="31"/>
        <v/>
      </c>
      <c r="AP143" s="84">
        <f t="shared" ca="1" si="37"/>
        <v>9</v>
      </c>
      <c r="AQ143" s="84">
        <f t="shared" ca="1" si="32"/>
        <v>152</v>
      </c>
      <c r="AR143" s="78"/>
      <c r="AS143" s="84">
        <f t="shared" ca="1" si="33"/>
        <v>1</v>
      </c>
      <c r="AT143" s="87" t="str">
        <f t="shared" ca="1" si="34"/>
        <v>weiß</v>
      </c>
      <c r="AU143" s="87" t="str">
        <f t="shared" ca="1" si="35"/>
        <v/>
      </c>
      <c r="AV143" s="87" t="str">
        <f t="shared" ca="1" si="36"/>
        <v/>
      </c>
      <c r="AW143" s="87" t="str">
        <f t="shared" ca="1" si="26"/>
        <v/>
      </c>
      <c r="AX143" s="67">
        <f t="shared" ca="1" si="38"/>
        <v>9</v>
      </c>
      <c r="AY143" s="78"/>
    </row>
    <row r="144" spans="37:51" ht="19.149999999999999" customHeight="1" x14ac:dyDescent="0.2">
      <c r="AK144" s="84">
        <f t="shared" ca="1" si="27"/>
        <v>1</v>
      </c>
      <c r="AL144" s="88" t="str">
        <f t="shared" ca="1" si="28"/>
        <v>weiß</v>
      </c>
      <c r="AM144" s="87" t="str">
        <f t="shared" ca="1" si="29"/>
        <v/>
      </c>
      <c r="AN144" s="87" t="str">
        <f t="shared" ca="1" si="30"/>
        <v/>
      </c>
      <c r="AO144" s="87" t="str">
        <f t="shared" ca="1" si="31"/>
        <v/>
      </c>
      <c r="AP144" s="84">
        <f t="shared" ca="1" si="37"/>
        <v>9</v>
      </c>
      <c r="AQ144" s="84">
        <f t="shared" ca="1" si="32"/>
        <v>153</v>
      </c>
      <c r="AR144" s="78"/>
      <c r="AS144" s="84">
        <f t="shared" ca="1" si="33"/>
        <v>1</v>
      </c>
      <c r="AT144" s="87" t="str">
        <f t="shared" ca="1" si="34"/>
        <v>weiß</v>
      </c>
      <c r="AU144" s="87" t="str">
        <f t="shared" ca="1" si="35"/>
        <v/>
      </c>
      <c r="AV144" s="87" t="str">
        <f t="shared" ca="1" si="36"/>
        <v/>
      </c>
      <c r="AW144" s="87" t="str">
        <f t="shared" ca="1" si="26"/>
        <v/>
      </c>
      <c r="AX144" s="67">
        <f t="shared" ca="1" si="38"/>
        <v>9</v>
      </c>
      <c r="AY144" s="78"/>
    </row>
    <row r="145" spans="37:51" ht="19.149999999999999" customHeight="1" x14ac:dyDescent="0.2">
      <c r="AK145" s="84">
        <f t="shared" ca="1" si="27"/>
        <v>1</v>
      </c>
      <c r="AL145" s="88" t="str">
        <f t="shared" ca="1" si="28"/>
        <v>weiß</v>
      </c>
      <c r="AM145" s="87" t="str">
        <f t="shared" ca="1" si="29"/>
        <v/>
      </c>
      <c r="AN145" s="87" t="str">
        <f t="shared" ca="1" si="30"/>
        <v/>
      </c>
      <c r="AO145" s="87" t="str">
        <f t="shared" ca="1" si="31"/>
        <v/>
      </c>
      <c r="AP145" s="84">
        <f t="shared" ca="1" si="37"/>
        <v>9</v>
      </c>
      <c r="AQ145" s="84">
        <f t="shared" ca="1" si="32"/>
        <v>154</v>
      </c>
      <c r="AR145" s="78"/>
      <c r="AS145" s="84">
        <f t="shared" ca="1" si="33"/>
        <v>1</v>
      </c>
      <c r="AT145" s="87" t="str">
        <f t="shared" ca="1" si="34"/>
        <v>weiß</v>
      </c>
      <c r="AU145" s="87" t="str">
        <f t="shared" ca="1" si="35"/>
        <v/>
      </c>
      <c r="AV145" s="87" t="str">
        <f t="shared" ca="1" si="36"/>
        <v/>
      </c>
      <c r="AW145" s="87" t="str">
        <f t="shared" ca="1" si="26"/>
        <v/>
      </c>
      <c r="AX145" s="67">
        <f t="shared" ca="1" si="38"/>
        <v>9</v>
      </c>
      <c r="AY145" s="78"/>
    </row>
    <row r="146" spans="37:51" ht="19.149999999999999" customHeight="1" x14ac:dyDescent="0.2">
      <c r="AK146" s="84">
        <f t="shared" ca="1" si="27"/>
        <v>1</v>
      </c>
      <c r="AL146" s="88" t="str">
        <f t="shared" ca="1" si="28"/>
        <v>weiß</v>
      </c>
      <c r="AM146" s="87" t="str">
        <f t="shared" ca="1" si="29"/>
        <v/>
      </c>
      <c r="AN146" s="87" t="str">
        <f t="shared" ca="1" si="30"/>
        <v/>
      </c>
      <c r="AO146" s="87" t="str">
        <f t="shared" ca="1" si="31"/>
        <v/>
      </c>
      <c r="AP146" s="84">
        <f t="shared" ca="1" si="37"/>
        <v>9</v>
      </c>
      <c r="AQ146" s="84">
        <f t="shared" ca="1" si="32"/>
        <v>155</v>
      </c>
      <c r="AR146" s="78"/>
      <c r="AS146" s="84">
        <f t="shared" ca="1" si="33"/>
        <v>1</v>
      </c>
      <c r="AT146" s="87" t="str">
        <f t="shared" ca="1" si="34"/>
        <v>weiß</v>
      </c>
      <c r="AU146" s="87" t="str">
        <f t="shared" ca="1" si="35"/>
        <v/>
      </c>
      <c r="AV146" s="87" t="str">
        <f t="shared" ca="1" si="36"/>
        <v/>
      </c>
      <c r="AW146" s="87" t="str">
        <f t="shared" ca="1" si="26"/>
        <v/>
      </c>
      <c r="AX146" s="67">
        <f t="shared" ca="1" si="38"/>
        <v>9</v>
      </c>
      <c r="AY146" s="78"/>
    </row>
    <row r="147" spans="37:51" ht="19.149999999999999" customHeight="1" x14ac:dyDescent="0.2">
      <c r="AK147" s="84">
        <f t="shared" ca="1" si="27"/>
        <v>1</v>
      </c>
      <c r="AL147" s="88" t="str">
        <f t="shared" ca="1" si="28"/>
        <v>weiß</v>
      </c>
      <c r="AM147" s="87" t="str">
        <f t="shared" ca="1" si="29"/>
        <v/>
      </c>
      <c r="AN147" s="87" t="str">
        <f t="shared" ca="1" si="30"/>
        <v/>
      </c>
      <c r="AO147" s="87" t="str">
        <f t="shared" ca="1" si="31"/>
        <v/>
      </c>
      <c r="AP147" s="84">
        <f t="shared" ca="1" si="37"/>
        <v>9</v>
      </c>
      <c r="AQ147" s="84">
        <f t="shared" ca="1" si="32"/>
        <v>156</v>
      </c>
      <c r="AR147" s="78"/>
      <c r="AS147" s="84">
        <f t="shared" ca="1" si="33"/>
        <v>1</v>
      </c>
      <c r="AT147" s="87" t="str">
        <f t="shared" ca="1" si="34"/>
        <v>weiß</v>
      </c>
      <c r="AU147" s="87" t="str">
        <f t="shared" ca="1" si="35"/>
        <v/>
      </c>
      <c r="AV147" s="87" t="str">
        <f t="shared" ca="1" si="36"/>
        <v/>
      </c>
      <c r="AW147" s="87" t="str">
        <f t="shared" ca="1" si="26"/>
        <v/>
      </c>
      <c r="AX147" s="67">
        <f t="shared" ca="1" si="38"/>
        <v>9</v>
      </c>
      <c r="AY147" s="78"/>
    </row>
    <row r="148" spans="37:51" ht="19.149999999999999" customHeight="1" x14ac:dyDescent="0.2">
      <c r="AK148" s="84">
        <f t="shared" ca="1" si="27"/>
        <v>1</v>
      </c>
      <c r="AL148" s="88" t="str">
        <f t="shared" ca="1" si="28"/>
        <v>weiß</v>
      </c>
      <c r="AM148" s="87" t="str">
        <f t="shared" ca="1" si="29"/>
        <v/>
      </c>
      <c r="AN148" s="87" t="str">
        <f t="shared" ca="1" si="30"/>
        <v/>
      </c>
      <c r="AO148" s="87" t="str">
        <f t="shared" ca="1" si="31"/>
        <v/>
      </c>
      <c r="AP148" s="84">
        <f t="shared" ca="1" si="37"/>
        <v>9</v>
      </c>
      <c r="AQ148" s="84">
        <f t="shared" ca="1" si="32"/>
        <v>157</v>
      </c>
      <c r="AR148" s="78"/>
      <c r="AS148" s="84">
        <f t="shared" ca="1" si="33"/>
        <v>1</v>
      </c>
      <c r="AT148" s="87" t="str">
        <f t="shared" ca="1" si="34"/>
        <v>weiß</v>
      </c>
      <c r="AU148" s="87" t="str">
        <f t="shared" ca="1" si="35"/>
        <v/>
      </c>
      <c r="AV148" s="87" t="str">
        <f t="shared" ca="1" si="36"/>
        <v/>
      </c>
      <c r="AW148" s="87" t="str">
        <f t="shared" ca="1" si="26"/>
        <v/>
      </c>
      <c r="AX148" s="67">
        <f t="shared" ca="1" si="38"/>
        <v>9</v>
      </c>
      <c r="AY148" s="78"/>
    </row>
    <row r="149" spans="37:51" ht="19.149999999999999" customHeight="1" x14ac:dyDescent="0.2">
      <c r="AK149" s="84">
        <f t="shared" ca="1" si="27"/>
        <v>1</v>
      </c>
      <c r="AL149" s="88" t="str">
        <f t="shared" ca="1" si="28"/>
        <v>weiß</v>
      </c>
      <c r="AM149" s="87" t="str">
        <f t="shared" ca="1" si="29"/>
        <v/>
      </c>
      <c r="AN149" s="87" t="str">
        <f t="shared" ca="1" si="30"/>
        <v/>
      </c>
      <c r="AO149" s="87" t="str">
        <f t="shared" ca="1" si="31"/>
        <v/>
      </c>
      <c r="AP149" s="84">
        <f t="shared" ca="1" si="37"/>
        <v>9</v>
      </c>
      <c r="AQ149" s="84">
        <f t="shared" ca="1" si="32"/>
        <v>158</v>
      </c>
      <c r="AR149" s="78"/>
      <c r="AS149" s="84">
        <f t="shared" ca="1" si="33"/>
        <v>1</v>
      </c>
      <c r="AT149" s="87" t="str">
        <f t="shared" ca="1" si="34"/>
        <v>weiß</v>
      </c>
      <c r="AU149" s="87" t="str">
        <f t="shared" ca="1" si="35"/>
        <v/>
      </c>
      <c r="AV149" s="87" t="str">
        <f t="shared" ca="1" si="36"/>
        <v/>
      </c>
      <c r="AW149" s="87" t="str">
        <f t="shared" ca="1" si="26"/>
        <v/>
      </c>
      <c r="AX149" s="67">
        <f t="shared" ca="1" si="38"/>
        <v>9</v>
      </c>
      <c r="AY149" s="78"/>
    </row>
    <row r="150" spans="37:51" ht="19.149999999999999" customHeight="1" x14ac:dyDescent="0.2">
      <c r="AK150" s="84">
        <f t="shared" ca="1" si="27"/>
        <v>1</v>
      </c>
      <c r="AL150" s="88" t="str">
        <f t="shared" ca="1" si="28"/>
        <v>weiß</v>
      </c>
      <c r="AM150" s="87" t="str">
        <f t="shared" ca="1" si="29"/>
        <v/>
      </c>
      <c r="AN150" s="87" t="str">
        <f t="shared" ca="1" si="30"/>
        <v/>
      </c>
      <c r="AO150" s="87" t="str">
        <f t="shared" ca="1" si="31"/>
        <v/>
      </c>
      <c r="AP150" s="84">
        <f t="shared" ca="1" si="37"/>
        <v>9</v>
      </c>
      <c r="AQ150" s="84">
        <f t="shared" ca="1" si="32"/>
        <v>159</v>
      </c>
      <c r="AR150" s="78"/>
      <c r="AS150" s="84">
        <f t="shared" ca="1" si="33"/>
        <v>1</v>
      </c>
      <c r="AT150" s="87" t="str">
        <f t="shared" ca="1" si="34"/>
        <v>weiß</v>
      </c>
      <c r="AU150" s="87" t="str">
        <f t="shared" ca="1" si="35"/>
        <v/>
      </c>
      <c r="AV150" s="87" t="str">
        <f t="shared" ca="1" si="36"/>
        <v/>
      </c>
      <c r="AW150" s="87" t="str">
        <f t="shared" ca="1" si="26"/>
        <v/>
      </c>
      <c r="AX150" s="67">
        <f t="shared" ca="1" si="38"/>
        <v>9</v>
      </c>
      <c r="AY150" s="78"/>
    </row>
    <row r="151" spans="37:51" ht="19.149999999999999" customHeight="1" x14ac:dyDescent="0.2">
      <c r="AK151" s="84">
        <f t="shared" ca="1" si="27"/>
        <v>1</v>
      </c>
      <c r="AL151" s="88" t="str">
        <f t="shared" ca="1" si="28"/>
        <v>weiß</v>
      </c>
      <c r="AM151" s="87" t="str">
        <f t="shared" ca="1" si="29"/>
        <v/>
      </c>
      <c r="AN151" s="87" t="str">
        <f t="shared" ca="1" si="30"/>
        <v/>
      </c>
      <c r="AO151" s="87" t="str">
        <f t="shared" ca="1" si="31"/>
        <v/>
      </c>
      <c r="AP151" s="84">
        <f t="shared" ca="1" si="37"/>
        <v>9</v>
      </c>
      <c r="AQ151" s="84">
        <f t="shared" ca="1" si="32"/>
        <v>160</v>
      </c>
      <c r="AR151" s="78"/>
      <c r="AS151" s="84">
        <f t="shared" ca="1" si="33"/>
        <v>1</v>
      </c>
      <c r="AT151" s="87" t="str">
        <f t="shared" ca="1" si="34"/>
        <v>weiß</v>
      </c>
      <c r="AU151" s="87" t="str">
        <f t="shared" ca="1" si="35"/>
        <v/>
      </c>
      <c r="AV151" s="87" t="str">
        <f t="shared" ca="1" si="36"/>
        <v/>
      </c>
      <c r="AW151" s="87" t="str">
        <f t="shared" ca="1" si="26"/>
        <v/>
      </c>
      <c r="AX151" s="67">
        <f t="shared" ca="1" si="38"/>
        <v>9</v>
      </c>
      <c r="AY151" s="78"/>
    </row>
    <row r="152" spans="37:51" ht="19.149999999999999" customHeight="1" x14ac:dyDescent="0.2">
      <c r="AK152" s="84">
        <f t="shared" ca="1" si="27"/>
        <v>1</v>
      </c>
      <c r="AL152" s="88" t="str">
        <f t="shared" ca="1" si="28"/>
        <v>weiß</v>
      </c>
      <c r="AM152" s="87" t="str">
        <f t="shared" ca="1" si="29"/>
        <v/>
      </c>
      <c r="AN152" s="87" t="str">
        <f t="shared" ca="1" si="30"/>
        <v/>
      </c>
      <c r="AO152" s="87" t="str">
        <f t="shared" ca="1" si="31"/>
        <v/>
      </c>
      <c r="AP152" s="84">
        <f t="shared" ca="1" si="37"/>
        <v>9</v>
      </c>
      <c r="AQ152" s="84">
        <f t="shared" ca="1" si="32"/>
        <v>161</v>
      </c>
      <c r="AR152" s="78"/>
      <c r="AS152" s="84">
        <f t="shared" ca="1" si="33"/>
        <v>1</v>
      </c>
      <c r="AT152" s="87" t="str">
        <f t="shared" ca="1" si="34"/>
        <v>weiß</v>
      </c>
      <c r="AU152" s="87" t="str">
        <f t="shared" ca="1" si="35"/>
        <v/>
      </c>
      <c r="AV152" s="87" t="str">
        <f t="shared" ca="1" si="36"/>
        <v/>
      </c>
      <c r="AW152" s="87" t="str">
        <f t="shared" ca="1" si="26"/>
        <v/>
      </c>
      <c r="AX152" s="67">
        <f t="shared" ca="1" si="38"/>
        <v>9</v>
      </c>
      <c r="AY152" s="78"/>
    </row>
    <row r="153" spans="37:51" ht="19.149999999999999" customHeight="1" x14ac:dyDescent="0.2">
      <c r="AK153" s="84">
        <f t="shared" ca="1" si="27"/>
        <v>1</v>
      </c>
      <c r="AL153" s="88" t="str">
        <f t="shared" ca="1" si="28"/>
        <v>weiß</v>
      </c>
      <c r="AM153" s="87" t="str">
        <f t="shared" ca="1" si="29"/>
        <v/>
      </c>
      <c r="AN153" s="87" t="str">
        <f t="shared" ca="1" si="30"/>
        <v/>
      </c>
      <c r="AO153" s="87" t="str">
        <f t="shared" ca="1" si="31"/>
        <v/>
      </c>
      <c r="AP153" s="84">
        <f t="shared" ca="1" si="37"/>
        <v>9</v>
      </c>
      <c r="AQ153" s="84">
        <f t="shared" ca="1" si="32"/>
        <v>162</v>
      </c>
      <c r="AR153" s="78"/>
      <c r="AS153" s="84">
        <f t="shared" ca="1" si="33"/>
        <v>1</v>
      </c>
      <c r="AT153" s="87" t="str">
        <f t="shared" ca="1" si="34"/>
        <v>weiß</v>
      </c>
      <c r="AU153" s="87" t="str">
        <f t="shared" ca="1" si="35"/>
        <v/>
      </c>
      <c r="AV153" s="87" t="str">
        <f t="shared" ca="1" si="36"/>
        <v/>
      </c>
      <c r="AW153" s="87" t="str">
        <f t="shared" ca="1" si="26"/>
        <v/>
      </c>
      <c r="AX153" s="67">
        <f t="shared" ca="1" si="38"/>
        <v>9</v>
      </c>
      <c r="AY153" s="78"/>
    </row>
    <row r="154" spans="37:51" ht="19.149999999999999" customHeight="1" x14ac:dyDescent="0.2">
      <c r="AK154" s="84">
        <f t="shared" ca="1" si="27"/>
        <v>1</v>
      </c>
      <c r="AL154" s="88" t="str">
        <f t="shared" ca="1" si="28"/>
        <v>weiß</v>
      </c>
      <c r="AM154" s="87" t="str">
        <f t="shared" ca="1" si="29"/>
        <v/>
      </c>
      <c r="AN154" s="87" t="str">
        <f t="shared" ca="1" si="30"/>
        <v/>
      </c>
      <c r="AO154" s="87" t="str">
        <f t="shared" ca="1" si="31"/>
        <v/>
      </c>
      <c r="AP154" s="84">
        <f t="shared" ca="1" si="37"/>
        <v>9</v>
      </c>
      <c r="AQ154" s="84">
        <f t="shared" ca="1" si="32"/>
        <v>163</v>
      </c>
      <c r="AR154" s="78"/>
      <c r="AS154" s="84">
        <f t="shared" ca="1" si="33"/>
        <v>1</v>
      </c>
      <c r="AT154" s="87" t="str">
        <f t="shared" ca="1" si="34"/>
        <v>weiß</v>
      </c>
      <c r="AU154" s="87" t="str">
        <f t="shared" ca="1" si="35"/>
        <v/>
      </c>
      <c r="AV154" s="87" t="str">
        <f t="shared" ca="1" si="36"/>
        <v/>
      </c>
      <c r="AW154" s="87" t="str">
        <f t="shared" ca="1" si="26"/>
        <v/>
      </c>
      <c r="AX154" s="67">
        <f t="shared" ca="1" si="38"/>
        <v>9</v>
      </c>
      <c r="AY154" s="78"/>
    </row>
    <row r="155" spans="37:51" ht="19.149999999999999" customHeight="1" x14ac:dyDescent="0.2">
      <c r="AK155" s="84">
        <f t="shared" ca="1" si="27"/>
        <v>1</v>
      </c>
      <c r="AL155" s="88" t="str">
        <f t="shared" ca="1" si="28"/>
        <v>weiß</v>
      </c>
      <c r="AM155" s="87" t="str">
        <f t="shared" ca="1" si="29"/>
        <v/>
      </c>
      <c r="AN155" s="87" t="str">
        <f t="shared" ca="1" si="30"/>
        <v/>
      </c>
      <c r="AO155" s="87" t="str">
        <f t="shared" ca="1" si="31"/>
        <v/>
      </c>
      <c r="AP155" s="84">
        <f t="shared" ca="1" si="37"/>
        <v>9</v>
      </c>
      <c r="AQ155" s="84">
        <f t="shared" ca="1" si="32"/>
        <v>164</v>
      </c>
      <c r="AR155" s="78"/>
      <c r="AS155" s="84">
        <f t="shared" ca="1" si="33"/>
        <v>1</v>
      </c>
      <c r="AT155" s="87" t="str">
        <f t="shared" ca="1" si="34"/>
        <v>weiß</v>
      </c>
      <c r="AU155" s="87" t="str">
        <f t="shared" ca="1" si="35"/>
        <v/>
      </c>
      <c r="AV155" s="87" t="str">
        <f t="shared" ca="1" si="36"/>
        <v/>
      </c>
      <c r="AW155" s="87" t="str">
        <f t="shared" ca="1" si="26"/>
        <v/>
      </c>
      <c r="AX155" s="67">
        <f t="shared" ca="1" si="38"/>
        <v>9</v>
      </c>
      <c r="AY155" s="78"/>
    </row>
    <row r="156" spans="37:51" ht="19.149999999999999" customHeight="1" x14ac:dyDescent="0.2">
      <c r="AK156" s="84">
        <f t="shared" ca="1" si="27"/>
        <v>1</v>
      </c>
      <c r="AL156" s="88" t="str">
        <f t="shared" ca="1" si="28"/>
        <v>weiß</v>
      </c>
      <c r="AM156" s="87" t="str">
        <f t="shared" ca="1" si="29"/>
        <v/>
      </c>
      <c r="AN156" s="87" t="str">
        <f t="shared" ca="1" si="30"/>
        <v/>
      </c>
      <c r="AO156" s="87" t="str">
        <f t="shared" ca="1" si="31"/>
        <v/>
      </c>
      <c r="AP156" s="84">
        <f t="shared" ca="1" si="37"/>
        <v>9</v>
      </c>
      <c r="AQ156" s="84">
        <f t="shared" ca="1" si="32"/>
        <v>165</v>
      </c>
      <c r="AR156" s="78"/>
      <c r="AS156" s="84">
        <f t="shared" ca="1" si="33"/>
        <v>1</v>
      </c>
      <c r="AT156" s="87" t="str">
        <f t="shared" ca="1" si="34"/>
        <v>weiß</v>
      </c>
      <c r="AU156" s="87" t="str">
        <f t="shared" ca="1" si="35"/>
        <v/>
      </c>
      <c r="AV156" s="87" t="str">
        <f t="shared" ca="1" si="36"/>
        <v/>
      </c>
      <c r="AW156" s="87" t="str">
        <f t="shared" ca="1" si="26"/>
        <v/>
      </c>
      <c r="AX156" s="67">
        <f t="shared" ca="1" si="38"/>
        <v>9</v>
      </c>
      <c r="AY156" s="78"/>
    </row>
    <row r="157" spans="37:51" ht="19.149999999999999" customHeight="1" x14ac:dyDescent="0.2">
      <c r="AK157" s="84">
        <f t="shared" ca="1" si="27"/>
        <v>1</v>
      </c>
      <c r="AL157" s="88" t="str">
        <f t="shared" ca="1" si="28"/>
        <v>weiß</v>
      </c>
      <c r="AM157" s="87" t="str">
        <f t="shared" ca="1" si="29"/>
        <v/>
      </c>
      <c r="AN157" s="87" t="str">
        <f t="shared" ca="1" si="30"/>
        <v/>
      </c>
      <c r="AO157" s="87" t="str">
        <f t="shared" ca="1" si="31"/>
        <v/>
      </c>
      <c r="AP157" s="84">
        <f t="shared" ca="1" si="37"/>
        <v>9</v>
      </c>
      <c r="AQ157" s="84">
        <f t="shared" ca="1" si="32"/>
        <v>166</v>
      </c>
      <c r="AR157" s="78"/>
      <c r="AS157" s="84">
        <f t="shared" ca="1" si="33"/>
        <v>1</v>
      </c>
      <c r="AT157" s="87" t="str">
        <f t="shared" ca="1" si="34"/>
        <v>weiß</v>
      </c>
      <c r="AU157" s="87" t="str">
        <f t="shared" ca="1" si="35"/>
        <v/>
      </c>
      <c r="AV157" s="87" t="str">
        <f t="shared" ca="1" si="36"/>
        <v/>
      </c>
      <c r="AW157" s="87" t="str">
        <f t="shared" ca="1" si="26"/>
        <v/>
      </c>
      <c r="AX157" s="67">
        <f t="shared" ca="1" si="38"/>
        <v>9</v>
      </c>
      <c r="AY157" s="78"/>
    </row>
    <row r="158" spans="37:51" ht="19.149999999999999" customHeight="1" x14ac:dyDescent="0.2">
      <c r="AK158" s="84">
        <f t="shared" ca="1" si="27"/>
        <v>1</v>
      </c>
      <c r="AL158" s="88" t="str">
        <f t="shared" ca="1" si="28"/>
        <v>weiß</v>
      </c>
      <c r="AM158" s="87" t="str">
        <f t="shared" ca="1" si="29"/>
        <v/>
      </c>
      <c r="AN158" s="87" t="str">
        <f t="shared" ca="1" si="30"/>
        <v/>
      </c>
      <c r="AO158" s="87" t="str">
        <f t="shared" ca="1" si="31"/>
        <v/>
      </c>
      <c r="AP158" s="84">
        <f t="shared" ca="1" si="37"/>
        <v>9</v>
      </c>
      <c r="AQ158" s="84">
        <f t="shared" ca="1" si="32"/>
        <v>167</v>
      </c>
      <c r="AR158" s="78"/>
      <c r="AS158" s="84">
        <f t="shared" ca="1" si="33"/>
        <v>1</v>
      </c>
      <c r="AT158" s="87" t="str">
        <f t="shared" ca="1" si="34"/>
        <v>weiß</v>
      </c>
      <c r="AU158" s="87" t="str">
        <f t="shared" ca="1" si="35"/>
        <v/>
      </c>
      <c r="AV158" s="87" t="str">
        <f t="shared" ca="1" si="36"/>
        <v/>
      </c>
      <c r="AW158" s="87" t="str">
        <f t="shared" ca="1" si="26"/>
        <v/>
      </c>
      <c r="AX158" s="67">
        <f t="shared" ca="1" si="38"/>
        <v>9</v>
      </c>
      <c r="AY158" s="78"/>
    </row>
    <row r="159" spans="37:51" ht="19.149999999999999" customHeight="1" x14ac:dyDescent="0.2">
      <c r="AK159" s="84">
        <f t="shared" ca="1" si="27"/>
        <v>1</v>
      </c>
      <c r="AL159" s="88" t="str">
        <f t="shared" ca="1" si="28"/>
        <v>weiß</v>
      </c>
      <c r="AM159" s="87" t="str">
        <f t="shared" ca="1" si="29"/>
        <v/>
      </c>
      <c r="AN159" s="87" t="str">
        <f t="shared" ca="1" si="30"/>
        <v/>
      </c>
      <c r="AO159" s="87" t="str">
        <f t="shared" ca="1" si="31"/>
        <v/>
      </c>
      <c r="AP159" s="84">
        <f t="shared" ca="1" si="37"/>
        <v>9</v>
      </c>
      <c r="AQ159" s="84">
        <f t="shared" ca="1" si="32"/>
        <v>168</v>
      </c>
      <c r="AR159" s="78"/>
      <c r="AS159" s="84">
        <f t="shared" ca="1" si="33"/>
        <v>1</v>
      </c>
      <c r="AT159" s="87" t="str">
        <f t="shared" ca="1" si="34"/>
        <v>weiß</v>
      </c>
      <c r="AU159" s="87" t="str">
        <f t="shared" ca="1" si="35"/>
        <v/>
      </c>
      <c r="AV159" s="87" t="str">
        <f t="shared" ca="1" si="36"/>
        <v/>
      </c>
      <c r="AW159" s="87" t="str">
        <f t="shared" ca="1" si="26"/>
        <v/>
      </c>
      <c r="AX159" s="67">
        <f t="shared" ca="1" si="38"/>
        <v>9</v>
      </c>
      <c r="AY159" s="78"/>
    </row>
    <row r="160" spans="37:51" ht="19.149999999999999" customHeight="1" x14ac:dyDescent="0.2">
      <c r="AK160" s="84">
        <f t="shared" ca="1" si="27"/>
        <v>1</v>
      </c>
      <c r="AL160" s="88" t="str">
        <f t="shared" ca="1" si="28"/>
        <v>weiß</v>
      </c>
      <c r="AM160" s="87" t="str">
        <f t="shared" ca="1" si="29"/>
        <v/>
      </c>
      <c r="AN160" s="87" t="str">
        <f t="shared" ca="1" si="30"/>
        <v/>
      </c>
      <c r="AO160" s="87" t="str">
        <f t="shared" ca="1" si="31"/>
        <v/>
      </c>
      <c r="AP160" s="84">
        <f t="shared" ca="1" si="37"/>
        <v>9</v>
      </c>
      <c r="AQ160" s="84">
        <f t="shared" ca="1" si="32"/>
        <v>169</v>
      </c>
      <c r="AR160" s="78"/>
      <c r="AS160" s="84">
        <f t="shared" ca="1" si="33"/>
        <v>1</v>
      </c>
      <c r="AT160" s="87" t="str">
        <f t="shared" ca="1" si="34"/>
        <v>weiß</v>
      </c>
      <c r="AU160" s="87" t="str">
        <f t="shared" ca="1" si="35"/>
        <v/>
      </c>
      <c r="AV160" s="87" t="str">
        <f t="shared" ca="1" si="36"/>
        <v/>
      </c>
      <c r="AW160" s="87" t="str">
        <f t="shared" ca="1" si="26"/>
        <v/>
      </c>
      <c r="AX160" s="67">
        <f t="shared" ca="1" si="38"/>
        <v>9</v>
      </c>
      <c r="AY160" s="78"/>
    </row>
    <row r="161" spans="37:51" ht="19.149999999999999" customHeight="1" x14ac:dyDescent="0.2">
      <c r="AK161" s="84">
        <f t="shared" ca="1" si="27"/>
        <v>1</v>
      </c>
      <c r="AL161" s="88" t="str">
        <f t="shared" ca="1" si="28"/>
        <v>weiß</v>
      </c>
      <c r="AM161" s="87" t="str">
        <f t="shared" ca="1" si="29"/>
        <v/>
      </c>
      <c r="AN161" s="87" t="str">
        <f t="shared" ca="1" si="30"/>
        <v/>
      </c>
      <c r="AO161" s="87" t="str">
        <f t="shared" ca="1" si="31"/>
        <v/>
      </c>
      <c r="AP161" s="84">
        <f t="shared" ca="1" si="37"/>
        <v>9</v>
      </c>
      <c r="AQ161" s="84">
        <f t="shared" ca="1" si="32"/>
        <v>170</v>
      </c>
      <c r="AR161" s="78"/>
      <c r="AS161" s="84">
        <f t="shared" ca="1" si="33"/>
        <v>1</v>
      </c>
      <c r="AT161" s="87" t="str">
        <f t="shared" ca="1" si="34"/>
        <v>weiß</v>
      </c>
      <c r="AU161" s="87" t="str">
        <f t="shared" ca="1" si="35"/>
        <v/>
      </c>
      <c r="AV161" s="87" t="str">
        <f t="shared" ca="1" si="36"/>
        <v/>
      </c>
      <c r="AW161" s="87" t="str">
        <f t="shared" ca="1" si="26"/>
        <v/>
      </c>
      <c r="AX161" s="67">
        <f t="shared" ca="1" si="38"/>
        <v>9</v>
      </c>
      <c r="AY161" s="78"/>
    </row>
    <row r="162" spans="37:51" ht="19.149999999999999" customHeight="1" x14ac:dyDescent="0.2">
      <c r="AK162" s="84">
        <f t="shared" ca="1" si="27"/>
        <v>1</v>
      </c>
      <c r="AL162" s="88" t="str">
        <f t="shared" ca="1" si="28"/>
        <v>weiß</v>
      </c>
      <c r="AM162" s="87" t="str">
        <f t="shared" ca="1" si="29"/>
        <v/>
      </c>
      <c r="AN162" s="87" t="str">
        <f t="shared" ca="1" si="30"/>
        <v/>
      </c>
      <c r="AO162" s="87" t="str">
        <f t="shared" ca="1" si="31"/>
        <v/>
      </c>
      <c r="AP162" s="84">
        <f t="shared" ca="1" si="37"/>
        <v>9</v>
      </c>
      <c r="AQ162" s="84">
        <f t="shared" ca="1" si="32"/>
        <v>171</v>
      </c>
      <c r="AR162" s="78"/>
      <c r="AS162" s="84">
        <f t="shared" ca="1" si="33"/>
        <v>1</v>
      </c>
      <c r="AT162" s="87" t="str">
        <f t="shared" ca="1" si="34"/>
        <v>weiß</v>
      </c>
      <c r="AU162" s="87" t="str">
        <f t="shared" ca="1" si="35"/>
        <v/>
      </c>
      <c r="AV162" s="87" t="str">
        <f t="shared" ca="1" si="36"/>
        <v/>
      </c>
      <c r="AW162" s="87" t="str">
        <f t="shared" ca="1" si="26"/>
        <v/>
      </c>
      <c r="AX162" s="67">
        <f t="shared" ca="1" si="38"/>
        <v>9</v>
      </c>
      <c r="AY162" s="78"/>
    </row>
    <row r="163" spans="37:51" ht="19.149999999999999" customHeight="1" x14ac:dyDescent="0.2">
      <c r="AK163" s="84">
        <f t="shared" ca="1" si="27"/>
        <v>1</v>
      </c>
      <c r="AL163" s="88" t="str">
        <f t="shared" ca="1" si="28"/>
        <v>weiß</v>
      </c>
      <c r="AM163" s="87" t="str">
        <f t="shared" ca="1" si="29"/>
        <v/>
      </c>
      <c r="AN163" s="87" t="str">
        <f t="shared" ca="1" si="30"/>
        <v/>
      </c>
      <c r="AO163" s="87" t="str">
        <f t="shared" ca="1" si="31"/>
        <v/>
      </c>
      <c r="AP163" s="84">
        <f t="shared" ca="1" si="37"/>
        <v>9</v>
      </c>
      <c r="AQ163" s="84">
        <f t="shared" ca="1" si="32"/>
        <v>172</v>
      </c>
      <c r="AR163" s="78"/>
      <c r="AS163" s="84">
        <f t="shared" ca="1" si="33"/>
        <v>1</v>
      </c>
      <c r="AT163" s="87" t="str">
        <f t="shared" ca="1" si="34"/>
        <v>weiß</v>
      </c>
      <c r="AU163" s="87" t="str">
        <f t="shared" ca="1" si="35"/>
        <v/>
      </c>
      <c r="AV163" s="87" t="str">
        <f t="shared" ca="1" si="36"/>
        <v/>
      </c>
      <c r="AW163" s="87" t="str">
        <f t="shared" ca="1" si="26"/>
        <v/>
      </c>
      <c r="AX163" s="67">
        <f t="shared" ca="1" si="38"/>
        <v>9</v>
      </c>
      <c r="AY163" s="78"/>
    </row>
    <row r="164" spans="37:51" ht="19.149999999999999" customHeight="1" x14ac:dyDescent="0.2">
      <c r="AK164" s="84">
        <f t="shared" ca="1" si="27"/>
        <v>1</v>
      </c>
      <c r="AL164" s="88" t="str">
        <f t="shared" ca="1" si="28"/>
        <v>weiß</v>
      </c>
      <c r="AM164" s="87" t="str">
        <f t="shared" ca="1" si="29"/>
        <v/>
      </c>
      <c r="AN164" s="87" t="str">
        <f t="shared" ca="1" si="30"/>
        <v/>
      </c>
      <c r="AO164" s="87" t="str">
        <f t="shared" ca="1" si="31"/>
        <v/>
      </c>
      <c r="AP164" s="84">
        <f t="shared" ca="1" si="37"/>
        <v>9</v>
      </c>
      <c r="AQ164" s="84">
        <f t="shared" ca="1" si="32"/>
        <v>173</v>
      </c>
      <c r="AR164" s="78"/>
      <c r="AS164" s="84">
        <f t="shared" ca="1" si="33"/>
        <v>1</v>
      </c>
      <c r="AT164" s="87" t="str">
        <f t="shared" ca="1" si="34"/>
        <v>weiß</v>
      </c>
      <c r="AU164" s="87" t="str">
        <f t="shared" ca="1" si="35"/>
        <v/>
      </c>
      <c r="AV164" s="87" t="str">
        <f t="shared" ca="1" si="36"/>
        <v/>
      </c>
      <c r="AW164" s="87" t="str">
        <f t="shared" ca="1" si="26"/>
        <v/>
      </c>
      <c r="AX164" s="67">
        <f t="shared" ca="1" si="38"/>
        <v>9</v>
      </c>
      <c r="AY164" s="78"/>
    </row>
    <row r="165" spans="37:51" ht="19.149999999999999" customHeight="1" x14ac:dyDescent="0.2">
      <c r="AK165" s="84">
        <f t="shared" ca="1" si="27"/>
        <v>1</v>
      </c>
      <c r="AL165" s="88" t="str">
        <f t="shared" ca="1" si="28"/>
        <v>weiß</v>
      </c>
      <c r="AM165" s="87" t="str">
        <f t="shared" ca="1" si="29"/>
        <v/>
      </c>
      <c r="AN165" s="87" t="str">
        <f t="shared" ca="1" si="30"/>
        <v/>
      </c>
      <c r="AO165" s="87" t="str">
        <f t="shared" ca="1" si="31"/>
        <v/>
      </c>
      <c r="AP165" s="84">
        <f t="shared" ca="1" si="37"/>
        <v>9</v>
      </c>
      <c r="AQ165" s="84">
        <f t="shared" ca="1" si="32"/>
        <v>174</v>
      </c>
      <c r="AR165" s="78"/>
      <c r="AS165" s="84">
        <f t="shared" ca="1" si="33"/>
        <v>1</v>
      </c>
      <c r="AT165" s="87" t="str">
        <f t="shared" ca="1" si="34"/>
        <v>weiß</v>
      </c>
      <c r="AU165" s="87" t="str">
        <f t="shared" ca="1" si="35"/>
        <v/>
      </c>
      <c r="AV165" s="87" t="str">
        <f t="shared" ca="1" si="36"/>
        <v/>
      </c>
      <c r="AW165" s="87" t="str">
        <f t="shared" ca="1" si="26"/>
        <v/>
      </c>
      <c r="AX165" s="67">
        <f t="shared" ca="1" si="38"/>
        <v>9</v>
      </c>
      <c r="AY165" s="78"/>
    </row>
    <row r="166" spans="37:51" ht="19.149999999999999" customHeight="1" x14ac:dyDescent="0.2">
      <c r="AK166" s="84">
        <f t="shared" ca="1" si="27"/>
        <v>1</v>
      </c>
      <c r="AL166" s="88" t="str">
        <f t="shared" ca="1" si="28"/>
        <v>weiß</v>
      </c>
      <c r="AM166" s="87" t="str">
        <f t="shared" ca="1" si="29"/>
        <v/>
      </c>
      <c r="AN166" s="87" t="str">
        <f t="shared" ca="1" si="30"/>
        <v/>
      </c>
      <c r="AO166" s="87" t="str">
        <f t="shared" ca="1" si="31"/>
        <v/>
      </c>
      <c r="AP166" s="84">
        <f t="shared" ca="1" si="37"/>
        <v>9</v>
      </c>
      <c r="AQ166" s="84">
        <f t="shared" ca="1" si="32"/>
        <v>175</v>
      </c>
      <c r="AR166" s="78"/>
      <c r="AS166" s="84">
        <f t="shared" ca="1" si="33"/>
        <v>1</v>
      </c>
      <c r="AT166" s="87" t="str">
        <f t="shared" ca="1" si="34"/>
        <v>weiß</v>
      </c>
      <c r="AU166" s="87" t="str">
        <f t="shared" ca="1" si="35"/>
        <v/>
      </c>
      <c r="AV166" s="87" t="str">
        <f t="shared" ca="1" si="36"/>
        <v/>
      </c>
      <c r="AW166" s="87" t="str">
        <f t="shared" ca="1" si="26"/>
        <v/>
      </c>
      <c r="AX166" s="67">
        <f t="shared" ca="1" si="38"/>
        <v>9</v>
      </c>
      <c r="AY166" s="78"/>
    </row>
    <row r="167" spans="37:51" ht="19.149999999999999" customHeight="1" x14ac:dyDescent="0.2">
      <c r="AK167" s="84">
        <f t="shared" ca="1" si="27"/>
        <v>1</v>
      </c>
      <c r="AL167" s="88" t="str">
        <f t="shared" ca="1" si="28"/>
        <v>weiß</v>
      </c>
      <c r="AM167" s="87" t="str">
        <f t="shared" ca="1" si="29"/>
        <v/>
      </c>
      <c r="AN167" s="87" t="str">
        <f t="shared" ca="1" si="30"/>
        <v/>
      </c>
      <c r="AO167" s="87" t="str">
        <f t="shared" ca="1" si="31"/>
        <v/>
      </c>
      <c r="AP167" s="84">
        <f t="shared" ca="1" si="37"/>
        <v>9</v>
      </c>
      <c r="AQ167" s="84">
        <f t="shared" ca="1" si="32"/>
        <v>176</v>
      </c>
      <c r="AR167" s="78"/>
      <c r="AS167" s="84">
        <f t="shared" ca="1" si="33"/>
        <v>1</v>
      </c>
      <c r="AT167" s="87" t="str">
        <f t="shared" ca="1" si="34"/>
        <v>weiß</v>
      </c>
      <c r="AU167" s="87" t="str">
        <f t="shared" ca="1" si="35"/>
        <v/>
      </c>
      <c r="AV167" s="87" t="str">
        <f t="shared" ca="1" si="36"/>
        <v/>
      </c>
      <c r="AW167" s="87" t="str">
        <f t="shared" ca="1" si="26"/>
        <v/>
      </c>
      <c r="AX167" s="67">
        <f t="shared" ca="1" si="38"/>
        <v>9</v>
      </c>
      <c r="AY167" s="78"/>
    </row>
    <row r="168" spans="37:51" ht="19.149999999999999" customHeight="1" x14ac:dyDescent="0.2">
      <c r="AK168" s="84">
        <f t="shared" ca="1" si="27"/>
        <v>1</v>
      </c>
      <c r="AL168" s="88" t="str">
        <f t="shared" ca="1" si="28"/>
        <v>weiß</v>
      </c>
      <c r="AM168" s="87" t="str">
        <f t="shared" ca="1" si="29"/>
        <v/>
      </c>
      <c r="AN168" s="87" t="str">
        <f t="shared" ca="1" si="30"/>
        <v/>
      </c>
      <c r="AO168" s="87" t="str">
        <f t="shared" ca="1" si="31"/>
        <v/>
      </c>
      <c r="AP168" s="84">
        <f t="shared" ca="1" si="37"/>
        <v>9</v>
      </c>
      <c r="AQ168" s="84">
        <f t="shared" ca="1" si="32"/>
        <v>177</v>
      </c>
      <c r="AR168" s="78"/>
      <c r="AS168" s="84">
        <f t="shared" ca="1" si="33"/>
        <v>1</v>
      </c>
      <c r="AT168" s="87" t="str">
        <f t="shared" ca="1" si="34"/>
        <v>weiß</v>
      </c>
      <c r="AU168" s="87" t="str">
        <f t="shared" ca="1" si="35"/>
        <v/>
      </c>
      <c r="AV168" s="87" t="str">
        <f t="shared" ca="1" si="36"/>
        <v/>
      </c>
      <c r="AW168" s="87" t="str">
        <f t="shared" ca="1" si="26"/>
        <v/>
      </c>
      <c r="AX168" s="67">
        <f t="shared" ca="1" si="38"/>
        <v>9</v>
      </c>
      <c r="AY168" s="78"/>
    </row>
    <row r="169" spans="37:51" ht="19.149999999999999" customHeight="1" x14ac:dyDescent="0.2">
      <c r="AK169" s="84">
        <f t="shared" ca="1" si="27"/>
        <v>1</v>
      </c>
      <c r="AL169" s="88" t="str">
        <f t="shared" ca="1" si="28"/>
        <v>weiß</v>
      </c>
      <c r="AM169" s="87" t="str">
        <f t="shared" ca="1" si="29"/>
        <v/>
      </c>
      <c r="AN169" s="87" t="str">
        <f t="shared" ca="1" si="30"/>
        <v/>
      </c>
      <c r="AO169" s="87" t="str">
        <f t="shared" ca="1" si="31"/>
        <v/>
      </c>
      <c r="AP169" s="84">
        <f t="shared" ca="1" si="37"/>
        <v>9</v>
      </c>
      <c r="AQ169" s="84">
        <f t="shared" ca="1" si="32"/>
        <v>178</v>
      </c>
      <c r="AR169" s="78"/>
      <c r="AS169" s="84">
        <f t="shared" ca="1" si="33"/>
        <v>1</v>
      </c>
      <c r="AT169" s="87" t="str">
        <f t="shared" ca="1" si="34"/>
        <v>weiß</v>
      </c>
      <c r="AU169" s="87" t="str">
        <f t="shared" ca="1" si="35"/>
        <v/>
      </c>
      <c r="AV169" s="87" t="str">
        <f t="shared" ca="1" si="36"/>
        <v/>
      </c>
      <c r="AW169" s="87" t="str">
        <f t="shared" ca="1" si="26"/>
        <v/>
      </c>
      <c r="AX169" s="67">
        <f t="shared" ca="1" si="38"/>
        <v>9</v>
      </c>
      <c r="AY169" s="78"/>
    </row>
    <row r="170" spans="37:51" ht="19.149999999999999" customHeight="1" x14ac:dyDescent="0.2">
      <c r="AK170" s="84">
        <f t="shared" ca="1" si="27"/>
        <v>1</v>
      </c>
      <c r="AL170" s="88" t="str">
        <f t="shared" ca="1" si="28"/>
        <v>weiß</v>
      </c>
      <c r="AM170" s="87" t="str">
        <f t="shared" ca="1" si="29"/>
        <v/>
      </c>
      <c r="AN170" s="87" t="str">
        <f t="shared" ca="1" si="30"/>
        <v/>
      </c>
      <c r="AO170" s="87" t="str">
        <f t="shared" ca="1" si="31"/>
        <v/>
      </c>
      <c r="AP170" s="84">
        <f t="shared" ca="1" si="37"/>
        <v>9</v>
      </c>
      <c r="AQ170" s="84">
        <f t="shared" ca="1" si="32"/>
        <v>179</v>
      </c>
      <c r="AR170" s="78"/>
      <c r="AS170" s="84">
        <f t="shared" ca="1" si="33"/>
        <v>1</v>
      </c>
      <c r="AT170" s="87" t="str">
        <f t="shared" ca="1" si="34"/>
        <v>weiß</v>
      </c>
      <c r="AU170" s="87" t="str">
        <f t="shared" ca="1" si="35"/>
        <v/>
      </c>
      <c r="AV170" s="87" t="str">
        <f t="shared" ca="1" si="36"/>
        <v/>
      </c>
      <c r="AW170" s="87" t="str">
        <f t="shared" ca="1" si="26"/>
        <v/>
      </c>
      <c r="AX170" s="67">
        <f t="shared" ca="1" si="38"/>
        <v>9</v>
      </c>
      <c r="AY170" s="78"/>
    </row>
    <row r="171" spans="37:51" ht="19.149999999999999" customHeight="1" x14ac:dyDescent="0.2">
      <c r="AK171" s="84">
        <f t="shared" ca="1" si="27"/>
        <v>1</v>
      </c>
      <c r="AL171" s="88" t="str">
        <f t="shared" ca="1" si="28"/>
        <v>weiß</v>
      </c>
      <c r="AM171" s="87" t="str">
        <f t="shared" ca="1" si="29"/>
        <v/>
      </c>
      <c r="AN171" s="87" t="str">
        <f t="shared" ca="1" si="30"/>
        <v/>
      </c>
      <c r="AO171" s="87" t="str">
        <f t="shared" ca="1" si="31"/>
        <v/>
      </c>
      <c r="AP171" s="84">
        <f t="shared" ca="1" si="37"/>
        <v>9</v>
      </c>
      <c r="AQ171" s="84">
        <f t="shared" ca="1" si="32"/>
        <v>180</v>
      </c>
      <c r="AR171" s="78"/>
      <c r="AS171" s="84">
        <f t="shared" ca="1" si="33"/>
        <v>1</v>
      </c>
      <c r="AT171" s="87" t="str">
        <f t="shared" ca="1" si="34"/>
        <v>weiß</v>
      </c>
      <c r="AU171" s="87" t="str">
        <f t="shared" ca="1" si="35"/>
        <v/>
      </c>
      <c r="AV171" s="87" t="str">
        <f t="shared" ca="1" si="36"/>
        <v/>
      </c>
      <c r="AW171" s="87" t="str">
        <f t="shared" ca="1" si="26"/>
        <v/>
      </c>
      <c r="AX171" s="67">
        <f t="shared" ca="1" si="38"/>
        <v>9</v>
      </c>
      <c r="AY171" s="78"/>
    </row>
    <row r="172" spans="37:51" ht="19.149999999999999" customHeight="1" x14ac:dyDescent="0.2">
      <c r="AK172" s="84">
        <f t="shared" ca="1" si="27"/>
        <v>1</v>
      </c>
      <c r="AL172" s="88" t="str">
        <f t="shared" ca="1" si="28"/>
        <v>weiß</v>
      </c>
      <c r="AM172" s="87" t="str">
        <f t="shared" ca="1" si="29"/>
        <v/>
      </c>
      <c r="AN172" s="87" t="str">
        <f t="shared" ca="1" si="30"/>
        <v/>
      </c>
      <c r="AO172" s="87" t="str">
        <f t="shared" ca="1" si="31"/>
        <v/>
      </c>
      <c r="AP172" s="84">
        <f t="shared" ca="1" si="37"/>
        <v>9</v>
      </c>
      <c r="AQ172" s="84">
        <f t="shared" ca="1" si="32"/>
        <v>181</v>
      </c>
      <c r="AR172" s="78"/>
      <c r="AS172" s="84">
        <f t="shared" ca="1" si="33"/>
        <v>1</v>
      </c>
      <c r="AT172" s="87" t="str">
        <f t="shared" ca="1" si="34"/>
        <v>weiß</v>
      </c>
      <c r="AU172" s="87" t="str">
        <f t="shared" ca="1" si="35"/>
        <v/>
      </c>
      <c r="AV172" s="87" t="str">
        <f t="shared" ca="1" si="36"/>
        <v/>
      </c>
      <c r="AW172" s="87" t="str">
        <f t="shared" ca="1" si="26"/>
        <v/>
      </c>
      <c r="AX172" s="67">
        <f t="shared" ca="1" si="38"/>
        <v>9</v>
      </c>
      <c r="AY172" s="78"/>
    </row>
    <row r="173" spans="37:51" ht="19.149999999999999" customHeight="1" x14ac:dyDescent="0.2">
      <c r="AK173" s="84">
        <f t="shared" ca="1" si="27"/>
        <v>1</v>
      </c>
      <c r="AL173" s="88" t="str">
        <f t="shared" ca="1" si="28"/>
        <v>weiß</v>
      </c>
      <c r="AM173" s="87" t="str">
        <f t="shared" ca="1" si="29"/>
        <v/>
      </c>
      <c r="AN173" s="87" t="str">
        <f t="shared" ca="1" si="30"/>
        <v/>
      </c>
      <c r="AO173" s="87" t="str">
        <f t="shared" ca="1" si="31"/>
        <v/>
      </c>
      <c r="AP173" s="84">
        <f t="shared" ca="1" si="37"/>
        <v>9</v>
      </c>
      <c r="AQ173" s="84">
        <f t="shared" ca="1" si="32"/>
        <v>182</v>
      </c>
      <c r="AR173" s="78"/>
      <c r="AS173" s="84">
        <f t="shared" ca="1" si="33"/>
        <v>1</v>
      </c>
      <c r="AT173" s="87" t="str">
        <f t="shared" ca="1" si="34"/>
        <v>weiß</v>
      </c>
      <c r="AU173" s="87" t="str">
        <f t="shared" ca="1" si="35"/>
        <v/>
      </c>
      <c r="AV173" s="87" t="str">
        <f t="shared" ca="1" si="36"/>
        <v/>
      </c>
      <c r="AW173" s="87" t="str">
        <f t="shared" ca="1" si="26"/>
        <v/>
      </c>
      <c r="AX173" s="67">
        <f t="shared" ca="1" si="38"/>
        <v>9</v>
      </c>
      <c r="AY173" s="78"/>
    </row>
    <row r="174" spans="37:51" ht="19.149999999999999" customHeight="1" x14ac:dyDescent="0.2">
      <c r="AK174" s="84">
        <f t="shared" ca="1" si="27"/>
        <v>1</v>
      </c>
      <c r="AL174" s="88" t="str">
        <f t="shared" ca="1" si="28"/>
        <v>weiß</v>
      </c>
      <c r="AM174" s="87" t="str">
        <f t="shared" ca="1" si="29"/>
        <v/>
      </c>
      <c r="AN174" s="87" t="str">
        <f t="shared" ca="1" si="30"/>
        <v/>
      </c>
      <c r="AO174" s="87" t="str">
        <f t="shared" ca="1" si="31"/>
        <v/>
      </c>
      <c r="AP174" s="84">
        <f t="shared" ca="1" si="37"/>
        <v>9</v>
      </c>
      <c r="AQ174" s="84">
        <f t="shared" ca="1" si="32"/>
        <v>183</v>
      </c>
      <c r="AR174" s="78"/>
      <c r="AS174" s="84">
        <f t="shared" ca="1" si="33"/>
        <v>1</v>
      </c>
      <c r="AT174" s="87" t="str">
        <f t="shared" ca="1" si="34"/>
        <v>weiß</v>
      </c>
      <c r="AU174" s="87" t="str">
        <f t="shared" ca="1" si="35"/>
        <v/>
      </c>
      <c r="AV174" s="87" t="str">
        <f t="shared" ca="1" si="36"/>
        <v/>
      </c>
      <c r="AW174" s="87" t="str">
        <f t="shared" ca="1" si="26"/>
        <v/>
      </c>
      <c r="AX174" s="67">
        <f t="shared" ca="1" si="38"/>
        <v>9</v>
      </c>
      <c r="AY174" s="78"/>
    </row>
    <row r="175" spans="37:51" ht="19.149999999999999" customHeight="1" x14ac:dyDescent="0.2">
      <c r="AK175" s="84">
        <f t="shared" ca="1" si="27"/>
        <v>1</v>
      </c>
      <c r="AL175" s="88" t="str">
        <f t="shared" ca="1" si="28"/>
        <v>weiß</v>
      </c>
      <c r="AM175" s="87" t="str">
        <f t="shared" ca="1" si="29"/>
        <v/>
      </c>
      <c r="AN175" s="87" t="str">
        <f t="shared" ca="1" si="30"/>
        <v/>
      </c>
      <c r="AO175" s="87" t="str">
        <f t="shared" ca="1" si="31"/>
        <v/>
      </c>
      <c r="AP175" s="84">
        <f t="shared" ca="1" si="37"/>
        <v>9</v>
      </c>
      <c r="AQ175" s="84">
        <f t="shared" ca="1" si="32"/>
        <v>184</v>
      </c>
      <c r="AR175" s="78"/>
      <c r="AS175" s="84">
        <f t="shared" ca="1" si="33"/>
        <v>1</v>
      </c>
      <c r="AT175" s="87" t="str">
        <f t="shared" ca="1" si="34"/>
        <v>weiß</v>
      </c>
      <c r="AU175" s="87" t="str">
        <f t="shared" ca="1" si="35"/>
        <v/>
      </c>
      <c r="AV175" s="87" t="str">
        <f t="shared" ca="1" si="36"/>
        <v/>
      </c>
      <c r="AW175" s="87" t="str">
        <f t="shared" ca="1" si="26"/>
        <v/>
      </c>
      <c r="AX175" s="67">
        <f t="shared" ca="1" si="38"/>
        <v>9</v>
      </c>
      <c r="AY175" s="78"/>
    </row>
    <row r="176" spans="37:51" ht="19.149999999999999" customHeight="1" x14ac:dyDescent="0.2">
      <c r="AK176" s="84">
        <f t="shared" ca="1" si="27"/>
        <v>1</v>
      </c>
      <c r="AL176" s="88" t="str">
        <f t="shared" ca="1" si="28"/>
        <v>weiß</v>
      </c>
      <c r="AM176" s="87" t="str">
        <f t="shared" ca="1" si="29"/>
        <v/>
      </c>
      <c r="AN176" s="87" t="str">
        <f t="shared" ca="1" si="30"/>
        <v/>
      </c>
      <c r="AO176" s="87" t="str">
        <f t="shared" ca="1" si="31"/>
        <v/>
      </c>
      <c r="AP176" s="84">
        <f t="shared" ca="1" si="37"/>
        <v>9</v>
      </c>
      <c r="AQ176" s="84">
        <f t="shared" ca="1" si="32"/>
        <v>185</v>
      </c>
      <c r="AR176" s="78"/>
      <c r="AS176" s="84">
        <f t="shared" ca="1" si="33"/>
        <v>1</v>
      </c>
      <c r="AT176" s="87" t="str">
        <f t="shared" ca="1" si="34"/>
        <v>weiß</v>
      </c>
      <c r="AU176" s="87" t="str">
        <f t="shared" ca="1" si="35"/>
        <v/>
      </c>
      <c r="AV176" s="87" t="str">
        <f t="shared" ca="1" si="36"/>
        <v/>
      </c>
      <c r="AW176" s="87" t="str">
        <f t="shared" ca="1" si="26"/>
        <v/>
      </c>
      <c r="AX176" s="67">
        <f t="shared" ca="1" si="38"/>
        <v>9</v>
      </c>
      <c r="AY176" s="78"/>
    </row>
    <row r="177" spans="37:51" ht="19.149999999999999" customHeight="1" x14ac:dyDescent="0.2">
      <c r="AK177" s="84">
        <f t="shared" ca="1" si="27"/>
        <v>1</v>
      </c>
      <c r="AL177" s="88" t="str">
        <f t="shared" ca="1" si="28"/>
        <v>weiß</v>
      </c>
      <c r="AM177" s="87" t="str">
        <f t="shared" ca="1" si="29"/>
        <v/>
      </c>
      <c r="AN177" s="87" t="str">
        <f t="shared" ca="1" si="30"/>
        <v/>
      </c>
      <c r="AO177" s="87" t="str">
        <f t="shared" ca="1" si="31"/>
        <v/>
      </c>
      <c r="AP177" s="84">
        <f t="shared" ca="1" si="37"/>
        <v>9</v>
      </c>
      <c r="AQ177" s="84">
        <f t="shared" ca="1" si="32"/>
        <v>186</v>
      </c>
      <c r="AR177" s="78"/>
      <c r="AS177" s="84">
        <f t="shared" ca="1" si="33"/>
        <v>1</v>
      </c>
      <c r="AT177" s="87" t="str">
        <f t="shared" ca="1" si="34"/>
        <v>weiß</v>
      </c>
      <c r="AU177" s="87" t="str">
        <f t="shared" ca="1" si="35"/>
        <v/>
      </c>
      <c r="AV177" s="87" t="str">
        <f t="shared" ca="1" si="36"/>
        <v/>
      </c>
      <c r="AW177" s="87" t="str">
        <f t="shared" ca="1" si="26"/>
        <v/>
      </c>
      <c r="AX177" s="67">
        <f t="shared" ca="1" si="38"/>
        <v>9</v>
      </c>
      <c r="AY177" s="78"/>
    </row>
    <row r="178" spans="37:51" ht="19.149999999999999" customHeight="1" x14ac:dyDescent="0.2">
      <c r="AK178" s="84">
        <f t="shared" ca="1" si="27"/>
        <v>1</v>
      </c>
      <c r="AL178" s="88" t="str">
        <f t="shared" ca="1" si="28"/>
        <v>weiß</v>
      </c>
      <c r="AM178" s="87" t="str">
        <f t="shared" ca="1" si="29"/>
        <v/>
      </c>
      <c r="AN178" s="87" t="str">
        <f t="shared" ca="1" si="30"/>
        <v/>
      </c>
      <c r="AO178" s="87" t="str">
        <f t="shared" ca="1" si="31"/>
        <v/>
      </c>
      <c r="AP178" s="84">
        <f t="shared" ca="1" si="37"/>
        <v>9</v>
      </c>
      <c r="AQ178" s="84">
        <f t="shared" ca="1" si="32"/>
        <v>187</v>
      </c>
      <c r="AR178" s="78"/>
      <c r="AS178" s="84">
        <f t="shared" ca="1" si="33"/>
        <v>1</v>
      </c>
      <c r="AT178" s="87" t="str">
        <f t="shared" ca="1" si="34"/>
        <v>weiß</v>
      </c>
      <c r="AU178" s="87" t="str">
        <f t="shared" ca="1" si="35"/>
        <v/>
      </c>
      <c r="AV178" s="87" t="str">
        <f t="shared" ca="1" si="36"/>
        <v/>
      </c>
      <c r="AW178" s="87" t="str">
        <f t="shared" ca="1" si="26"/>
        <v/>
      </c>
      <c r="AX178" s="67">
        <f t="shared" ca="1" si="38"/>
        <v>9</v>
      </c>
      <c r="AY178" s="78"/>
    </row>
    <row r="179" spans="37:51" ht="19.149999999999999" customHeight="1" x14ac:dyDescent="0.2">
      <c r="AK179" s="84">
        <f t="shared" ca="1" si="27"/>
        <v>1</v>
      </c>
      <c r="AL179" s="88" t="str">
        <f t="shared" ca="1" si="28"/>
        <v>weiß</v>
      </c>
      <c r="AM179" s="87" t="str">
        <f t="shared" ca="1" si="29"/>
        <v/>
      </c>
      <c r="AN179" s="87" t="str">
        <f t="shared" ca="1" si="30"/>
        <v/>
      </c>
      <c r="AO179" s="87" t="str">
        <f t="shared" ca="1" si="31"/>
        <v/>
      </c>
      <c r="AP179" s="84">
        <f t="shared" ca="1" si="37"/>
        <v>9</v>
      </c>
      <c r="AQ179" s="84">
        <f t="shared" ca="1" si="32"/>
        <v>188</v>
      </c>
      <c r="AR179" s="78"/>
      <c r="AS179" s="84">
        <f t="shared" ca="1" si="33"/>
        <v>1</v>
      </c>
      <c r="AT179" s="87" t="str">
        <f t="shared" ca="1" si="34"/>
        <v>weiß</v>
      </c>
      <c r="AU179" s="87" t="str">
        <f t="shared" ca="1" si="35"/>
        <v/>
      </c>
      <c r="AV179" s="87" t="str">
        <f t="shared" ca="1" si="36"/>
        <v/>
      </c>
      <c r="AW179" s="87" t="str">
        <f t="shared" ca="1" si="26"/>
        <v/>
      </c>
      <c r="AX179" s="67">
        <f t="shared" ca="1" si="38"/>
        <v>9</v>
      </c>
      <c r="AY179" s="78"/>
    </row>
    <row r="180" spans="37:51" ht="19.149999999999999" customHeight="1" x14ac:dyDescent="0.2">
      <c r="AK180" s="84">
        <f t="shared" ca="1" si="27"/>
        <v>1</v>
      </c>
      <c r="AL180" s="88" t="str">
        <f t="shared" ca="1" si="28"/>
        <v>weiß</v>
      </c>
      <c r="AM180" s="87" t="str">
        <f t="shared" ca="1" si="29"/>
        <v/>
      </c>
      <c r="AN180" s="87" t="str">
        <f t="shared" ca="1" si="30"/>
        <v/>
      </c>
      <c r="AO180" s="87" t="str">
        <f t="shared" ca="1" si="31"/>
        <v/>
      </c>
      <c r="AP180" s="84">
        <f t="shared" ca="1" si="37"/>
        <v>9</v>
      </c>
      <c r="AQ180" s="84">
        <f t="shared" ca="1" si="32"/>
        <v>189</v>
      </c>
      <c r="AR180" s="78"/>
      <c r="AS180" s="84">
        <f t="shared" ca="1" si="33"/>
        <v>1</v>
      </c>
      <c r="AT180" s="87" t="str">
        <f t="shared" ca="1" si="34"/>
        <v>weiß</v>
      </c>
      <c r="AU180" s="87" t="str">
        <f t="shared" ca="1" si="35"/>
        <v/>
      </c>
      <c r="AV180" s="87" t="str">
        <f t="shared" ca="1" si="36"/>
        <v/>
      </c>
      <c r="AW180" s="87" t="str">
        <f t="shared" ca="1" si="26"/>
        <v/>
      </c>
      <c r="AX180" s="67">
        <f t="shared" ca="1" si="38"/>
        <v>9</v>
      </c>
      <c r="AY180" s="78"/>
    </row>
    <row r="181" spans="37:51" ht="19.149999999999999" customHeight="1" x14ac:dyDescent="0.2">
      <c r="AK181" s="84">
        <f t="shared" ca="1" si="27"/>
        <v>1</v>
      </c>
      <c r="AL181" s="88" t="str">
        <f t="shared" ca="1" si="28"/>
        <v>weiß</v>
      </c>
      <c r="AM181" s="87" t="str">
        <f t="shared" ca="1" si="29"/>
        <v/>
      </c>
      <c r="AN181" s="87" t="str">
        <f t="shared" ca="1" si="30"/>
        <v/>
      </c>
      <c r="AO181" s="87" t="str">
        <f t="shared" ca="1" si="31"/>
        <v/>
      </c>
      <c r="AP181" s="84">
        <f t="shared" ca="1" si="37"/>
        <v>9</v>
      </c>
      <c r="AQ181" s="84">
        <f t="shared" ca="1" si="32"/>
        <v>190</v>
      </c>
      <c r="AR181" s="78"/>
      <c r="AS181" s="84">
        <f t="shared" ca="1" si="33"/>
        <v>1</v>
      </c>
      <c r="AT181" s="87" t="str">
        <f t="shared" ca="1" si="34"/>
        <v>weiß</v>
      </c>
      <c r="AU181" s="87" t="str">
        <f t="shared" ca="1" si="35"/>
        <v/>
      </c>
      <c r="AV181" s="87" t="str">
        <f t="shared" ca="1" si="36"/>
        <v/>
      </c>
      <c r="AW181" s="87" t="str">
        <f t="shared" ca="1" si="26"/>
        <v/>
      </c>
      <c r="AX181" s="67">
        <f t="shared" ca="1" si="38"/>
        <v>9</v>
      </c>
      <c r="AY181" s="78"/>
    </row>
    <row r="182" spans="37:51" ht="19.149999999999999" customHeight="1" x14ac:dyDescent="0.2">
      <c r="AK182" s="84">
        <f t="shared" ca="1" si="27"/>
        <v>1</v>
      </c>
      <c r="AL182" s="88" t="str">
        <f t="shared" ca="1" si="28"/>
        <v>weiß</v>
      </c>
      <c r="AM182" s="87" t="str">
        <f t="shared" ca="1" si="29"/>
        <v/>
      </c>
      <c r="AN182" s="87" t="str">
        <f t="shared" ca="1" si="30"/>
        <v/>
      </c>
      <c r="AO182" s="87" t="str">
        <f t="shared" ca="1" si="31"/>
        <v/>
      </c>
      <c r="AP182" s="84">
        <f t="shared" ca="1" si="37"/>
        <v>9</v>
      </c>
      <c r="AQ182" s="84">
        <f t="shared" ca="1" si="32"/>
        <v>191</v>
      </c>
      <c r="AR182" s="78"/>
      <c r="AS182" s="84">
        <f t="shared" ca="1" si="33"/>
        <v>1</v>
      </c>
      <c r="AT182" s="87" t="str">
        <f t="shared" ca="1" si="34"/>
        <v>weiß</v>
      </c>
      <c r="AU182" s="87" t="str">
        <f t="shared" ca="1" si="35"/>
        <v/>
      </c>
      <c r="AV182" s="87" t="str">
        <f t="shared" ca="1" si="36"/>
        <v/>
      </c>
      <c r="AW182" s="87" t="str">
        <f t="shared" ca="1" si="26"/>
        <v/>
      </c>
      <c r="AX182" s="67">
        <f t="shared" ca="1" si="38"/>
        <v>9</v>
      </c>
      <c r="AY182" s="78"/>
    </row>
    <row r="183" spans="37:51" ht="19.149999999999999" customHeight="1" x14ac:dyDescent="0.2">
      <c r="AK183" s="84">
        <f t="shared" ca="1" si="27"/>
        <v>1</v>
      </c>
      <c r="AL183" s="88" t="str">
        <f t="shared" ca="1" si="28"/>
        <v>weiß</v>
      </c>
      <c r="AM183" s="87" t="str">
        <f t="shared" ca="1" si="29"/>
        <v/>
      </c>
      <c r="AN183" s="87" t="str">
        <f t="shared" ca="1" si="30"/>
        <v/>
      </c>
      <c r="AO183" s="87" t="str">
        <f t="shared" ca="1" si="31"/>
        <v/>
      </c>
      <c r="AP183" s="84">
        <f t="shared" ca="1" si="37"/>
        <v>9</v>
      </c>
      <c r="AQ183" s="84">
        <f t="shared" ca="1" si="32"/>
        <v>192</v>
      </c>
      <c r="AR183" s="78"/>
      <c r="AS183" s="84">
        <f t="shared" ca="1" si="33"/>
        <v>1</v>
      </c>
      <c r="AT183" s="87" t="str">
        <f t="shared" ca="1" si="34"/>
        <v>weiß</v>
      </c>
      <c r="AU183" s="87" t="str">
        <f t="shared" ca="1" si="35"/>
        <v/>
      </c>
      <c r="AV183" s="87" t="str">
        <f t="shared" ca="1" si="36"/>
        <v/>
      </c>
      <c r="AW183" s="87" t="str">
        <f t="shared" ca="1" si="26"/>
        <v/>
      </c>
      <c r="AX183" s="67">
        <f t="shared" ca="1" si="38"/>
        <v>9</v>
      </c>
      <c r="AY183" s="78"/>
    </row>
    <row r="184" spans="37:51" ht="19.149999999999999" customHeight="1" x14ac:dyDescent="0.2">
      <c r="AK184" s="84">
        <f t="shared" ca="1" si="27"/>
        <v>1</v>
      </c>
      <c r="AL184" s="88" t="str">
        <f t="shared" ca="1" si="28"/>
        <v>weiß</v>
      </c>
      <c r="AM184" s="87" t="str">
        <f t="shared" ca="1" si="29"/>
        <v/>
      </c>
      <c r="AN184" s="87" t="str">
        <f t="shared" ca="1" si="30"/>
        <v/>
      </c>
      <c r="AO184" s="87" t="str">
        <f t="shared" ca="1" si="31"/>
        <v/>
      </c>
      <c r="AP184" s="84">
        <f t="shared" ca="1" si="37"/>
        <v>9</v>
      </c>
      <c r="AQ184" s="84">
        <f t="shared" ca="1" si="32"/>
        <v>193</v>
      </c>
      <c r="AR184" s="78"/>
      <c r="AS184" s="84">
        <f t="shared" ca="1" si="33"/>
        <v>1</v>
      </c>
      <c r="AT184" s="87" t="str">
        <f t="shared" ca="1" si="34"/>
        <v>weiß</v>
      </c>
      <c r="AU184" s="87" t="str">
        <f t="shared" ca="1" si="35"/>
        <v/>
      </c>
      <c r="AV184" s="87" t="str">
        <f t="shared" ca="1" si="36"/>
        <v/>
      </c>
      <c r="AW184" s="87" t="str">
        <f t="shared" ca="1" si="26"/>
        <v/>
      </c>
      <c r="AX184" s="67">
        <f t="shared" ca="1" si="38"/>
        <v>9</v>
      </c>
      <c r="AY184" s="78"/>
    </row>
    <row r="185" spans="37:51" ht="19.149999999999999" customHeight="1" x14ac:dyDescent="0.2">
      <c r="AK185" s="84">
        <f t="shared" ca="1" si="27"/>
        <v>1</v>
      </c>
      <c r="AL185" s="88" t="str">
        <f t="shared" ca="1" si="28"/>
        <v>weiß</v>
      </c>
      <c r="AM185" s="87" t="str">
        <f t="shared" ca="1" si="29"/>
        <v/>
      </c>
      <c r="AN185" s="87" t="str">
        <f t="shared" ca="1" si="30"/>
        <v/>
      </c>
      <c r="AO185" s="87" t="str">
        <f t="shared" ca="1" si="31"/>
        <v/>
      </c>
      <c r="AP185" s="84">
        <f t="shared" ca="1" si="37"/>
        <v>9</v>
      </c>
      <c r="AQ185" s="84">
        <f t="shared" ca="1" si="32"/>
        <v>194</v>
      </c>
      <c r="AR185" s="78"/>
      <c r="AS185" s="84">
        <f t="shared" ca="1" si="33"/>
        <v>1</v>
      </c>
      <c r="AT185" s="87" t="str">
        <f t="shared" ca="1" si="34"/>
        <v>weiß</v>
      </c>
      <c r="AU185" s="87" t="str">
        <f t="shared" ca="1" si="35"/>
        <v/>
      </c>
      <c r="AV185" s="87" t="str">
        <f t="shared" ca="1" si="36"/>
        <v/>
      </c>
      <c r="AW185" s="87" t="str">
        <f t="shared" ca="1" si="26"/>
        <v/>
      </c>
      <c r="AX185" s="67">
        <f t="shared" ca="1" si="38"/>
        <v>9</v>
      </c>
      <c r="AY185" s="78"/>
    </row>
    <row r="186" spans="37:51" ht="19.149999999999999" customHeight="1" x14ac:dyDescent="0.2">
      <c r="AK186" s="84">
        <f t="shared" ca="1" si="27"/>
        <v>1</v>
      </c>
      <c r="AL186" s="88" t="str">
        <f t="shared" ca="1" si="28"/>
        <v>weiß</v>
      </c>
      <c r="AM186" s="87" t="str">
        <f t="shared" ca="1" si="29"/>
        <v/>
      </c>
      <c r="AN186" s="87" t="str">
        <f t="shared" ca="1" si="30"/>
        <v/>
      </c>
      <c r="AO186" s="87" t="str">
        <f t="shared" ca="1" si="31"/>
        <v/>
      </c>
      <c r="AP186" s="84">
        <f t="shared" ca="1" si="37"/>
        <v>9</v>
      </c>
      <c r="AQ186" s="84">
        <f t="shared" ca="1" si="32"/>
        <v>195</v>
      </c>
      <c r="AR186" s="78"/>
      <c r="AS186" s="84">
        <f t="shared" ca="1" si="33"/>
        <v>1</v>
      </c>
      <c r="AT186" s="87" t="str">
        <f t="shared" ca="1" si="34"/>
        <v>weiß</v>
      </c>
      <c r="AU186" s="87" t="str">
        <f t="shared" ca="1" si="35"/>
        <v/>
      </c>
      <c r="AV186" s="87" t="str">
        <f t="shared" ca="1" si="36"/>
        <v/>
      </c>
      <c r="AW186" s="87" t="str">
        <f t="shared" ca="1" si="26"/>
        <v/>
      </c>
      <c r="AX186" s="67">
        <f t="shared" ca="1" si="38"/>
        <v>9</v>
      </c>
      <c r="AY186" s="78"/>
    </row>
    <row r="187" spans="37:51" ht="19.149999999999999" customHeight="1" x14ac:dyDescent="0.2">
      <c r="AK187" s="84">
        <f t="shared" ca="1" si="27"/>
        <v>1</v>
      </c>
      <c r="AL187" s="88" t="str">
        <f t="shared" ca="1" si="28"/>
        <v>weiß</v>
      </c>
      <c r="AM187" s="87" t="str">
        <f t="shared" ca="1" si="29"/>
        <v/>
      </c>
      <c r="AN187" s="87" t="str">
        <f t="shared" ca="1" si="30"/>
        <v/>
      </c>
      <c r="AO187" s="87" t="str">
        <f t="shared" ca="1" si="31"/>
        <v/>
      </c>
      <c r="AP187" s="84">
        <f t="shared" ca="1" si="37"/>
        <v>9</v>
      </c>
      <c r="AQ187" s="84">
        <f t="shared" ca="1" si="32"/>
        <v>196</v>
      </c>
      <c r="AR187" s="78"/>
      <c r="AS187" s="84">
        <f t="shared" ca="1" si="33"/>
        <v>1</v>
      </c>
      <c r="AT187" s="87" t="str">
        <f t="shared" ca="1" si="34"/>
        <v>weiß</v>
      </c>
      <c r="AU187" s="87" t="str">
        <f t="shared" ca="1" si="35"/>
        <v/>
      </c>
      <c r="AV187" s="87" t="str">
        <f t="shared" ca="1" si="36"/>
        <v/>
      </c>
      <c r="AW187" s="87" t="str">
        <f t="shared" ca="1" si="26"/>
        <v/>
      </c>
      <c r="AX187" s="67">
        <f t="shared" ca="1" si="38"/>
        <v>9</v>
      </c>
      <c r="AY187" s="78"/>
    </row>
    <row r="188" spans="37:51" ht="19.149999999999999" customHeight="1" x14ac:dyDescent="0.2">
      <c r="AK188" s="84">
        <f t="shared" ca="1" si="27"/>
        <v>1</v>
      </c>
      <c r="AL188" s="88" t="str">
        <f t="shared" ca="1" si="28"/>
        <v>weiß</v>
      </c>
      <c r="AM188" s="87" t="str">
        <f t="shared" ca="1" si="29"/>
        <v/>
      </c>
      <c r="AN188" s="87" t="str">
        <f t="shared" ca="1" si="30"/>
        <v/>
      </c>
      <c r="AO188" s="87" t="str">
        <f t="shared" ca="1" si="31"/>
        <v/>
      </c>
      <c r="AP188" s="84">
        <f t="shared" ca="1" si="37"/>
        <v>9</v>
      </c>
      <c r="AQ188" s="84">
        <f t="shared" ca="1" si="32"/>
        <v>197</v>
      </c>
      <c r="AR188" s="78"/>
      <c r="AS188" s="84">
        <f t="shared" ca="1" si="33"/>
        <v>1</v>
      </c>
      <c r="AT188" s="87" t="str">
        <f t="shared" ca="1" si="34"/>
        <v>weiß</v>
      </c>
      <c r="AU188" s="87" t="str">
        <f t="shared" ca="1" si="35"/>
        <v/>
      </c>
      <c r="AV188" s="87" t="str">
        <f t="shared" ca="1" si="36"/>
        <v/>
      </c>
      <c r="AW188" s="87" t="str">
        <f t="shared" ca="1" si="26"/>
        <v/>
      </c>
      <c r="AX188" s="67">
        <f t="shared" ca="1" si="38"/>
        <v>9</v>
      </c>
      <c r="AY188" s="78"/>
    </row>
    <row r="189" spans="37:51" ht="19.149999999999999" customHeight="1" x14ac:dyDescent="0.2">
      <c r="AK189" s="84">
        <f t="shared" ca="1" si="27"/>
        <v>1</v>
      </c>
      <c r="AL189" s="88" t="str">
        <f t="shared" ca="1" si="28"/>
        <v>weiß</v>
      </c>
      <c r="AM189" s="87" t="str">
        <f t="shared" ca="1" si="29"/>
        <v/>
      </c>
      <c r="AN189" s="87" t="str">
        <f t="shared" ca="1" si="30"/>
        <v/>
      </c>
      <c r="AO189" s="87" t="str">
        <f t="shared" ca="1" si="31"/>
        <v/>
      </c>
      <c r="AP189" s="84">
        <f t="shared" ca="1" si="37"/>
        <v>9</v>
      </c>
      <c r="AQ189" s="84">
        <f t="shared" ca="1" si="32"/>
        <v>198</v>
      </c>
      <c r="AR189" s="78"/>
      <c r="AS189" s="84">
        <f t="shared" ca="1" si="33"/>
        <v>1</v>
      </c>
      <c r="AT189" s="87" t="str">
        <f t="shared" ca="1" si="34"/>
        <v>weiß</v>
      </c>
      <c r="AU189" s="87" t="str">
        <f t="shared" ca="1" si="35"/>
        <v/>
      </c>
      <c r="AV189" s="87" t="str">
        <f t="shared" ca="1" si="36"/>
        <v/>
      </c>
      <c r="AW189" s="87" t="str">
        <f t="shared" ca="1" si="26"/>
        <v/>
      </c>
      <c r="AX189" s="67">
        <f t="shared" ca="1" si="38"/>
        <v>9</v>
      </c>
      <c r="AY189" s="78"/>
    </row>
    <row r="190" spans="37:51" ht="19.149999999999999" customHeight="1" x14ac:dyDescent="0.2">
      <c r="AK190" s="84">
        <f t="shared" ca="1" si="27"/>
        <v>1</v>
      </c>
      <c r="AL190" s="88" t="str">
        <f t="shared" ca="1" si="28"/>
        <v>weiß</v>
      </c>
      <c r="AM190" s="87" t="str">
        <f t="shared" ca="1" si="29"/>
        <v/>
      </c>
      <c r="AN190" s="87" t="str">
        <f t="shared" ca="1" si="30"/>
        <v/>
      </c>
      <c r="AO190" s="87" t="str">
        <f t="shared" ca="1" si="31"/>
        <v/>
      </c>
      <c r="AP190" s="84">
        <f t="shared" ca="1" si="37"/>
        <v>9</v>
      </c>
      <c r="AQ190" s="84">
        <f t="shared" ca="1" si="32"/>
        <v>199</v>
      </c>
      <c r="AR190" s="78"/>
      <c r="AS190" s="84">
        <f t="shared" ca="1" si="33"/>
        <v>1</v>
      </c>
      <c r="AT190" s="87" t="str">
        <f t="shared" ca="1" si="34"/>
        <v>weiß</v>
      </c>
      <c r="AU190" s="87" t="str">
        <f t="shared" ca="1" si="35"/>
        <v/>
      </c>
      <c r="AV190" s="87" t="str">
        <f t="shared" ca="1" si="36"/>
        <v/>
      </c>
      <c r="AW190" s="87" t="str">
        <f t="shared" ca="1" si="26"/>
        <v/>
      </c>
      <c r="AX190" s="67">
        <f t="shared" ca="1" si="38"/>
        <v>9</v>
      </c>
      <c r="AY190" s="78"/>
    </row>
    <row r="191" spans="37:51" ht="19.149999999999999" customHeight="1" x14ac:dyDescent="0.2">
      <c r="AK191" s="84">
        <f t="shared" ca="1" si="27"/>
        <v>1</v>
      </c>
      <c r="AL191" s="88" t="str">
        <f t="shared" ca="1" si="28"/>
        <v>weiß</v>
      </c>
      <c r="AM191" s="87" t="str">
        <f t="shared" ca="1" si="29"/>
        <v/>
      </c>
      <c r="AN191" s="87" t="str">
        <f t="shared" ca="1" si="30"/>
        <v/>
      </c>
      <c r="AO191" s="87" t="str">
        <f t="shared" ca="1" si="31"/>
        <v/>
      </c>
      <c r="AP191" s="84">
        <f t="shared" ca="1" si="37"/>
        <v>9</v>
      </c>
      <c r="AQ191" s="84">
        <f t="shared" ca="1" si="32"/>
        <v>200</v>
      </c>
      <c r="AR191" s="78"/>
      <c r="AS191" s="84">
        <f t="shared" ca="1" si="33"/>
        <v>1</v>
      </c>
      <c r="AT191" s="87" t="str">
        <f t="shared" ca="1" si="34"/>
        <v>weiß</v>
      </c>
      <c r="AU191" s="87" t="str">
        <f t="shared" ca="1" si="35"/>
        <v/>
      </c>
      <c r="AV191" s="87" t="str">
        <f t="shared" ca="1" si="36"/>
        <v/>
      </c>
      <c r="AW191" s="87" t="str">
        <f t="shared" ca="1" si="26"/>
        <v/>
      </c>
      <c r="AX191" s="67">
        <f t="shared" ca="1" si="38"/>
        <v>9</v>
      </c>
      <c r="AY191" s="78"/>
    </row>
    <row r="192" spans="37:51" ht="19.149999999999999" customHeight="1" x14ac:dyDescent="0.2">
      <c r="AK192" s="84">
        <f t="shared" ca="1" si="27"/>
        <v>1</v>
      </c>
      <c r="AL192" s="88" t="str">
        <f t="shared" ca="1" si="28"/>
        <v>weiß</v>
      </c>
      <c r="AM192" s="87" t="str">
        <f t="shared" ca="1" si="29"/>
        <v/>
      </c>
      <c r="AN192" s="87" t="str">
        <f t="shared" ca="1" si="30"/>
        <v/>
      </c>
      <c r="AO192" s="87" t="str">
        <f t="shared" ca="1" si="31"/>
        <v/>
      </c>
      <c r="AP192" s="84">
        <f t="shared" ca="1" si="37"/>
        <v>9</v>
      </c>
      <c r="AQ192" s="84">
        <f t="shared" ca="1" si="32"/>
        <v>201</v>
      </c>
      <c r="AR192" s="78"/>
      <c r="AS192" s="84">
        <f t="shared" ca="1" si="33"/>
        <v>1</v>
      </c>
      <c r="AT192" s="87" t="str">
        <f t="shared" ca="1" si="34"/>
        <v>weiß</v>
      </c>
      <c r="AU192" s="87" t="str">
        <f t="shared" ca="1" si="35"/>
        <v/>
      </c>
      <c r="AV192" s="87" t="str">
        <f t="shared" ca="1" si="36"/>
        <v/>
      </c>
      <c r="AW192" s="87" t="str">
        <f t="shared" ca="1" si="26"/>
        <v/>
      </c>
      <c r="AX192" s="67">
        <f t="shared" ca="1" si="38"/>
        <v>9</v>
      </c>
      <c r="AY192" s="78"/>
    </row>
    <row r="193" spans="37:51" ht="19.149999999999999" customHeight="1" x14ac:dyDescent="0.2">
      <c r="AK193" s="84">
        <f t="shared" ca="1" si="27"/>
        <v>1</v>
      </c>
      <c r="AL193" s="88" t="str">
        <f t="shared" ca="1" si="28"/>
        <v>weiß</v>
      </c>
      <c r="AM193" s="87" t="str">
        <f t="shared" ca="1" si="29"/>
        <v/>
      </c>
      <c r="AN193" s="87" t="str">
        <f t="shared" ca="1" si="30"/>
        <v/>
      </c>
      <c r="AO193" s="87" t="str">
        <f t="shared" ca="1" si="31"/>
        <v/>
      </c>
      <c r="AP193" s="84">
        <f t="shared" ca="1" si="37"/>
        <v>9</v>
      </c>
      <c r="AQ193" s="84">
        <f t="shared" ca="1" si="32"/>
        <v>202</v>
      </c>
      <c r="AR193" s="78"/>
      <c r="AS193" s="84">
        <f t="shared" ca="1" si="33"/>
        <v>1</v>
      </c>
      <c r="AT193" s="87" t="str">
        <f t="shared" ca="1" si="34"/>
        <v>weiß</v>
      </c>
      <c r="AU193" s="87" t="str">
        <f t="shared" ca="1" si="35"/>
        <v/>
      </c>
      <c r="AV193" s="87" t="str">
        <f t="shared" ca="1" si="36"/>
        <v/>
      </c>
      <c r="AW193" s="87" t="str">
        <f t="shared" ca="1" si="26"/>
        <v/>
      </c>
      <c r="AX193" s="67">
        <f t="shared" ca="1" si="38"/>
        <v>9</v>
      </c>
      <c r="AY193" s="78"/>
    </row>
    <row r="194" spans="37:51" ht="19.149999999999999" customHeight="1" x14ac:dyDescent="0.2">
      <c r="AK194" s="84">
        <f t="shared" ca="1" si="27"/>
        <v>1</v>
      </c>
      <c r="AL194" s="88" t="str">
        <f t="shared" ca="1" si="28"/>
        <v>weiß</v>
      </c>
      <c r="AM194" s="87" t="str">
        <f t="shared" ca="1" si="29"/>
        <v/>
      </c>
      <c r="AN194" s="87" t="str">
        <f t="shared" ca="1" si="30"/>
        <v/>
      </c>
      <c r="AO194" s="87" t="str">
        <f t="shared" ca="1" si="31"/>
        <v/>
      </c>
      <c r="AP194" s="84">
        <f t="shared" ca="1" si="37"/>
        <v>9</v>
      </c>
      <c r="AQ194" s="84">
        <f t="shared" ca="1" si="32"/>
        <v>203</v>
      </c>
      <c r="AR194" s="78"/>
      <c r="AS194" s="84">
        <f t="shared" ca="1" si="33"/>
        <v>1</v>
      </c>
      <c r="AT194" s="87" t="str">
        <f t="shared" ca="1" si="34"/>
        <v>weiß</v>
      </c>
      <c r="AU194" s="87" t="str">
        <f t="shared" ca="1" si="35"/>
        <v/>
      </c>
      <c r="AV194" s="87" t="str">
        <f t="shared" ca="1" si="36"/>
        <v/>
      </c>
      <c r="AW194" s="87" t="str">
        <f t="shared" ca="1" si="26"/>
        <v/>
      </c>
      <c r="AX194" s="67">
        <f t="shared" ca="1" si="38"/>
        <v>9</v>
      </c>
      <c r="AY194" s="78"/>
    </row>
    <row r="195" spans="37:51" ht="19.149999999999999" customHeight="1" x14ac:dyDescent="0.2">
      <c r="AK195" s="84">
        <f t="shared" ca="1" si="27"/>
        <v>1</v>
      </c>
      <c r="AL195" s="88" t="str">
        <f t="shared" ca="1" si="28"/>
        <v>weiß</v>
      </c>
      <c r="AM195" s="87" t="str">
        <f t="shared" ca="1" si="29"/>
        <v/>
      </c>
      <c r="AN195" s="87" t="str">
        <f t="shared" ca="1" si="30"/>
        <v/>
      </c>
      <c r="AO195" s="87" t="str">
        <f t="shared" ca="1" si="31"/>
        <v/>
      </c>
      <c r="AP195" s="84">
        <f t="shared" ca="1" si="37"/>
        <v>9</v>
      </c>
      <c r="AQ195" s="84">
        <f t="shared" ca="1" si="32"/>
        <v>204</v>
      </c>
      <c r="AR195" s="78"/>
      <c r="AS195" s="84">
        <f t="shared" ca="1" si="33"/>
        <v>1</v>
      </c>
      <c r="AT195" s="87" t="str">
        <f t="shared" ca="1" si="34"/>
        <v>weiß</v>
      </c>
      <c r="AU195" s="87" t="str">
        <f t="shared" ca="1" si="35"/>
        <v/>
      </c>
      <c r="AV195" s="87" t="str">
        <f t="shared" ca="1" si="36"/>
        <v/>
      </c>
      <c r="AW195" s="87" t="str">
        <f t="shared" ref="AW195:AW250" ca="1" si="39">IF(ROW()-6&lt;$H$1,INDIRECT("F"&amp;ROW()),IF(ROW()-6-$H$1&lt;$H$2+2,INDIRECT("M"&amp;ROW()-2-$H$1),IF(ROW()-6-$H$1-$H$2&lt;$H$3+4,INDIRECT("T"&amp;ROW()-4-$H$1-$H$2),IF(ROW()-6-$H$1-$H$2-$H$3&lt;$H$4+6,INDIRECT("AA"&amp;ROW()-6-$H$1-$H$2-$H$3),IF(ROW()-6-$H$1-$H$2-$H$3-$H$4&lt;$H$5+8,INDIRECT("AH"&amp;ROW()-8-$H$1-$H$2-$H$3-$H$4),"")))))</f>
        <v/>
      </c>
      <c r="AX195" s="67">
        <f t="shared" ca="1" si="38"/>
        <v>9</v>
      </c>
      <c r="AY195" s="78"/>
    </row>
    <row r="196" spans="37:51" ht="19.149999999999999" customHeight="1" x14ac:dyDescent="0.2">
      <c r="AK196" s="84">
        <f t="shared" ref="AK196:AK250" ca="1" si="40">IF(AL196="weiß",1,IF(AL196="gr",2,IF(AND(AL197="weiß",AL196=""),1,0)))</f>
        <v>1</v>
      </c>
      <c r="AL196" s="88" t="str">
        <f t="shared" ref="AL196:AL250" ca="1" si="41">IF(ROW()-6&lt;$H$1,INDIRECT("C"&amp;ROW()),IF(ROW()-6-$H$1&lt;$H$2+2,INDIRECT("J"&amp;ROW()-2-$H$1),IF(ROW()-6-$H$1-$H$2&lt;$H$3+4,INDIRECT("Q"&amp;ROW()-4-$H$1-$H$2),IF(ROW()-6-$H$1-$H$2-$H$3&lt;$H$4+6,INDIRECT("X"&amp;ROW()-6-$H$1-$H$2-$H$3),IF(ROW()-6-$H$1-$H$2-$H$3-$H$4&lt;$H$5+8,INDIRECT("AE"&amp;ROW()-8-$H$1-$H$2-$H$3-$H$4),"weiß")))))</f>
        <v>weiß</v>
      </c>
      <c r="AM196" s="87" t="str">
        <f t="shared" ref="AM196:AM250" ca="1" si="42">IF(ROW()-6&lt;$H$1,INDIRECT("D"&amp;ROW()),IF(ROW()-6-$H$1&lt;$H$2+2,INDIRECT("K"&amp;ROW()-2-$H$1),IF(ROW()-6-$H$1-$H$2&lt;$H$3+4,INDIRECT("R"&amp;ROW()-4-$H$1-$H$2),IF(ROW()-6-$H$1-$H$2-$H$3&lt;$H$4+6,INDIRECT("Y"&amp;ROW()-6-$H$1-$H$2-$H$3),IF(ROW()-6-$H$1-$H$2-$H$3-$H$4&lt;$H$5+8,INDIRECT("AF"&amp;ROW()-8-$H$1-$H$2-$H$3-$H$4),"")))))</f>
        <v/>
      </c>
      <c r="AN196" s="87" t="str">
        <f t="shared" ref="AN196:AN250" ca="1" si="43">IF(ROW()-6&lt;$H$1,INDIRECT("E"&amp;ROW()),IF(ROW()-6-$H$1&lt;$H$2+2,INDIRECT("L"&amp;ROW()-2-$H$1),IF(ROW()-6-$H$1-$H$2&lt;$H$3+4,INDIRECT("S"&amp;ROW()-4-$H$1-$H$2),IF(ROW()-6-$H$1-$H$2-$H$3&lt;$H$4+6,INDIRECT("Z"&amp;ROW()-6-$H$1-$H$2-$H$3),IF(ROW()-6-$H$1-$H$2-$H$3-$H$4&lt;$H$5+8,INDIRECT("AG"&amp;ROW()-8-$H$1-$H$2-$H$3-$H$4),"")))))</f>
        <v/>
      </c>
      <c r="AO196" s="87" t="str">
        <f t="shared" ref="AO196:AO250" ca="1" si="44">IF(ROW()-6&lt;$H$1,INDIRECT("F"&amp;ROW()),IF(ROW()-6-$H$1&lt;$H$2+2,INDIRECT("M"&amp;ROW()-2-$H$1),IF(ROW()-6-$H$1-$H$2&lt;$H$3+4,INDIRECT("T"&amp;ROW()-4-$H$1-$H$2),IF(ROW()-6-$H$1-$H$2-$H$3&lt;$H$4+6,INDIRECT("AA"&amp;ROW()-6-$H$1-$H$2-$H$3),IF(ROW()-6-$H$1-$H$2-$H$3-$H$4&lt;$H$5+8,INDIRECT("AH"&amp;ROW()-8-$H$1-$H$2-$H$3-$H$4),"")))))</f>
        <v/>
      </c>
      <c r="AP196" s="84">
        <f t="shared" ca="1" si="37"/>
        <v>9</v>
      </c>
      <c r="AQ196" s="84">
        <f t="shared" ref="AQ196:AQ250" ca="1" si="45">ROW()+AP196</f>
        <v>205</v>
      </c>
      <c r="AR196" s="78"/>
      <c r="AS196" s="84">
        <f t="shared" ref="AS196:AS250" ca="1" si="46">IF(AT196="weiß",1,IF(AT196="gr",2,IF(AND(AT197="weiß",AT196=""),1,0)))</f>
        <v>1</v>
      </c>
      <c r="AT196" s="87" t="str">
        <f t="shared" ref="AT196:AT250" ca="1" si="47">IF(ROW()-6&lt;$H$1,INDIRECT("C"&amp;ROW()),IF(ROW()-6-$H$1&lt;$H$2+2,INDIRECT("J"&amp;ROW()-2-$H$1),IF(ROW()-6-$H$1-$H$2&lt;$H$3+4,INDIRECT("Q"&amp;ROW()-4-$H$1-$H$2),IF(ROW()-6-$H$1-$H$2-$H$3&lt;$H$4+6,INDIRECT("X"&amp;ROW()-6-$H$1-$H$2-$H$3),IF(ROW()-6-$H$1-$H$2-$H$3-$H$4&lt;$H$5+8,INDIRECT("AE"&amp;ROW()-8-$H$1-$H$2-$H$3-$H$4),"weiß")))))</f>
        <v>weiß</v>
      </c>
      <c r="AU196" s="87" t="str">
        <f t="shared" ref="AU196:AU250" ca="1" si="48">IF(ROW()-6&lt;$H$1,INDIRECT("D"&amp;ROW()),IF(ROW()-6-$H$1&lt;$H$2+2,INDIRECT("K"&amp;ROW()-2-$H$1),IF(ROW()-6-$H$1-$H$2&lt;$H$3+4,INDIRECT("R"&amp;ROW()-4-$H$1-$H$2),IF(ROW()-6-$H$1-$H$2-$H$3&lt;$H$4+6,INDIRECT("Y"&amp;ROW()-6-$H$1-$H$2-$H$3),IF(ROW()-6-$H$1-$H$2-$H$3-$H$4&lt;$H$5+8,INDIRECT("AF"&amp;ROW()-8-$H$1-$H$2-$H$3-$H$4),"")))))</f>
        <v/>
      </c>
      <c r="AV196" s="87" t="str">
        <f t="shared" ref="AV196:AV250" ca="1" si="49">IF(ROW()-6&lt;$H$1,INDIRECT("E"&amp;ROW()),IF(ROW()-6-$H$1&lt;$H$2+2,INDIRECT("L"&amp;ROW()-2-$H$1),IF(ROW()-6-$H$1-$H$2&lt;$H$3+4,INDIRECT("S"&amp;ROW()-4-$H$1-$H$2),IF(ROW()-6-$H$1-$H$2-$H$3&lt;$H$4+6,INDIRECT("Z"&amp;ROW()-6-$H$1-$H$2-$H$3),IF(ROW()-6-$H$1-$H$2-$H$3-$H$4&lt;$H$5+8,INDIRECT("AG"&amp;ROW()-8-$H$1-$H$2-$H$3-$H$4),"")))))</f>
        <v/>
      </c>
      <c r="AW196" s="87" t="str">
        <f t="shared" ca="1" si="39"/>
        <v/>
      </c>
      <c r="AX196" s="67">
        <f t="shared" ca="1" si="38"/>
        <v>9</v>
      </c>
      <c r="AY196" s="78"/>
    </row>
    <row r="197" spans="37:51" ht="19.149999999999999" customHeight="1" x14ac:dyDescent="0.2">
      <c r="AK197" s="84">
        <f t="shared" ca="1" si="40"/>
        <v>1</v>
      </c>
      <c r="AL197" s="88" t="str">
        <f t="shared" ca="1" si="41"/>
        <v>weiß</v>
      </c>
      <c r="AM197" s="87" t="str">
        <f t="shared" ca="1" si="42"/>
        <v/>
      </c>
      <c r="AN197" s="87" t="str">
        <f t="shared" ca="1" si="43"/>
        <v/>
      </c>
      <c r="AO197" s="87" t="str">
        <f t="shared" ca="1" si="44"/>
        <v/>
      </c>
      <c r="AP197" s="84">
        <f t="shared" ref="AP197:AP250" ca="1" si="50">IF(AND(AO197="gr",MOD(ROW()+1+AP196,2)=0),AP196+2,IF(AND(AO197="gr",MOD(ROW()+AP196,2)=0),AP196+1,AP196))</f>
        <v>9</v>
      </c>
      <c r="AQ197" s="84">
        <f t="shared" ca="1" si="45"/>
        <v>206</v>
      </c>
      <c r="AR197" s="78"/>
      <c r="AS197" s="84">
        <f t="shared" ca="1" si="46"/>
        <v>1</v>
      </c>
      <c r="AT197" s="87" t="str">
        <f t="shared" ca="1" si="47"/>
        <v>weiß</v>
      </c>
      <c r="AU197" s="87" t="str">
        <f t="shared" ca="1" si="48"/>
        <v/>
      </c>
      <c r="AV197" s="87" t="str">
        <f t="shared" ca="1" si="49"/>
        <v/>
      </c>
      <c r="AW197" s="87" t="str">
        <f t="shared" ca="1" si="39"/>
        <v/>
      </c>
      <c r="AX197" s="67">
        <f t="shared" ref="AX197:AX250" ca="1" si="51">IF(AND(AW197="gr",MOD(ROW()+1+AX196,2)=0),AX196+2,IF(AND(AW197="gr",MOD(ROW()+AX196,2)=0),AX196+1,AX196))</f>
        <v>9</v>
      </c>
      <c r="AY197" s="78"/>
    </row>
    <row r="198" spans="37:51" ht="19.149999999999999" customHeight="1" x14ac:dyDescent="0.2">
      <c r="AK198" s="84">
        <f t="shared" ca="1" si="40"/>
        <v>1</v>
      </c>
      <c r="AL198" s="88" t="str">
        <f t="shared" ca="1" si="41"/>
        <v>weiß</v>
      </c>
      <c r="AM198" s="87" t="str">
        <f t="shared" ca="1" si="42"/>
        <v/>
      </c>
      <c r="AN198" s="87" t="str">
        <f t="shared" ca="1" si="43"/>
        <v/>
      </c>
      <c r="AO198" s="87" t="str">
        <f t="shared" ca="1" si="44"/>
        <v/>
      </c>
      <c r="AP198" s="84">
        <f t="shared" ca="1" si="50"/>
        <v>9</v>
      </c>
      <c r="AQ198" s="84">
        <f t="shared" ca="1" si="45"/>
        <v>207</v>
      </c>
      <c r="AR198" s="78"/>
      <c r="AS198" s="84">
        <f t="shared" ca="1" si="46"/>
        <v>1</v>
      </c>
      <c r="AT198" s="87" t="str">
        <f t="shared" ca="1" si="47"/>
        <v>weiß</v>
      </c>
      <c r="AU198" s="87" t="str">
        <f t="shared" ca="1" si="48"/>
        <v/>
      </c>
      <c r="AV198" s="87" t="str">
        <f t="shared" ca="1" si="49"/>
        <v/>
      </c>
      <c r="AW198" s="87" t="str">
        <f t="shared" ca="1" si="39"/>
        <v/>
      </c>
      <c r="AX198" s="67">
        <f t="shared" ca="1" si="51"/>
        <v>9</v>
      </c>
      <c r="AY198" s="78"/>
    </row>
    <row r="199" spans="37:51" ht="19.149999999999999" customHeight="1" x14ac:dyDescent="0.2">
      <c r="AK199" s="84">
        <f t="shared" ca="1" si="40"/>
        <v>1</v>
      </c>
      <c r="AL199" s="88" t="str">
        <f t="shared" ca="1" si="41"/>
        <v>weiß</v>
      </c>
      <c r="AM199" s="87" t="str">
        <f t="shared" ca="1" si="42"/>
        <v/>
      </c>
      <c r="AN199" s="87" t="str">
        <f t="shared" ca="1" si="43"/>
        <v/>
      </c>
      <c r="AO199" s="87" t="str">
        <f t="shared" ca="1" si="44"/>
        <v/>
      </c>
      <c r="AP199" s="84">
        <f t="shared" ca="1" si="50"/>
        <v>9</v>
      </c>
      <c r="AQ199" s="84">
        <f t="shared" ca="1" si="45"/>
        <v>208</v>
      </c>
      <c r="AR199" s="78"/>
      <c r="AS199" s="84">
        <f t="shared" ca="1" si="46"/>
        <v>1</v>
      </c>
      <c r="AT199" s="87" t="str">
        <f t="shared" ca="1" si="47"/>
        <v>weiß</v>
      </c>
      <c r="AU199" s="87" t="str">
        <f t="shared" ca="1" si="48"/>
        <v/>
      </c>
      <c r="AV199" s="87" t="str">
        <f t="shared" ca="1" si="49"/>
        <v/>
      </c>
      <c r="AW199" s="87" t="str">
        <f t="shared" ca="1" si="39"/>
        <v/>
      </c>
      <c r="AX199" s="67">
        <f t="shared" ca="1" si="51"/>
        <v>9</v>
      </c>
      <c r="AY199" s="78"/>
    </row>
    <row r="200" spans="37:51" ht="19.149999999999999" customHeight="1" x14ac:dyDescent="0.2">
      <c r="AK200" s="84">
        <f t="shared" ca="1" si="40"/>
        <v>1</v>
      </c>
      <c r="AL200" s="88" t="str">
        <f t="shared" ca="1" si="41"/>
        <v>weiß</v>
      </c>
      <c r="AM200" s="87" t="str">
        <f t="shared" ca="1" si="42"/>
        <v/>
      </c>
      <c r="AN200" s="87" t="str">
        <f t="shared" ca="1" si="43"/>
        <v/>
      </c>
      <c r="AO200" s="87" t="str">
        <f t="shared" ca="1" si="44"/>
        <v/>
      </c>
      <c r="AP200" s="84">
        <f t="shared" ca="1" si="50"/>
        <v>9</v>
      </c>
      <c r="AQ200" s="84">
        <f t="shared" ca="1" si="45"/>
        <v>209</v>
      </c>
      <c r="AR200" s="78"/>
      <c r="AS200" s="84">
        <f t="shared" ca="1" si="46"/>
        <v>1</v>
      </c>
      <c r="AT200" s="87" t="str">
        <f t="shared" ca="1" si="47"/>
        <v>weiß</v>
      </c>
      <c r="AU200" s="87" t="str">
        <f t="shared" ca="1" si="48"/>
        <v/>
      </c>
      <c r="AV200" s="87" t="str">
        <f t="shared" ca="1" si="49"/>
        <v/>
      </c>
      <c r="AW200" s="87" t="str">
        <f t="shared" ca="1" si="39"/>
        <v/>
      </c>
      <c r="AX200" s="67">
        <f t="shared" ca="1" si="51"/>
        <v>9</v>
      </c>
      <c r="AY200" s="78"/>
    </row>
    <row r="201" spans="37:51" ht="19.149999999999999" customHeight="1" x14ac:dyDescent="0.2">
      <c r="AK201" s="84">
        <f t="shared" ca="1" si="40"/>
        <v>1</v>
      </c>
      <c r="AL201" s="88" t="str">
        <f t="shared" ca="1" si="41"/>
        <v>weiß</v>
      </c>
      <c r="AM201" s="87" t="str">
        <f t="shared" ca="1" si="42"/>
        <v/>
      </c>
      <c r="AN201" s="87" t="str">
        <f t="shared" ca="1" si="43"/>
        <v/>
      </c>
      <c r="AO201" s="87" t="str">
        <f t="shared" ca="1" si="44"/>
        <v/>
      </c>
      <c r="AP201" s="84">
        <f t="shared" ca="1" si="50"/>
        <v>9</v>
      </c>
      <c r="AQ201" s="84">
        <f t="shared" ca="1" si="45"/>
        <v>210</v>
      </c>
      <c r="AR201" s="78"/>
      <c r="AS201" s="84">
        <f t="shared" ca="1" si="46"/>
        <v>1</v>
      </c>
      <c r="AT201" s="87" t="str">
        <f t="shared" ca="1" si="47"/>
        <v>weiß</v>
      </c>
      <c r="AU201" s="87" t="str">
        <f t="shared" ca="1" si="48"/>
        <v/>
      </c>
      <c r="AV201" s="87" t="str">
        <f t="shared" ca="1" si="49"/>
        <v/>
      </c>
      <c r="AW201" s="87" t="str">
        <f t="shared" ca="1" si="39"/>
        <v/>
      </c>
      <c r="AX201" s="67">
        <f t="shared" ca="1" si="51"/>
        <v>9</v>
      </c>
      <c r="AY201" s="78"/>
    </row>
    <row r="202" spans="37:51" ht="19.149999999999999" customHeight="1" x14ac:dyDescent="0.2">
      <c r="AK202" s="84">
        <f t="shared" ca="1" si="40"/>
        <v>1</v>
      </c>
      <c r="AL202" s="88" t="str">
        <f t="shared" ca="1" si="41"/>
        <v>weiß</v>
      </c>
      <c r="AM202" s="87" t="str">
        <f t="shared" ca="1" si="42"/>
        <v/>
      </c>
      <c r="AN202" s="87" t="str">
        <f t="shared" ca="1" si="43"/>
        <v/>
      </c>
      <c r="AO202" s="87" t="str">
        <f t="shared" ca="1" si="44"/>
        <v/>
      </c>
      <c r="AP202" s="84">
        <f t="shared" ca="1" si="50"/>
        <v>9</v>
      </c>
      <c r="AQ202" s="84">
        <f t="shared" ca="1" si="45"/>
        <v>211</v>
      </c>
      <c r="AR202" s="78"/>
      <c r="AS202" s="84">
        <f t="shared" ca="1" si="46"/>
        <v>1</v>
      </c>
      <c r="AT202" s="87" t="str">
        <f t="shared" ca="1" si="47"/>
        <v>weiß</v>
      </c>
      <c r="AU202" s="87" t="str">
        <f t="shared" ca="1" si="48"/>
        <v/>
      </c>
      <c r="AV202" s="87" t="str">
        <f t="shared" ca="1" si="49"/>
        <v/>
      </c>
      <c r="AW202" s="87" t="str">
        <f t="shared" ca="1" si="39"/>
        <v/>
      </c>
      <c r="AX202" s="67">
        <f t="shared" ca="1" si="51"/>
        <v>9</v>
      </c>
      <c r="AY202" s="78"/>
    </row>
    <row r="203" spans="37:51" ht="19.149999999999999" customHeight="1" x14ac:dyDescent="0.2">
      <c r="AK203" s="84">
        <f t="shared" ca="1" si="40"/>
        <v>1</v>
      </c>
      <c r="AL203" s="88" t="str">
        <f t="shared" ca="1" si="41"/>
        <v>weiß</v>
      </c>
      <c r="AM203" s="87" t="str">
        <f t="shared" ca="1" si="42"/>
        <v/>
      </c>
      <c r="AN203" s="87" t="str">
        <f t="shared" ca="1" si="43"/>
        <v/>
      </c>
      <c r="AO203" s="87" t="str">
        <f t="shared" ca="1" si="44"/>
        <v/>
      </c>
      <c r="AP203" s="84">
        <f t="shared" ca="1" si="50"/>
        <v>9</v>
      </c>
      <c r="AQ203" s="84">
        <f t="shared" ca="1" si="45"/>
        <v>212</v>
      </c>
      <c r="AR203" s="78"/>
      <c r="AS203" s="84">
        <f t="shared" ca="1" si="46"/>
        <v>1</v>
      </c>
      <c r="AT203" s="87" t="str">
        <f t="shared" ca="1" si="47"/>
        <v>weiß</v>
      </c>
      <c r="AU203" s="87" t="str">
        <f t="shared" ca="1" si="48"/>
        <v/>
      </c>
      <c r="AV203" s="87" t="str">
        <f t="shared" ca="1" si="49"/>
        <v/>
      </c>
      <c r="AW203" s="87" t="str">
        <f t="shared" ca="1" si="39"/>
        <v/>
      </c>
      <c r="AX203" s="67">
        <f t="shared" ca="1" si="51"/>
        <v>9</v>
      </c>
      <c r="AY203" s="78"/>
    </row>
    <row r="204" spans="37:51" ht="19.149999999999999" customHeight="1" x14ac:dyDescent="0.2">
      <c r="AK204" s="84">
        <f t="shared" ca="1" si="40"/>
        <v>1</v>
      </c>
      <c r="AL204" s="88" t="str">
        <f t="shared" ca="1" si="41"/>
        <v>weiß</v>
      </c>
      <c r="AM204" s="87" t="str">
        <f t="shared" ca="1" si="42"/>
        <v/>
      </c>
      <c r="AN204" s="87" t="str">
        <f t="shared" ca="1" si="43"/>
        <v/>
      </c>
      <c r="AO204" s="87" t="str">
        <f t="shared" ca="1" si="44"/>
        <v/>
      </c>
      <c r="AP204" s="84">
        <f t="shared" ca="1" si="50"/>
        <v>9</v>
      </c>
      <c r="AQ204" s="84">
        <f t="shared" ca="1" si="45"/>
        <v>213</v>
      </c>
      <c r="AR204" s="78"/>
      <c r="AS204" s="84">
        <f t="shared" ca="1" si="46"/>
        <v>1</v>
      </c>
      <c r="AT204" s="87" t="str">
        <f t="shared" ca="1" si="47"/>
        <v>weiß</v>
      </c>
      <c r="AU204" s="87" t="str">
        <f t="shared" ca="1" si="48"/>
        <v/>
      </c>
      <c r="AV204" s="87" t="str">
        <f t="shared" ca="1" si="49"/>
        <v/>
      </c>
      <c r="AW204" s="87" t="str">
        <f t="shared" ca="1" si="39"/>
        <v/>
      </c>
      <c r="AX204" s="67">
        <f t="shared" ca="1" si="51"/>
        <v>9</v>
      </c>
      <c r="AY204" s="78"/>
    </row>
    <row r="205" spans="37:51" ht="19.149999999999999" customHeight="1" x14ac:dyDescent="0.2">
      <c r="AK205" s="84">
        <f t="shared" ca="1" si="40"/>
        <v>1</v>
      </c>
      <c r="AL205" s="88" t="str">
        <f t="shared" ca="1" si="41"/>
        <v>weiß</v>
      </c>
      <c r="AM205" s="87" t="str">
        <f t="shared" ca="1" si="42"/>
        <v/>
      </c>
      <c r="AN205" s="87" t="str">
        <f t="shared" ca="1" si="43"/>
        <v/>
      </c>
      <c r="AO205" s="87" t="str">
        <f t="shared" ca="1" si="44"/>
        <v/>
      </c>
      <c r="AP205" s="84">
        <f t="shared" ca="1" si="50"/>
        <v>9</v>
      </c>
      <c r="AQ205" s="84">
        <f t="shared" ca="1" si="45"/>
        <v>214</v>
      </c>
      <c r="AR205" s="78"/>
      <c r="AS205" s="84">
        <f t="shared" ca="1" si="46"/>
        <v>1</v>
      </c>
      <c r="AT205" s="87" t="str">
        <f t="shared" ca="1" si="47"/>
        <v>weiß</v>
      </c>
      <c r="AU205" s="87" t="str">
        <f t="shared" ca="1" si="48"/>
        <v/>
      </c>
      <c r="AV205" s="87" t="str">
        <f t="shared" ca="1" si="49"/>
        <v/>
      </c>
      <c r="AW205" s="87" t="str">
        <f t="shared" ca="1" si="39"/>
        <v/>
      </c>
      <c r="AX205" s="67">
        <f t="shared" ca="1" si="51"/>
        <v>9</v>
      </c>
      <c r="AY205" s="78"/>
    </row>
    <row r="206" spans="37:51" ht="19.149999999999999" customHeight="1" x14ac:dyDescent="0.2">
      <c r="AK206" s="84">
        <f t="shared" ca="1" si="40"/>
        <v>1</v>
      </c>
      <c r="AL206" s="88" t="str">
        <f t="shared" ca="1" si="41"/>
        <v>weiß</v>
      </c>
      <c r="AM206" s="87" t="str">
        <f t="shared" ca="1" si="42"/>
        <v/>
      </c>
      <c r="AN206" s="87" t="str">
        <f t="shared" ca="1" si="43"/>
        <v/>
      </c>
      <c r="AO206" s="87" t="str">
        <f t="shared" ca="1" si="44"/>
        <v/>
      </c>
      <c r="AP206" s="84">
        <f t="shared" ca="1" si="50"/>
        <v>9</v>
      </c>
      <c r="AQ206" s="84">
        <f t="shared" ca="1" si="45"/>
        <v>215</v>
      </c>
      <c r="AR206" s="78"/>
      <c r="AS206" s="84">
        <f t="shared" ca="1" si="46"/>
        <v>1</v>
      </c>
      <c r="AT206" s="87" t="str">
        <f t="shared" ca="1" si="47"/>
        <v>weiß</v>
      </c>
      <c r="AU206" s="87" t="str">
        <f t="shared" ca="1" si="48"/>
        <v/>
      </c>
      <c r="AV206" s="87" t="str">
        <f t="shared" ca="1" si="49"/>
        <v/>
      </c>
      <c r="AW206" s="87" t="str">
        <f t="shared" ca="1" si="39"/>
        <v/>
      </c>
      <c r="AX206" s="67">
        <f t="shared" ca="1" si="51"/>
        <v>9</v>
      </c>
      <c r="AY206" s="78"/>
    </row>
    <row r="207" spans="37:51" ht="19.149999999999999" customHeight="1" x14ac:dyDescent="0.2">
      <c r="AK207" s="84">
        <f t="shared" ca="1" si="40"/>
        <v>1</v>
      </c>
      <c r="AL207" s="88" t="str">
        <f t="shared" ca="1" si="41"/>
        <v>weiß</v>
      </c>
      <c r="AM207" s="87" t="str">
        <f t="shared" ca="1" si="42"/>
        <v/>
      </c>
      <c r="AN207" s="87" t="str">
        <f t="shared" ca="1" si="43"/>
        <v/>
      </c>
      <c r="AO207" s="87" t="str">
        <f t="shared" ca="1" si="44"/>
        <v/>
      </c>
      <c r="AP207" s="84">
        <f t="shared" ca="1" si="50"/>
        <v>9</v>
      </c>
      <c r="AQ207" s="84">
        <f t="shared" ca="1" si="45"/>
        <v>216</v>
      </c>
      <c r="AR207" s="78"/>
      <c r="AS207" s="84">
        <f t="shared" ca="1" si="46"/>
        <v>1</v>
      </c>
      <c r="AT207" s="87" t="str">
        <f t="shared" ca="1" si="47"/>
        <v>weiß</v>
      </c>
      <c r="AU207" s="87" t="str">
        <f t="shared" ca="1" si="48"/>
        <v/>
      </c>
      <c r="AV207" s="87" t="str">
        <f t="shared" ca="1" si="49"/>
        <v/>
      </c>
      <c r="AW207" s="87" t="str">
        <f t="shared" ca="1" si="39"/>
        <v/>
      </c>
      <c r="AX207" s="67">
        <f t="shared" ca="1" si="51"/>
        <v>9</v>
      </c>
      <c r="AY207" s="78"/>
    </row>
    <row r="208" spans="37:51" ht="19.149999999999999" customHeight="1" x14ac:dyDescent="0.2">
      <c r="AK208" s="84">
        <f t="shared" ca="1" si="40"/>
        <v>1</v>
      </c>
      <c r="AL208" s="88" t="str">
        <f t="shared" ca="1" si="41"/>
        <v>weiß</v>
      </c>
      <c r="AM208" s="87" t="str">
        <f t="shared" ca="1" si="42"/>
        <v/>
      </c>
      <c r="AN208" s="87" t="str">
        <f t="shared" ca="1" si="43"/>
        <v/>
      </c>
      <c r="AO208" s="87" t="str">
        <f t="shared" ca="1" si="44"/>
        <v/>
      </c>
      <c r="AP208" s="84">
        <f t="shared" ca="1" si="50"/>
        <v>9</v>
      </c>
      <c r="AQ208" s="84">
        <f t="shared" ca="1" si="45"/>
        <v>217</v>
      </c>
      <c r="AR208" s="78"/>
      <c r="AS208" s="84">
        <f t="shared" ca="1" si="46"/>
        <v>1</v>
      </c>
      <c r="AT208" s="87" t="str">
        <f t="shared" ca="1" si="47"/>
        <v>weiß</v>
      </c>
      <c r="AU208" s="87" t="str">
        <f t="shared" ca="1" si="48"/>
        <v/>
      </c>
      <c r="AV208" s="87" t="str">
        <f t="shared" ca="1" si="49"/>
        <v/>
      </c>
      <c r="AW208" s="87" t="str">
        <f t="shared" ca="1" si="39"/>
        <v/>
      </c>
      <c r="AX208" s="67">
        <f t="shared" ca="1" si="51"/>
        <v>9</v>
      </c>
      <c r="AY208" s="78"/>
    </row>
    <row r="209" spans="37:51" ht="19.149999999999999" customHeight="1" x14ac:dyDescent="0.2">
      <c r="AK209" s="84">
        <f t="shared" ca="1" si="40"/>
        <v>1</v>
      </c>
      <c r="AL209" s="88" t="str">
        <f t="shared" ca="1" si="41"/>
        <v>weiß</v>
      </c>
      <c r="AM209" s="87" t="str">
        <f t="shared" ca="1" si="42"/>
        <v/>
      </c>
      <c r="AN209" s="87" t="str">
        <f t="shared" ca="1" si="43"/>
        <v/>
      </c>
      <c r="AO209" s="87" t="str">
        <f t="shared" ca="1" si="44"/>
        <v/>
      </c>
      <c r="AP209" s="84">
        <f t="shared" ca="1" si="50"/>
        <v>9</v>
      </c>
      <c r="AQ209" s="84">
        <f t="shared" ca="1" si="45"/>
        <v>218</v>
      </c>
      <c r="AR209" s="78"/>
      <c r="AS209" s="84">
        <f t="shared" ca="1" si="46"/>
        <v>1</v>
      </c>
      <c r="AT209" s="87" t="str">
        <f t="shared" ca="1" si="47"/>
        <v>weiß</v>
      </c>
      <c r="AU209" s="87" t="str">
        <f t="shared" ca="1" si="48"/>
        <v/>
      </c>
      <c r="AV209" s="87" t="str">
        <f t="shared" ca="1" si="49"/>
        <v/>
      </c>
      <c r="AW209" s="87" t="str">
        <f t="shared" ca="1" si="39"/>
        <v/>
      </c>
      <c r="AX209" s="67">
        <f t="shared" ca="1" si="51"/>
        <v>9</v>
      </c>
      <c r="AY209" s="78"/>
    </row>
    <row r="210" spans="37:51" ht="19.149999999999999" customHeight="1" x14ac:dyDescent="0.2">
      <c r="AK210" s="84">
        <f t="shared" ca="1" si="40"/>
        <v>1</v>
      </c>
      <c r="AL210" s="88" t="str">
        <f t="shared" ca="1" si="41"/>
        <v>weiß</v>
      </c>
      <c r="AM210" s="87" t="str">
        <f t="shared" ca="1" si="42"/>
        <v/>
      </c>
      <c r="AN210" s="87" t="str">
        <f t="shared" ca="1" si="43"/>
        <v/>
      </c>
      <c r="AO210" s="87" t="str">
        <f t="shared" ca="1" si="44"/>
        <v/>
      </c>
      <c r="AP210" s="84">
        <f t="shared" ca="1" si="50"/>
        <v>9</v>
      </c>
      <c r="AQ210" s="84">
        <f t="shared" ca="1" si="45"/>
        <v>219</v>
      </c>
      <c r="AR210" s="78"/>
      <c r="AS210" s="84">
        <f t="shared" ca="1" si="46"/>
        <v>1</v>
      </c>
      <c r="AT210" s="87" t="str">
        <f t="shared" ca="1" si="47"/>
        <v>weiß</v>
      </c>
      <c r="AU210" s="87" t="str">
        <f t="shared" ca="1" si="48"/>
        <v/>
      </c>
      <c r="AV210" s="87" t="str">
        <f t="shared" ca="1" si="49"/>
        <v/>
      </c>
      <c r="AW210" s="87" t="str">
        <f t="shared" ca="1" si="39"/>
        <v/>
      </c>
      <c r="AX210" s="67">
        <f t="shared" ca="1" si="51"/>
        <v>9</v>
      </c>
      <c r="AY210" s="78"/>
    </row>
    <row r="211" spans="37:51" ht="19.149999999999999" customHeight="1" x14ac:dyDescent="0.2">
      <c r="AK211" s="84">
        <f t="shared" ca="1" si="40"/>
        <v>1</v>
      </c>
      <c r="AL211" s="88" t="str">
        <f t="shared" ca="1" si="41"/>
        <v>weiß</v>
      </c>
      <c r="AM211" s="87" t="str">
        <f t="shared" ca="1" si="42"/>
        <v/>
      </c>
      <c r="AN211" s="87" t="str">
        <f t="shared" ca="1" si="43"/>
        <v/>
      </c>
      <c r="AO211" s="87" t="str">
        <f t="shared" ca="1" si="44"/>
        <v/>
      </c>
      <c r="AP211" s="84">
        <f t="shared" ca="1" si="50"/>
        <v>9</v>
      </c>
      <c r="AQ211" s="84">
        <f t="shared" ca="1" si="45"/>
        <v>220</v>
      </c>
      <c r="AR211" s="78"/>
      <c r="AS211" s="84">
        <f t="shared" ca="1" si="46"/>
        <v>1</v>
      </c>
      <c r="AT211" s="87" t="str">
        <f t="shared" ca="1" si="47"/>
        <v>weiß</v>
      </c>
      <c r="AU211" s="87" t="str">
        <f t="shared" ca="1" si="48"/>
        <v/>
      </c>
      <c r="AV211" s="87" t="str">
        <f t="shared" ca="1" si="49"/>
        <v/>
      </c>
      <c r="AW211" s="87" t="str">
        <f t="shared" ca="1" si="39"/>
        <v/>
      </c>
      <c r="AX211" s="67">
        <f t="shared" ca="1" si="51"/>
        <v>9</v>
      </c>
      <c r="AY211" s="78"/>
    </row>
    <row r="212" spans="37:51" ht="19.149999999999999" customHeight="1" x14ac:dyDescent="0.2">
      <c r="AK212" s="84">
        <f t="shared" ca="1" si="40"/>
        <v>1</v>
      </c>
      <c r="AL212" s="88" t="str">
        <f t="shared" ca="1" si="41"/>
        <v>weiß</v>
      </c>
      <c r="AM212" s="87" t="str">
        <f t="shared" ca="1" si="42"/>
        <v/>
      </c>
      <c r="AN212" s="87" t="str">
        <f t="shared" ca="1" si="43"/>
        <v/>
      </c>
      <c r="AO212" s="87" t="str">
        <f t="shared" ca="1" si="44"/>
        <v/>
      </c>
      <c r="AP212" s="84">
        <f t="shared" ca="1" si="50"/>
        <v>9</v>
      </c>
      <c r="AQ212" s="84">
        <f t="shared" ca="1" si="45"/>
        <v>221</v>
      </c>
      <c r="AR212" s="78"/>
      <c r="AS212" s="84">
        <f t="shared" ca="1" si="46"/>
        <v>1</v>
      </c>
      <c r="AT212" s="87" t="str">
        <f t="shared" ca="1" si="47"/>
        <v>weiß</v>
      </c>
      <c r="AU212" s="87" t="str">
        <f t="shared" ca="1" si="48"/>
        <v/>
      </c>
      <c r="AV212" s="87" t="str">
        <f t="shared" ca="1" si="49"/>
        <v/>
      </c>
      <c r="AW212" s="87" t="str">
        <f t="shared" ca="1" si="39"/>
        <v/>
      </c>
      <c r="AX212" s="67">
        <f t="shared" ca="1" si="51"/>
        <v>9</v>
      </c>
      <c r="AY212" s="78"/>
    </row>
    <row r="213" spans="37:51" ht="19.149999999999999" customHeight="1" x14ac:dyDescent="0.2">
      <c r="AK213" s="84">
        <f t="shared" ca="1" si="40"/>
        <v>1</v>
      </c>
      <c r="AL213" s="88" t="str">
        <f t="shared" ca="1" si="41"/>
        <v>weiß</v>
      </c>
      <c r="AM213" s="87" t="str">
        <f t="shared" ca="1" si="42"/>
        <v/>
      </c>
      <c r="AN213" s="87" t="str">
        <f t="shared" ca="1" si="43"/>
        <v/>
      </c>
      <c r="AO213" s="87" t="str">
        <f t="shared" ca="1" si="44"/>
        <v/>
      </c>
      <c r="AP213" s="84">
        <f t="shared" ca="1" si="50"/>
        <v>9</v>
      </c>
      <c r="AQ213" s="84">
        <f t="shared" ca="1" si="45"/>
        <v>222</v>
      </c>
      <c r="AR213" s="78"/>
      <c r="AS213" s="84">
        <f t="shared" ca="1" si="46"/>
        <v>1</v>
      </c>
      <c r="AT213" s="87" t="str">
        <f t="shared" ca="1" si="47"/>
        <v>weiß</v>
      </c>
      <c r="AU213" s="87" t="str">
        <f t="shared" ca="1" si="48"/>
        <v/>
      </c>
      <c r="AV213" s="87" t="str">
        <f t="shared" ca="1" si="49"/>
        <v/>
      </c>
      <c r="AW213" s="87" t="str">
        <f t="shared" ca="1" si="39"/>
        <v/>
      </c>
      <c r="AX213" s="67">
        <f t="shared" ca="1" si="51"/>
        <v>9</v>
      </c>
      <c r="AY213" s="78"/>
    </row>
    <row r="214" spans="37:51" ht="19.149999999999999" customHeight="1" x14ac:dyDescent="0.2">
      <c r="AK214" s="84">
        <f t="shared" ca="1" si="40"/>
        <v>1</v>
      </c>
      <c r="AL214" s="88" t="str">
        <f t="shared" ca="1" si="41"/>
        <v>weiß</v>
      </c>
      <c r="AM214" s="87" t="str">
        <f t="shared" ca="1" si="42"/>
        <v/>
      </c>
      <c r="AN214" s="87" t="str">
        <f t="shared" ca="1" si="43"/>
        <v/>
      </c>
      <c r="AO214" s="87" t="str">
        <f t="shared" ca="1" si="44"/>
        <v/>
      </c>
      <c r="AP214" s="84">
        <f t="shared" ca="1" si="50"/>
        <v>9</v>
      </c>
      <c r="AQ214" s="84">
        <f t="shared" ca="1" si="45"/>
        <v>223</v>
      </c>
      <c r="AR214" s="78"/>
      <c r="AS214" s="84">
        <f t="shared" ca="1" si="46"/>
        <v>1</v>
      </c>
      <c r="AT214" s="87" t="str">
        <f t="shared" ca="1" si="47"/>
        <v>weiß</v>
      </c>
      <c r="AU214" s="87" t="str">
        <f t="shared" ca="1" si="48"/>
        <v/>
      </c>
      <c r="AV214" s="87" t="str">
        <f t="shared" ca="1" si="49"/>
        <v/>
      </c>
      <c r="AW214" s="87" t="str">
        <f t="shared" ca="1" si="39"/>
        <v/>
      </c>
      <c r="AX214" s="67">
        <f t="shared" ca="1" si="51"/>
        <v>9</v>
      </c>
      <c r="AY214" s="78"/>
    </row>
    <row r="215" spans="37:51" ht="19.149999999999999" customHeight="1" x14ac:dyDescent="0.2">
      <c r="AK215" s="84">
        <f t="shared" ca="1" si="40"/>
        <v>1</v>
      </c>
      <c r="AL215" s="88" t="str">
        <f t="shared" ca="1" si="41"/>
        <v>weiß</v>
      </c>
      <c r="AM215" s="87" t="str">
        <f t="shared" ca="1" si="42"/>
        <v/>
      </c>
      <c r="AN215" s="87" t="str">
        <f t="shared" ca="1" si="43"/>
        <v/>
      </c>
      <c r="AO215" s="87" t="str">
        <f t="shared" ca="1" si="44"/>
        <v/>
      </c>
      <c r="AP215" s="84">
        <f t="shared" ca="1" si="50"/>
        <v>9</v>
      </c>
      <c r="AQ215" s="84">
        <f t="shared" ca="1" si="45"/>
        <v>224</v>
      </c>
      <c r="AR215" s="78"/>
      <c r="AS215" s="84">
        <f t="shared" ca="1" si="46"/>
        <v>1</v>
      </c>
      <c r="AT215" s="87" t="str">
        <f t="shared" ca="1" si="47"/>
        <v>weiß</v>
      </c>
      <c r="AU215" s="87" t="str">
        <f t="shared" ca="1" si="48"/>
        <v/>
      </c>
      <c r="AV215" s="87" t="str">
        <f t="shared" ca="1" si="49"/>
        <v/>
      </c>
      <c r="AW215" s="87" t="str">
        <f t="shared" ca="1" si="39"/>
        <v/>
      </c>
      <c r="AX215" s="67">
        <f t="shared" ca="1" si="51"/>
        <v>9</v>
      </c>
      <c r="AY215" s="78"/>
    </row>
    <row r="216" spans="37:51" ht="19.149999999999999" customHeight="1" x14ac:dyDescent="0.2">
      <c r="AK216" s="84">
        <f t="shared" ca="1" si="40"/>
        <v>1</v>
      </c>
      <c r="AL216" s="88" t="str">
        <f t="shared" ca="1" si="41"/>
        <v>weiß</v>
      </c>
      <c r="AM216" s="87" t="str">
        <f t="shared" ca="1" si="42"/>
        <v/>
      </c>
      <c r="AN216" s="87" t="str">
        <f t="shared" ca="1" si="43"/>
        <v/>
      </c>
      <c r="AO216" s="87" t="str">
        <f t="shared" ca="1" si="44"/>
        <v/>
      </c>
      <c r="AP216" s="84">
        <f t="shared" ca="1" si="50"/>
        <v>9</v>
      </c>
      <c r="AQ216" s="84">
        <f t="shared" ca="1" si="45"/>
        <v>225</v>
      </c>
      <c r="AR216" s="78"/>
      <c r="AS216" s="84">
        <f t="shared" ca="1" si="46"/>
        <v>1</v>
      </c>
      <c r="AT216" s="87" t="str">
        <f t="shared" ca="1" si="47"/>
        <v>weiß</v>
      </c>
      <c r="AU216" s="87" t="str">
        <f t="shared" ca="1" si="48"/>
        <v/>
      </c>
      <c r="AV216" s="87" t="str">
        <f t="shared" ca="1" si="49"/>
        <v/>
      </c>
      <c r="AW216" s="87" t="str">
        <f t="shared" ca="1" si="39"/>
        <v/>
      </c>
      <c r="AX216" s="67">
        <f t="shared" ca="1" si="51"/>
        <v>9</v>
      </c>
      <c r="AY216" s="78"/>
    </row>
    <row r="217" spans="37:51" ht="19.149999999999999" customHeight="1" x14ac:dyDescent="0.2">
      <c r="AK217" s="84">
        <f t="shared" ca="1" si="40"/>
        <v>1</v>
      </c>
      <c r="AL217" s="88" t="str">
        <f t="shared" ca="1" si="41"/>
        <v>weiß</v>
      </c>
      <c r="AM217" s="87" t="str">
        <f t="shared" ca="1" si="42"/>
        <v/>
      </c>
      <c r="AN217" s="87" t="str">
        <f t="shared" ca="1" si="43"/>
        <v/>
      </c>
      <c r="AO217" s="87" t="str">
        <f t="shared" ca="1" si="44"/>
        <v/>
      </c>
      <c r="AP217" s="84">
        <f t="shared" ca="1" si="50"/>
        <v>9</v>
      </c>
      <c r="AQ217" s="84">
        <f t="shared" ca="1" si="45"/>
        <v>226</v>
      </c>
      <c r="AR217" s="78"/>
      <c r="AS217" s="84">
        <f t="shared" ca="1" si="46"/>
        <v>1</v>
      </c>
      <c r="AT217" s="87" t="str">
        <f t="shared" ca="1" si="47"/>
        <v>weiß</v>
      </c>
      <c r="AU217" s="87" t="str">
        <f t="shared" ca="1" si="48"/>
        <v/>
      </c>
      <c r="AV217" s="87" t="str">
        <f t="shared" ca="1" si="49"/>
        <v/>
      </c>
      <c r="AW217" s="87" t="str">
        <f t="shared" ca="1" si="39"/>
        <v/>
      </c>
      <c r="AX217" s="67">
        <f t="shared" ca="1" si="51"/>
        <v>9</v>
      </c>
      <c r="AY217" s="78"/>
    </row>
    <row r="218" spans="37:51" ht="19.149999999999999" customHeight="1" x14ac:dyDescent="0.2">
      <c r="AK218" s="84">
        <f t="shared" ca="1" si="40"/>
        <v>1</v>
      </c>
      <c r="AL218" s="88" t="str">
        <f t="shared" ca="1" si="41"/>
        <v>weiß</v>
      </c>
      <c r="AM218" s="87" t="str">
        <f t="shared" ca="1" si="42"/>
        <v/>
      </c>
      <c r="AN218" s="87" t="str">
        <f t="shared" ca="1" si="43"/>
        <v/>
      </c>
      <c r="AO218" s="87" t="str">
        <f t="shared" ca="1" si="44"/>
        <v/>
      </c>
      <c r="AP218" s="84">
        <f t="shared" ca="1" si="50"/>
        <v>9</v>
      </c>
      <c r="AQ218" s="84">
        <f t="shared" ca="1" si="45"/>
        <v>227</v>
      </c>
      <c r="AR218" s="78"/>
      <c r="AS218" s="84">
        <f t="shared" ca="1" si="46"/>
        <v>1</v>
      </c>
      <c r="AT218" s="87" t="str">
        <f t="shared" ca="1" si="47"/>
        <v>weiß</v>
      </c>
      <c r="AU218" s="87" t="str">
        <f t="shared" ca="1" si="48"/>
        <v/>
      </c>
      <c r="AV218" s="87" t="str">
        <f t="shared" ca="1" si="49"/>
        <v/>
      </c>
      <c r="AW218" s="87" t="str">
        <f t="shared" ca="1" si="39"/>
        <v/>
      </c>
      <c r="AX218" s="67">
        <f t="shared" ca="1" si="51"/>
        <v>9</v>
      </c>
      <c r="AY218" s="78"/>
    </row>
    <row r="219" spans="37:51" ht="19.149999999999999" customHeight="1" x14ac:dyDescent="0.2">
      <c r="AK219" s="84">
        <f t="shared" ca="1" si="40"/>
        <v>1</v>
      </c>
      <c r="AL219" s="88" t="str">
        <f t="shared" ca="1" si="41"/>
        <v>weiß</v>
      </c>
      <c r="AM219" s="87" t="str">
        <f t="shared" ca="1" si="42"/>
        <v/>
      </c>
      <c r="AN219" s="87" t="str">
        <f t="shared" ca="1" si="43"/>
        <v/>
      </c>
      <c r="AO219" s="87" t="str">
        <f t="shared" ca="1" si="44"/>
        <v/>
      </c>
      <c r="AP219" s="84">
        <f t="shared" ca="1" si="50"/>
        <v>9</v>
      </c>
      <c r="AQ219" s="84">
        <f t="shared" ca="1" si="45"/>
        <v>228</v>
      </c>
      <c r="AR219" s="78"/>
      <c r="AS219" s="84">
        <f t="shared" ca="1" si="46"/>
        <v>1</v>
      </c>
      <c r="AT219" s="87" t="str">
        <f t="shared" ca="1" si="47"/>
        <v>weiß</v>
      </c>
      <c r="AU219" s="87" t="str">
        <f t="shared" ca="1" si="48"/>
        <v/>
      </c>
      <c r="AV219" s="87" t="str">
        <f t="shared" ca="1" si="49"/>
        <v/>
      </c>
      <c r="AW219" s="87" t="str">
        <f t="shared" ca="1" si="39"/>
        <v/>
      </c>
      <c r="AX219" s="67">
        <f t="shared" ca="1" si="51"/>
        <v>9</v>
      </c>
      <c r="AY219" s="78"/>
    </row>
    <row r="220" spans="37:51" ht="19.149999999999999" customHeight="1" x14ac:dyDescent="0.2">
      <c r="AK220" s="84">
        <f t="shared" ca="1" si="40"/>
        <v>1</v>
      </c>
      <c r="AL220" s="88" t="str">
        <f t="shared" ca="1" si="41"/>
        <v>weiß</v>
      </c>
      <c r="AM220" s="87" t="str">
        <f t="shared" ca="1" si="42"/>
        <v/>
      </c>
      <c r="AN220" s="87" t="str">
        <f t="shared" ca="1" si="43"/>
        <v/>
      </c>
      <c r="AO220" s="87" t="str">
        <f t="shared" ca="1" si="44"/>
        <v/>
      </c>
      <c r="AP220" s="84">
        <f t="shared" ca="1" si="50"/>
        <v>9</v>
      </c>
      <c r="AQ220" s="84">
        <f t="shared" ca="1" si="45"/>
        <v>229</v>
      </c>
      <c r="AR220" s="78"/>
      <c r="AS220" s="84">
        <f t="shared" ca="1" si="46"/>
        <v>1</v>
      </c>
      <c r="AT220" s="87" t="str">
        <f t="shared" ca="1" si="47"/>
        <v>weiß</v>
      </c>
      <c r="AU220" s="87" t="str">
        <f t="shared" ca="1" si="48"/>
        <v/>
      </c>
      <c r="AV220" s="87" t="str">
        <f t="shared" ca="1" si="49"/>
        <v/>
      </c>
      <c r="AW220" s="87" t="str">
        <f t="shared" ca="1" si="39"/>
        <v/>
      </c>
      <c r="AX220" s="67">
        <f t="shared" ca="1" si="51"/>
        <v>9</v>
      </c>
      <c r="AY220" s="78"/>
    </row>
    <row r="221" spans="37:51" ht="19.149999999999999" customHeight="1" x14ac:dyDescent="0.2">
      <c r="AK221" s="84">
        <f t="shared" ca="1" si="40"/>
        <v>1</v>
      </c>
      <c r="AL221" s="88" t="str">
        <f t="shared" ca="1" si="41"/>
        <v>weiß</v>
      </c>
      <c r="AM221" s="87" t="str">
        <f t="shared" ca="1" si="42"/>
        <v/>
      </c>
      <c r="AN221" s="87" t="str">
        <f t="shared" ca="1" si="43"/>
        <v/>
      </c>
      <c r="AO221" s="87" t="str">
        <f t="shared" ca="1" si="44"/>
        <v/>
      </c>
      <c r="AP221" s="84">
        <f t="shared" ca="1" si="50"/>
        <v>9</v>
      </c>
      <c r="AQ221" s="84">
        <f t="shared" ca="1" si="45"/>
        <v>230</v>
      </c>
      <c r="AR221" s="78"/>
      <c r="AS221" s="84">
        <f t="shared" ca="1" si="46"/>
        <v>1</v>
      </c>
      <c r="AT221" s="87" t="str">
        <f t="shared" ca="1" si="47"/>
        <v>weiß</v>
      </c>
      <c r="AU221" s="87" t="str">
        <f t="shared" ca="1" si="48"/>
        <v/>
      </c>
      <c r="AV221" s="87" t="str">
        <f t="shared" ca="1" si="49"/>
        <v/>
      </c>
      <c r="AW221" s="87" t="str">
        <f t="shared" ca="1" si="39"/>
        <v/>
      </c>
      <c r="AX221" s="67">
        <f t="shared" ca="1" si="51"/>
        <v>9</v>
      </c>
      <c r="AY221" s="78"/>
    </row>
    <row r="222" spans="37:51" ht="19.149999999999999" customHeight="1" x14ac:dyDescent="0.2">
      <c r="AK222" s="84">
        <f t="shared" ca="1" si="40"/>
        <v>1</v>
      </c>
      <c r="AL222" s="88" t="str">
        <f t="shared" ca="1" si="41"/>
        <v>weiß</v>
      </c>
      <c r="AM222" s="87" t="str">
        <f t="shared" ca="1" si="42"/>
        <v/>
      </c>
      <c r="AN222" s="87" t="str">
        <f t="shared" ca="1" si="43"/>
        <v/>
      </c>
      <c r="AO222" s="87" t="str">
        <f t="shared" ca="1" si="44"/>
        <v/>
      </c>
      <c r="AP222" s="84">
        <f t="shared" ca="1" si="50"/>
        <v>9</v>
      </c>
      <c r="AQ222" s="84">
        <f t="shared" ca="1" si="45"/>
        <v>231</v>
      </c>
      <c r="AR222" s="78"/>
      <c r="AS222" s="84">
        <f t="shared" ca="1" si="46"/>
        <v>1</v>
      </c>
      <c r="AT222" s="87" t="str">
        <f t="shared" ca="1" si="47"/>
        <v>weiß</v>
      </c>
      <c r="AU222" s="87" t="str">
        <f t="shared" ca="1" si="48"/>
        <v/>
      </c>
      <c r="AV222" s="87" t="str">
        <f t="shared" ca="1" si="49"/>
        <v/>
      </c>
      <c r="AW222" s="87" t="str">
        <f t="shared" ca="1" si="39"/>
        <v/>
      </c>
      <c r="AX222" s="67">
        <f t="shared" ca="1" si="51"/>
        <v>9</v>
      </c>
      <c r="AY222" s="78"/>
    </row>
    <row r="223" spans="37:51" ht="19.149999999999999" customHeight="1" x14ac:dyDescent="0.2">
      <c r="AK223" s="84">
        <f t="shared" ca="1" si="40"/>
        <v>1</v>
      </c>
      <c r="AL223" s="88" t="str">
        <f t="shared" ca="1" si="41"/>
        <v>weiß</v>
      </c>
      <c r="AM223" s="87" t="str">
        <f t="shared" ca="1" si="42"/>
        <v/>
      </c>
      <c r="AN223" s="87" t="str">
        <f t="shared" ca="1" si="43"/>
        <v/>
      </c>
      <c r="AO223" s="87" t="str">
        <f t="shared" ca="1" si="44"/>
        <v/>
      </c>
      <c r="AP223" s="84">
        <f t="shared" ca="1" si="50"/>
        <v>9</v>
      </c>
      <c r="AQ223" s="84">
        <f t="shared" ca="1" si="45"/>
        <v>232</v>
      </c>
      <c r="AR223" s="78"/>
      <c r="AS223" s="84">
        <f t="shared" ca="1" si="46"/>
        <v>1</v>
      </c>
      <c r="AT223" s="87" t="str">
        <f t="shared" ca="1" si="47"/>
        <v>weiß</v>
      </c>
      <c r="AU223" s="87" t="str">
        <f t="shared" ca="1" si="48"/>
        <v/>
      </c>
      <c r="AV223" s="87" t="str">
        <f t="shared" ca="1" si="49"/>
        <v/>
      </c>
      <c r="AW223" s="87" t="str">
        <f t="shared" ca="1" si="39"/>
        <v/>
      </c>
      <c r="AX223" s="67">
        <f t="shared" ca="1" si="51"/>
        <v>9</v>
      </c>
      <c r="AY223" s="78"/>
    </row>
    <row r="224" spans="37:51" ht="19.149999999999999" customHeight="1" x14ac:dyDescent="0.2">
      <c r="AK224" s="84">
        <f t="shared" ca="1" si="40"/>
        <v>1</v>
      </c>
      <c r="AL224" s="88" t="str">
        <f t="shared" ca="1" si="41"/>
        <v>weiß</v>
      </c>
      <c r="AM224" s="87" t="str">
        <f t="shared" ca="1" si="42"/>
        <v/>
      </c>
      <c r="AN224" s="87" t="str">
        <f t="shared" ca="1" si="43"/>
        <v/>
      </c>
      <c r="AO224" s="87" t="str">
        <f t="shared" ca="1" si="44"/>
        <v/>
      </c>
      <c r="AP224" s="84">
        <f t="shared" ca="1" si="50"/>
        <v>9</v>
      </c>
      <c r="AQ224" s="84">
        <f t="shared" ca="1" si="45"/>
        <v>233</v>
      </c>
      <c r="AR224" s="78"/>
      <c r="AS224" s="84">
        <f t="shared" ca="1" si="46"/>
        <v>1</v>
      </c>
      <c r="AT224" s="87" t="str">
        <f t="shared" ca="1" si="47"/>
        <v>weiß</v>
      </c>
      <c r="AU224" s="87" t="str">
        <f t="shared" ca="1" si="48"/>
        <v/>
      </c>
      <c r="AV224" s="87" t="str">
        <f t="shared" ca="1" si="49"/>
        <v/>
      </c>
      <c r="AW224" s="87" t="str">
        <f t="shared" ca="1" si="39"/>
        <v/>
      </c>
      <c r="AX224" s="67">
        <f t="shared" ca="1" si="51"/>
        <v>9</v>
      </c>
      <c r="AY224" s="78"/>
    </row>
    <row r="225" spans="37:51" ht="19.149999999999999" customHeight="1" x14ac:dyDescent="0.2">
      <c r="AK225" s="84">
        <f t="shared" ca="1" si="40"/>
        <v>1</v>
      </c>
      <c r="AL225" s="88" t="str">
        <f t="shared" ca="1" si="41"/>
        <v>weiß</v>
      </c>
      <c r="AM225" s="87" t="str">
        <f t="shared" ca="1" si="42"/>
        <v/>
      </c>
      <c r="AN225" s="87" t="str">
        <f t="shared" ca="1" si="43"/>
        <v/>
      </c>
      <c r="AO225" s="87" t="str">
        <f t="shared" ca="1" si="44"/>
        <v/>
      </c>
      <c r="AP225" s="84">
        <f t="shared" ca="1" si="50"/>
        <v>9</v>
      </c>
      <c r="AQ225" s="84">
        <f t="shared" ca="1" si="45"/>
        <v>234</v>
      </c>
      <c r="AR225" s="78"/>
      <c r="AS225" s="84">
        <f t="shared" ca="1" si="46"/>
        <v>1</v>
      </c>
      <c r="AT225" s="87" t="str">
        <f t="shared" ca="1" si="47"/>
        <v>weiß</v>
      </c>
      <c r="AU225" s="87" t="str">
        <f t="shared" ca="1" si="48"/>
        <v/>
      </c>
      <c r="AV225" s="87" t="str">
        <f t="shared" ca="1" si="49"/>
        <v/>
      </c>
      <c r="AW225" s="87" t="str">
        <f t="shared" ca="1" si="39"/>
        <v/>
      </c>
      <c r="AX225" s="67">
        <f t="shared" ca="1" si="51"/>
        <v>9</v>
      </c>
      <c r="AY225" s="78"/>
    </row>
    <row r="226" spans="37:51" ht="19.149999999999999" customHeight="1" x14ac:dyDescent="0.2">
      <c r="AK226" s="84">
        <f t="shared" ca="1" si="40"/>
        <v>1</v>
      </c>
      <c r="AL226" s="88" t="str">
        <f t="shared" ca="1" si="41"/>
        <v>weiß</v>
      </c>
      <c r="AM226" s="87" t="str">
        <f t="shared" ca="1" si="42"/>
        <v/>
      </c>
      <c r="AN226" s="87" t="str">
        <f t="shared" ca="1" si="43"/>
        <v/>
      </c>
      <c r="AO226" s="87" t="str">
        <f t="shared" ca="1" si="44"/>
        <v/>
      </c>
      <c r="AP226" s="84">
        <f t="shared" ca="1" si="50"/>
        <v>9</v>
      </c>
      <c r="AQ226" s="84">
        <f t="shared" ca="1" si="45"/>
        <v>235</v>
      </c>
      <c r="AR226" s="78"/>
      <c r="AS226" s="84">
        <f t="shared" ca="1" si="46"/>
        <v>1</v>
      </c>
      <c r="AT226" s="87" t="str">
        <f t="shared" ca="1" si="47"/>
        <v>weiß</v>
      </c>
      <c r="AU226" s="87" t="str">
        <f t="shared" ca="1" si="48"/>
        <v/>
      </c>
      <c r="AV226" s="87" t="str">
        <f t="shared" ca="1" si="49"/>
        <v/>
      </c>
      <c r="AW226" s="87" t="str">
        <f t="shared" ca="1" si="39"/>
        <v/>
      </c>
      <c r="AX226" s="67">
        <f t="shared" ca="1" si="51"/>
        <v>9</v>
      </c>
      <c r="AY226" s="78"/>
    </row>
    <row r="227" spans="37:51" ht="19.149999999999999" customHeight="1" x14ac:dyDescent="0.2">
      <c r="AK227" s="84">
        <f t="shared" ca="1" si="40"/>
        <v>1</v>
      </c>
      <c r="AL227" s="88" t="str">
        <f t="shared" ca="1" si="41"/>
        <v>weiß</v>
      </c>
      <c r="AM227" s="87" t="str">
        <f t="shared" ca="1" si="42"/>
        <v/>
      </c>
      <c r="AN227" s="87" t="str">
        <f t="shared" ca="1" si="43"/>
        <v/>
      </c>
      <c r="AO227" s="87" t="str">
        <f t="shared" ca="1" si="44"/>
        <v/>
      </c>
      <c r="AP227" s="84">
        <f t="shared" ca="1" si="50"/>
        <v>9</v>
      </c>
      <c r="AQ227" s="84">
        <f t="shared" ca="1" si="45"/>
        <v>236</v>
      </c>
      <c r="AR227" s="78"/>
      <c r="AS227" s="84">
        <f t="shared" ca="1" si="46"/>
        <v>1</v>
      </c>
      <c r="AT227" s="87" t="str">
        <f t="shared" ca="1" si="47"/>
        <v>weiß</v>
      </c>
      <c r="AU227" s="87" t="str">
        <f t="shared" ca="1" si="48"/>
        <v/>
      </c>
      <c r="AV227" s="87" t="str">
        <f t="shared" ca="1" si="49"/>
        <v/>
      </c>
      <c r="AW227" s="87" t="str">
        <f t="shared" ca="1" si="39"/>
        <v/>
      </c>
      <c r="AX227" s="67">
        <f t="shared" ca="1" si="51"/>
        <v>9</v>
      </c>
      <c r="AY227" s="78"/>
    </row>
    <row r="228" spans="37:51" ht="19.149999999999999" customHeight="1" x14ac:dyDescent="0.2">
      <c r="AK228" s="84">
        <f t="shared" ca="1" si="40"/>
        <v>1</v>
      </c>
      <c r="AL228" s="88" t="str">
        <f t="shared" ca="1" si="41"/>
        <v>weiß</v>
      </c>
      <c r="AM228" s="87" t="str">
        <f t="shared" ca="1" si="42"/>
        <v/>
      </c>
      <c r="AN228" s="87" t="str">
        <f t="shared" ca="1" si="43"/>
        <v/>
      </c>
      <c r="AO228" s="87" t="str">
        <f t="shared" ca="1" si="44"/>
        <v/>
      </c>
      <c r="AP228" s="84">
        <f t="shared" ca="1" si="50"/>
        <v>9</v>
      </c>
      <c r="AQ228" s="84">
        <f t="shared" ca="1" si="45"/>
        <v>237</v>
      </c>
      <c r="AR228" s="78"/>
      <c r="AS228" s="84">
        <f t="shared" ca="1" si="46"/>
        <v>1</v>
      </c>
      <c r="AT228" s="87" t="str">
        <f t="shared" ca="1" si="47"/>
        <v>weiß</v>
      </c>
      <c r="AU228" s="87" t="str">
        <f t="shared" ca="1" si="48"/>
        <v/>
      </c>
      <c r="AV228" s="87" t="str">
        <f t="shared" ca="1" si="49"/>
        <v/>
      </c>
      <c r="AW228" s="87" t="str">
        <f t="shared" ca="1" si="39"/>
        <v/>
      </c>
      <c r="AX228" s="67">
        <f t="shared" ca="1" si="51"/>
        <v>9</v>
      </c>
      <c r="AY228" s="78"/>
    </row>
    <row r="229" spans="37:51" ht="19.149999999999999" customHeight="1" x14ac:dyDescent="0.2">
      <c r="AK229" s="84">
        <f t="shared" ca="1" si="40"/>
        <v>1</v>
      </c>
      <c r="AL229" s="88" t="str">
        <f t="shared" ca="1" si="41"/>
        <v>weiß</v>
      </c>
      <c r="AM229" s="87" t="str">
        <f t="shared" ca="1" si="42"/>
        <v/>
      </c>
      <c r="AN229" s="87" t="str">
        <f t="shared" ca="1" si="43"/>
        <v/>
      </c>
      <c r="AO229" s="87" t="str">
        <f t="shared" ca="1" si="44"/>
        <v/>
      </c>
      <c r="AP229" s="84">
        <f t="shared" ca="1" si="50"/>
        <v>9</v>
      </c>
      <c r="AQ229" s="84">
        <f t="shared" ca="1" si="45"/>
        <v>238</v>
      </c>
      <c r="AR229" s="78"/>
      <c r="AS229" s="84">
        <f t="shared" ca="1" si="46"/>
        <v>1</v>
      </c>
      <c r="AT229" s="87" t="str">
        <f t="shared" ca="1" si="47"/>
        <v>weiß</v>
      </c>
      <c r="AU229" s="87" t="str">
        <f t="shared" ca="1" si="48"/>
        <v/>
      </c>
      <c r="AV229" s="87" t="str">
        <f t="shared" ca="1" si="49"/>
        <v/>
      </c>
      <c r="AW229" s="87" t="str">
        <f t="shared" ca="1" si="39"/>
        <v/>
      </c>
      <c r="AX229" s="67">
        <f t="shared" ca="1" si="51"/>
        <v>9</v>
      </c>
      <c r="AY229" s="78"/>
    </row>
    <row r="230" spans="37:51" ht="19.149999999999999" customHeight="1" x14ac:dyDescent="0.2">
      <c r="AK230" s="84">
        <f t="shared" ca="1" si="40"/>
        <v>1</v>
      </c>
      <c r="AL230" s="88" t="str">
        <f t="shared" ca="1" si="41"/>
        <v>weiß</v>
      </c>
      <c r="AM230" s="87" t="str">
        <f t="shared" ca="1" si="42"/>
        <v/>
      </c>
      <c r="AN230" s="87" t="str">
        <f t="shared" ca="1" si="43"/>
        <v/>
      </c>
      <c r="AO230" s="87" t="str">
        <f t="shared" ca="1" si="44"/>
        <v/>
      </c>
      <c r="AP230" s="84">
        <f t="shared" ca="1" si="50"/>
        <v>9</v>
      </c>
      <c r="AQ230" s="84">
        <f t="shared" ca="1" si="45"/>
        <v>239</v>
      </c>
      <c r="AR230" s="78"/>
      <c r="AS230" s="84">
        <f t="shared" ca="1" si="46"/>
        <v>1</v>
      </c>
      <c r="AT230" s="87" t="str">
        <f t="shared" ca="1" si="47"/>
        <v>weiß</v>
      </c>
      <c r="AU230" s="87" t="str">
        <f t="shared" ca="1" si="48"/>
        <v/>
      </c>
      <c r="AV230" s="87" t="str">
        <f t="shared" ca="1" si="49"/>
        <v/>
      </c>
      <c r="AW230" s="87" t="str">
        <f t="shared" ca="1" si="39"/>
        <v/>
      </c>
      <c r="AX230" s="67">
        <f t="shared" ca="1" si="51"/>
        <v>9</v>
      </c>
      <c r="AY230" s="78"/>
    </row>
    <row r="231" spans="37:51" ht="19.149999999999999" customHeight="1" x14ac:dyDescent="0.2">
      <c r="AK231" s="84">
        <f t="shared" ca="1" si="40"/>
        <v>1</v>
      </c>
      <c r="AL231" s="88" t="str">
        <f t="shared" ca="1" si="41"/>
        <v>weiß</v>
      </c>
      <c r="AM231" s="87" t="str">
        <f t="shared" ca="1" si="42"/>
        <v/>
      </c>
      <c r="AN231" s="87" t="str">
        <f t="shared" ca="1" si="43"/>
        <v/>
      </c>
      <c r="AO231" s="87" t="str">
        <f t="shared" ca="1" si="44"/>
        <v/>
      </c>
      <c r="AP231" s="84">
        <f t="shared" ca="1" si="50"/>
        <v>9</v>
      </c>
      <c r="AQ231" s="84">
        <f t="shared" ca="1" si="45"/>
        <v>240</v>
      </c>
      <c r="AR231" s="78"/>
      <c r="AS231" s="84">
        <f t="shared" ca="1" si="46"/>
        <v>1</v>
      </c>
      <c r="AT231" s="87" t="str">
        <f t="shared" ca="1" si="47"/>
        <v>weiß</v>
      </c>
      <c r="AU231" s="87" t="str">
        <f t="shared" ca="1" si="48"/>
        <v/>
      </c>
      <c r="AV231" s="87" t="str">
        <f t="shared" ca="1" si="49"/>
        <v/>
      </c>
      <c r="AW231" s="87" t="str">
        <f t="shared" ca="1" si="39"/>
        <v/>
      </c>
      <c r="AX231" s="67">
        <f t="shared" ca="1" si="51"/>
        <v>9</v>
      </c>
      <c r="AY231" s="78"/>
    </row>
    <row r="232" spans="37:51" ht="19.149999999999999" customHeight="1" x14ac:dyDescent="0.2">
      <c r="AK232" s="84">
        <f t="shared" ca="1" si="40"/>
        <v>1</v>
      </c>
      <c r="AL232" s="88" t="str">
        <f t="shared" ca="1" si="41"/>
        <v>weiß</v>
      </c>
      <c r="AM232" s="87" t="str">
        <f t="shared" ca="1" si="42"/>
        <v/>
      </c>
      <c r="AN232" s="87" t="str">
        <f t="shared" ca="1" si="43"/>
        <v/>
      </c>
      <c r="AO232" s="87" t="str">
        <f t="shared" ca="1" si="44"/>
        <v/>
      </c>
      <c r="AP232" s="84">
        <f t="shared" ca="1" si="50"/>
        <v>9</v>
      </c>
      <c r="AQ232" s="84">
        <f t="shared" ca="1" si="45"/>
        <v>241</v>
      </c>
      <c r="AR232" s="78"/>
      <c r="AS232" s="84">
        <f t="shared" ca="1" si="46"/>
        <v>1</v>
      </c>
      <c r="AT232" s="87" t="str">
        <f t="shared" ca="1" si="47"/>
        <v>weiß</v>
      </c>
      <c r="AU232" s="87" t="str">
        <f t="shared" ca="1" si="48"/>
        <v/>
      </c>
      <c r="AV232" s="87" t="str">
        <f t="shared" ca="1" si="49"/>
        <v/>
      </c>
      <c r="AW232" s="87" t="str">
        <f t="shared" ca="1" si="39"/>
        <v/>
      </c>
      <c r="AX232" s="67">
        <f t="shared" ca="1" si="51"/>
        <v>9</v>
      </c>
      <c r="AY232" s="78"/>
    </row>
    <row r="233" spans="37:51" ht="19.149999999999999" customHeight="1" x14ac:dyDescent="0.2">
      <c r="AK233" s="84">
        <f t="shared" ca="1" si="40"/>
        <v>1</v>
      </c>
      <c r="AL233" s="88" t="str">
        <f t="shared" ca="1" si="41"/>
        <v>weiß</v>
      </c>
      <c r="AM233" s="87" t="str">
        <f t="shared" ca="1" si="42"/>
        <v/>
      </c>
      <c r="AN233" s="87" t="str">
        <f t="shared" ca="1" si="43"/>
        <v/>
      </c>
      <c r="AO233" s="87" t="str">
        <f t="shared" ca="1" si="44"/>
        <v/>
      </c>
      <c r="AP233" s="84">
        <f t="shared" ca="1" si="50"/>
        <v>9</v>
      </c>
      <c r="AQ233" s="84">
        <f t="shared" ca="1" si="45"/>
        <v>242</v>
      </c>
      <c r="AR233" s="78"/>
      <c r="AS233" s="84">
        <f t="shared" ca="1" si="46"/>
        <v>1</v>
      </c>
      <c r="AT233" s="87" t="str">
        <f t="shared" ca="1" si="47"/>
        <v>weiß</v>
      </c>
      <c r="AU233" s="87" t="str">
        <f t="shared" ca="1" si="48"/>
        <v/>
      </c>
      <c r="AV233" s="87" t="str">
        <f t="shared" ca="1" si="49"/>
        <v/>
      </c>
      <c r="AW233" s="87" t="str">
        <f t="shared" ca="1" si="39"/>
        <v/>
      </c>
      <c r="AX233" s="67">
        <f t="shared" ca="1" si="51"/>
        <v>9</v>
      </c>
      <c r="AY233" s="78"/>
    </row>
    <row r="234" spans="37:51" ht="19.149999999999999" customHeight="1" x14ac:dyDescent="0.2">
      <c r="AK234" s="84">
        <f t="shared" ca="1" si="40"/>
        <v>1</v>
      </c>
      <c r="AL234" s="88" t="str">
        <f t="shared" ca="1" si="41"/>
        <v>weiß</v>
      </c>
      <c r="AM234" s="87" t="str">
        <f t="shared" ca="1" si="42"/>
        <v/>
      </c>
      <c r="AN234" s="87" t="str">
        <f t="shared" ca="1" si="43"/>
        <v/>
      </c>
      <c r="AO234" s="87" t="str">
        <f t="shared" ca="1" si="44"/>
        <v/>
      </c>
      <c r="AP234" s="84">
        <f t="shared" ca="1" si="50"/>
        <v>9</v>
      </c>
      <c r="AQ234" s="84">
        <f t="shared" ca="1" si="45"/>
        <v>243</v>
      </c>
      <c r="AR234" s="78"/>
      <c r="AS234" s="84">
        <f t="shared" ca="1" si="46"/>
        <v>1</v>
      </c>
      <c r="AT234" s="87" t="str">
        <f t="shared" ca="1" si="47"/>
        <v>weiß</v>
      </c>
      <c r="AU234" s="87" t="str">
        <f t="shared" ca="1" si="48"/>
        <v/>
      </c>
      <c r="AV234" s="87" t="str">
        <f t="shared" ca="1" si="49"/>
        <v/>
      </c>
      <c r="AW234" s="87" t="str">
        <f t="shared" ca="1" si="39"/>
        <v/>
      </c>
      <c r="AX234" s="67">
        <f t="shared" ca="1" si="51"/>
        <v>9</v>
      </c>
      <c r="AY234" s="78"/>
    </row>
    <row r="235" spans="37:51" ht="19.149999999999999" customHeight="1" x14ac:dyDescent="0.2">
      <c r="AK235" s="84">
        <f t="shared" ca="1" si="40"/>
        <v>1</v>
      </c>
      <c r="AL235" s="88" t="str">
        <f t="shared" ca="1" si="41"/>
        <v>weiß</v>
      </c>
      <c r="AM235" s="87" t="str">
        <f t="shared" ca="1" si="42"/>
        <v/>
      </c>
      <c r="AN235" s="87" t="str">
        <f t="shared" ca="1" si="43"/>
        <v/>
      </c>
      <c r="AO235" s="87" t="str">
        <f t="shared" ca="1" si="44"/>
        <v/>
      </c>
      <c r="AP235" s="84">
        <f t="shared" ca="1" si="50"/>
        <v>9</v>
      </c>
      <c r="AQ235" s="84">
        <f t="shared" ca="1" si="45"/>
        <v>244</v>
      </c>
      <c r="AR235" s="78"/>
      <c r="AS235" s="84">
        <f t="shared" ca="1" si="46"/>
        <v>1</v>
      </c>
      <c r="AT235" s="87" t="str">
        <f t="shared" ca="1" si="47"/>
        <v>weiß</v>
      </c>
      <c r="AU235" s="87" t="str">
        <f t="shared" ca="1" si="48"/>
        <v/>
      </c>
      <c r="AV235" s="87" t="str">
        <f t="shared" ca="1" si="49"/>
        <v/>
      </c>
      <c r="AW235" s="87" t="str">
        <f t="shared" ca="1" si="39"/>
        <v/>
      </c>
      <c r="AX235" s="67">
        <f t="shared" ca="1" si="51"/>
        <v>9</v>
      </c>
      <c r="AY235" s="78"/>
    </row>
    <row r="236" spans="37:51" ht="19.149999999999999" customHeight="1" x14ac:dyDescent="0.2">
      <c r="AK236" s="84">
        <f t="shared" ca="1" si="40"/>
        <v>1</v>
      </c>
      <c r="AL236" s="88" t="str">
        <f t="shared" ca="1" si="41"/>
        <v>weiß</v>
      </c>
      <c r="AM236" s="87" t="str">
        <f t="shared" ca="1" si="42"/>
        <v/>
      </c>
      <c r="AN236" s="87" t="str">
        <f t="shared" ca="1" si="43"/>
        <v/>
      </c>
      <c r="AO236" s="87" t="str">
        <f t="shared" ca="1" si="44"/>
        <v/>
      </c>
      <c r="AP236" s="84">
        <f t="shared" ca="1" si="50"/>
        <v>9</v>
      </c>
      <c r="AQ236" s="84">
        <f t="shared" ca="1" si="45"/>
        <v>245</v>
      </c>
      <c r="AR236" s="78"/>
      <c r="AS236" s="84">
        <f t="shared" ca="1" si="46"/>
        <v>1</v>
      </c>
      <c r="AT236" s="87" t="str">
        <f t="shared" ca="1" si="47"/>
        <v>weiß</v>
      </c>
      <c r="AU236" s="87" t="str">
        <f t="shared" ca="1" si="48"/>
        <v/>
      </c>
      <c r="AV236" s="87" t="str">
        <f t="shared" ca="1" si="49"/>
        <v/>
      </c>
      <c r="AW236" s="87" t="str">
        <f t="shared" ca="1" si="39"/>
        <v/>
      </c>
      <c r="AX236" s="67">
        <f t="shared" ca="1" si="51"/>
        <v>9</v>
      </c>
      <c r="AY236" s="78"/>
    </row>
    <row r="237" spans="37:51" ht="19.149999999999999" customHeight="1" x14ac:dyDescent="0.2">
      <c r="AK237" s="84">
        <f t="shared" ca="1" si="40"/>
        <v>1</v>
      </c>
      <c r="AL237" s="88" t="str">
        <f t="shared" ca="1" si="41"/>
        <v>weiß</v>
      </c>
      <c r="AM237" s="87" t="str">
        <f t="shared" ca="1" si="42"/>
        <v/>
      </c>
      <c r="AN237" s="87" t="str">
        <f t="shared" ca="1" si="43"/>
        <v/>
      </c>
      <c r="AO237" s="87" t="str">
        <f t="shared" ca="1" si="44"/>
        <v/>
      </c>
      <c r="AP237" s="84">
        <f t="shared" ca="1" si="50"/>
        <v>9</v>
      </c>
      <c r="AQ237" s="84">
        <f t="shared" ca="1" si="45"/>
        <v>246</v>
      </c>
      <c r="AR237" s="78"/>
      <c r="AS237" s="84">
        <f t="shared" ca="1" si="46"/>
        <v>1</v>
      </c>
      <c r="AT237" s="87" t="str">
        <f t="shared" ca="1" si="47"/>
        <v>weiß</v>
      </c>
      <c r="AU237" s="87" t="str">
        <f t="shared" ca="1" si="48"/>
        <v/>
      </c>
      <c r="AV237" s="87" t="str">
        <f t="shared" ca="1" si="49"/>
        <v/>
      </c>
      <c r="AW237" s="87" t="str">
        <f t="shared" ca="1" si="39"/>
        <v/>
      </c>
      <c r="AX237" s="67">
        <f t="shared" ca="1" si="51"/>
        <v>9</v>
      </c>
      <c r="AY237" s="78"/>
    </row>
    <row r="238" spans="37:51" ht="19.149999999999999" customHeight="1" x14ac:dyDescent="0.2">
      <c r="AK238" s="84">
        <f t="shared" ca="1" si="40"/>
        <v>1</v>
      </c>
      <c r="AL238" s="88" t="str">
        <f t="shared" ca="1" si="41"/>
        <v>weiß</v>
      </c>
      <c r="AM238" s="87" t="str">
        <f t="shared" ca="1" si="42"/>
        <v/>
      </c>
      <c r="AN238" s="87" t="str">
        <f t="shared" ca="1" si="43"/>
        <v/>
      </c>
      <c r="AO238" s="87" t="str">
        <f t="shared" ca="1" si="44"/>
        <v/>
      </c>
      <c r="AP238" s="84">
        <f t="shared" ca="1" si="50"/>
        <v>9</v>
      </c>
      <c r="AQ238" s="84">
        <f t="shared" ca="1" si="45"/>
        <v>247</v>
      </c>
      <c r="AR238" s="78"/>
      <c r="AS238" s="84">
        <f t="shared" ca="1" si="46"/>
        <v>1</v>
      </c>
      <c r="AT238" s="87" t="str">
        <f t="shared" ca="1" si="47"/>
        <v>weiß</v>
      </c>
      <c r="AU238" s="87" t="str">
        <f t="shared" ca="1" si="48"/>
        <v/>
      </c>
      <c r="AV238" s="87" t="str">
        <f t="shared" ca="1" si="49"/>
        <v/>
      </c>
      <c r="AW238" s="87" t="str">
        <f t="shared" ca="1" si="39"/>
        <v/>
      </c>
      <c r="AX238" s="67">
        <f t="shared" ca="1" si="51"/>
        <v>9</v>
      </c>
      <c r="AY238" s="78"/>
    </row>
    <row r="239" spans="37:51" ht="19.149999999999999" customHeight="1" x14ac:dyDescent="0.2">
      <c r="AK239" s="84">
        <f t="shared" ca="1" si="40"/>
        <v>1</v>
      </c>
      <c r="AL239" s="88" t="str">
        <f t="shared" ca="1" si="41"/>
        <v>weiß</v>
      </c>
      <c r="AM239" s="87" t="str">
        <f t="shared" ca="1" si="42"/>
        <v/>
      </c>
      <c r="AN239" s="87" t="str">
        <f t="shared" ca="1" si="43"/>
        <v/>
      </c>
      <c r="AO239" s="87" t="str">
        <f t="shared" ca="1" si="44"/>
        <v/>
      </c>
      <c r="AP239" s="84">
        <f t="shared" ca="1" si="50"/>
        <v>9</v>
      </c>
      <c r="AQ239" s="84">
        <f t="shared" ca="1" si="45"/>
        <v>248</v>
      </c>
      <c r="AR239" s="78"/>
      <c r="AS239" s="84">
        <f t="shared" ca="1" si="46"/>
        <v>1</v>
      </c>
      <c r="AT239" s="87" t="str">
        <f t="shared" ca="1" si="47"/>
        <v>weiß</v>
      </c>
      <c r="AU239" s="87" t="str">
        <f t="shared" ca="1" si="48"/>
        <v/>
      </c>
      <c r="AV239" s="87" t="str">
        <f t="shared" ca="1" si="49"/>
        <v/>
      </c>
      <c r="AW239" s="87" t="str">
        <f t="shared" ca="1" si="39"/>
        <v/>
      </c>
      <c r="AX239" s="67">
        <f t="shared" ca="1" si="51"/>
        <v>9</v>
      </c>
      <c r="AY239" s="78"/>
    </row>
    <row r="240" spans="37:51" ht="19.149999999999999" customHeight="1" x14ac:dyDescent="0.2">
      <c r="AK240" s="84">
        <f t="shared" ca="1" si="40"/>
        <v>1</v>
      </c>
      <c r="AL240" s="88" t="str">
        <f t="shared" ca="1" si="41"/>
        <v>weiß</v>
      </c>
      <c r="AM240" s="87" t="str">
        <f t="shared" ca="1" si="42"/>
        <v/>
      </c>
      <c r="AN240" s="87" t="str">
        <f t="shared" ca="1" si="43"/>
        <v/>
      </c>
      <c r="AO240" s="87" t="str">
        <f t="shared" ca="1" si="44"/>
        <v/>
      </c>
      <c r="AP240" s="84">
        <f t="shared" ca="1" si="50"/>
        <v>9</v>
      </c>
      <c r="AQ240" s="84">
        <f t="shared" ca="1" si="45"/>
        <v>249</v>
      </c>
      <c r="AR240" s="78"/>
      <c r="AS240" s="84">
        <f t="shared" ca="1" si="46"/>
        <v>1</v>
      </c>
      <c r="AT240" s="87" t="str">
        <f t="shared" ca="1" si="47"/>
        <v>weiß</v>
      </c>
      <c r="AU240" s="87" t="str">
        <f t="shared" ca="1" si="48"/>
        <v/>
      </c>
      <c r="AV240" s="87" t="str">
        <f t="shared" ca="1" si="49"/>
        <v/>
      </c>
      <c r="AW240" s="87" t="str">
        <f t="shared" ca="1" si="39"/>
        <v/>
      </c>
      <c r="AX240" s="67">
        <f t="shared" ca="1" si="51"/>
        <v>9</v>
      </c>
      <c r="AY240" s="78"/>
    </row>
    <row r="241" spans="1:66" ht="19.149999999999999" customHeight="1" x14ac:dyDescent="0.2">
      <c r="AK241" s="84">
        <f t="shared" ca="1" si="40"/>
        <v>1</v>
      </c>
      <c r="AL241" s="88" t="str">
        <f t="shared" ca="1" si="41"/>
        <v>weiß</v>
      </c>
      <c r="AM241" s="87" t="str">
        <f t="shared" ca="1" si="42"/>
        <v/>
      </c>
      <c r="AN241" s="87" t="str">
        <f t="shared" ca="1" si="43"/>
        <v/>
      </c>
      <c r="AO241" s="87" t="str">
        <f t="shared" ca="1" si="44"/>
        <v/>
      </c>
      <c r="AP241" s="84">
        <f t="shared" ca="1" si="50"/>
        <v>9</v>
      </c>
      <c r="AQ241" s="84">
        <f t="shared" ca="1" si="45"/>
        <v>250</v>
      </c>
      <c r="AR241" s="78"/>
      <c r="AS241" s="84">
        <f t="shared" ca="1" si="46"/>
        <v>1</v>
      </c>
      <c r="AT241" s="87" t="str">
        <f t="shared" ca="1" si="47"/>
        <v>weiß</v>
      </c>
      <c r="AU241" s="87" t="str">
        <f t="shared" ca="1" si="48"/>
        <v/>
      </c>
      <c r="AV241" s="87" t="str">
        <f t="shared" ca="1" si="49"/>
        <v/>
      </c>
      <c r="AW241" s="87" t="str">
        <f t="shared" ca="1" si="39"/>
        <v/>
      </c>
      <c r="AX241" s="67">
        <f t="shared" ca="1" si="51"/>
        <v>9</v>
      </c>
      <c r="AY241" s="78"/>
    </row>
    <row r="242" spans="1:66" ht="19.149999999999999" customHeight="1" x14ac:dyDescent="0.2">
      <c r="AK242" s="84">
        <f t="shared" ca="1" si="40"/>
        <v>1</v>
      </c>
      <c r="AL242" s="88" t="str">
        <f t="shared" ca="1" si="41"/>
        <v>weiß</v>
      </c>
      <c r="AM242" s="87" t="str">
        <f t="shared" ca="1" si="42"/>
        <v/>
      </c>
      <c r="AN242" s="87" t="str">
        <f t="shared" ca="1" si="43"/>
        <v/>
      </c>
      <c r="AO242" s="87" t="str">
        <f t="shared" ca="1" si="44"/>
        <v/>
      </c>
      <c r="AP242" s="84">
        <f t="shared" ca="1" si="50"/>
        <v>9</v>
      </c>
      <c r="AQ242" s="84">
        <f t="shared" ca="1" si="45"/>
        <v>251</v>
      </c>
      <c r="AR242" s="78"/>
      <c r="AS242" s="84">
        <f t="shared" ca="1" si="46"/>
        <v>1</v>
      </c>
      <c r="AT242" s="87" t="str">
        <f t="shared" ca="1" si="47"/>
        <v>weiß</v>
      </c>
      <c r="AU242" s="87" t="str">
        <f t="shared" ca="1" si="48"/>
        <v/>
      </c>
      <c r="AV242" s="87" t="str">
        <f t="shared" ca="1" si="49"/>
        <v/>
      </c>
      <c r="AW242" s="87" t="str">
        <f t="shared" ca="1" si="39"/>
        <v/>
      </c>
      <c r="AX242" s="67">
        <f t="shared" ca="1" si="51"/>
        <v>9</v>
      </c>
      <c r="AY242" s="78"/>
    </row>
    <row r="243" spans="1:66" ht="19.149999999999999" customHeight="1" x14ac:dyDescent="0.2">
      <c r="AK243" s="84">
        <f t="shared" ca="1" si="40"/>
        <v>1</v>
      </c>
      <c r="AL243" s="88" t="str">
        <f t="shared" ca="1" si="41"/>
        <v>weiß</v>
      </c>
      <c r="AM243" s="87" t="str">
        <f t="shared" ca="1" si="42"/>
        <v/>
      </c>
      <c r="AN243" s="87" t="str">
        <f t="shared" ca="1" si="43"/>
        <v/>
      </c>
      <c r="AO243" s="87" t="str">
        <f t="shared" ca="1" si="44"/>
        <v/>
      </c>
      <c r="AP243" s="84">
        <f t="shared" ca="1" si="50"/>
        <v>9</v>
      </c>
      <c r="AQ243" s="84">
        <f t="shared" ca="1" si="45"/>
        <v>252</v>
      </c>
      <c r="AR243" s="78"/>
      <c r="AS243" s="84">
        <f t="shared" ca="1" si="46"/>
        <v>1</v>
      </c>
      <c r="AT243" s="87" t="str">
        <f t="shared" ca="1" si="47"/>
        <v>weiß</v>
      </c>
      <c r="AU243" s="87" t="str">
        <f t="shared" ca="1" si="48"/>
        <v/>
      </c>
      <c r="AV243" s="87" t="str">
        <f t="shared" ca="1" si="49"/>
        <v/>
      </c>
      <c r="AW243" s="87" t="str">
        <f t="shared" ca="1" si="39"/>
        <v/>
      </c>
      <c r="AX243" s="67">
        <f t="shared" ca="1" si="51"/>
        <v>9</v>
      </c>
      <c r="AY243" s="78"/>
    </row>
    <row r="244" spans="1:66" ht="19.149999999999999" customHeight="1" x14ac:dyDescent="0.2">
      <c r="AK244" s="84">
        <f t="shared" ca="1" si="40"/>
        <v>1</v>
      </c>
      <c r="AL244" s="88" t="str">
        <f t="shared" ca="1" si="41"/>
        <v>weiß</v>
      </c>
      <c r="AM244" s="87" t="str">
        <f t="shared" ca="1" si="42"/>
        <v/>
      </c>
      <c r="AN244" s="87" t="str">
        <f t="shared" ca="1" si="43"/>
        <v/>
      </c>
      <c r="AO244" s="87" t="str">
        <f t="shared" ca="1" si="44"/>
        <v/>
      </c>
      <c r="AP244" s="84">
        <f t="shared" ca="1" si="50"/>
        <v>9</v>
      </c>
      <c r="AQ244" s="84">
        <f t="shared" ca="1" si="45"/>
        <v>253</v>
      </c>
      <c r="AR244" s="78"/>
      <c r="AS244" s="84">
        <f t="shared" ca="1" si="46"/>
        <v>1</v>
      </c>
      <c r="AT244" s="87" t="str">
        <f t="shared" ca="1" si="47"/>
        <v>weiß</v>
      </c>
      <c r="AU244" s="87" t="str">
        <f t="shared" ca="1" si="48"/>
        <v/>
      </c>
      <c r="AV244" s="87" t="str">
        <f t="shared" ca="1" si="49"/>
        <v/>
      </c>
      <c r="AW244" s="87" t="str">
        <f t="shared" ca="1" si="39"/>
        <v/>
      </c>
      <c r="AX244" s="67">
        <f t="shared" ca="1" si="51"/>
        <v>9</v>
      </c>
      <c r="AY244" s="78"/>
    </row>
    <row r="245" spans="1:66" ht="19.149999999999999" customHeight="1" x14ac:dyDescent="0.2">
      <c r="AK245" s="84">
        <f t="shared" ca="1" si="40"/>
        <v>1</v>
      </c>
      <c r="AL245" s="88" t="str">
        <f t="shared" ca="1" si="41"/>
        <v>weiß</v>
      </c>
      <c r="AM245" s="87" t="str">
        <f t="shared" ca="1" si="42"/>
        <v/>
      </c>
      <c r="AN245" s="87" t="str">
        <f t="shared" ca="1" si="43"/>
        <v/>
      </c>
      <c r="AO245" s="87" t="str">
        <f t="shared" ca="1" si="44"/>
        <v/>
      </c>
      <c r="AP245" s="84">
        <f t="shared" ca="1" si="50"/>
        <v>9</v>
      </c>
      <c r="AQ245" s="84">
        <f t="shared" ca="1" si="45"/>
        <v>254</v>
      </c>
      <c r="AR245" s="78"/>
      <c r="AS245" s="84">
        <f t="shared" ca="1" si="46"/>
        <v>1</v>
      </c>
      <c r="AT245" s="87" t="str">
        <f t="shared" ca="1" si="47"/>
        <v>weiß</v>
      </c>
      <c r="AU245" s="87" t="str">
        <f t="shared" ca="1" si="48"/>
        <v/>
      </c>
      <c r="AV245" s="87" t="str">
        <f t="shared" ca="1" si="49"/>
        <v/>
      </c>
      <c r="AW245" s="87" t="str">
        <f t="shared" ca="1" si="39"/>
        <v/>
      </c>
      <c r="AX245" s="67">
        <f t="shared" ca="1" si="51"/>
        <v>9</v>
      </c>
      <c r="AY245" s="78"/>
    </row>
    <row r="246" spans="1:66" ht="19.149999999999999" customHeight="1" x14ac:dyDescent="0.2">
      <c r="AK246" s="84">
        <f t="shared" ca="1" si="40"/>
        <v>1</v>
      </c>
      <c r="AL246" s="88" t="str">
        <f t="shared" ca="1" si="41"/>
        <v>weiß</v>
      </c>
      <c r="AM246" s="87" t="str">
        <f t="shared" ca="1" si="42"/>
        <v/>
      </c>
      <c r="AN246" s="87" t="str">
        <f t="shared" ca="1" si="43"/>
        <v/>
      </c>
      <c r="AO246" s="87" t="str">
        <f t="shared" ca="1" si="44"/>
        <v/>
      </c>
      <c r="AP246" s="84">
        <f t="shared" ca="1" si="50"/>
        <v>9</v>
      </c>
      <c r="AQ246" s="84">
        <f t="shared" ca="1" si="45"/>
        <v>255</v>
      </c>
      <c r="AR246" s="78"/>
      <c r="AS246" s="84">
        <f t="shared" ca="1" si="46"/>
        <v>1</v>
      </c>
      <c r="AT246" s="87" t="str">
        <f t="shared" ca="1" si="47"/>
        <v>weiß</v>
      </c>
      <c r="AU246" s="87" t="str">
        <f t="shared" ca="1" si="48"/>
        <v/>
      </c>
      <c r="AV246" s="87" t="str">
        <f t="shared" ca="1" si="49"/>
        <v/>
      </c>
      <c r="AW246" s="87" t="str">
        <f t="shared" ca="1" si="39"/>
        <v/>
      </c>
      <c r="AX246" s="67">
        <f t="shared" ca="1" si="51"/>
        <v>9</v>
      </c>
      <c r="AY246" s="78"/>
    </row>
    <row r="247" spans="1:66" ht="19.149999999999999" customHeight="1" x14ac:dyDescent="0.2">
      <c r="AK247" s="84">
        <f t="shared" ca="1" si="40"/>
        <v>1</v>
      </c>
      <c r="AL247" s="88" t="str">
        <f t="shared" ca="1" si="41"/>
        <v>weiß</v>
      </c>
      <c r="AM247" s="87" t="str">
        <f t="shared" ca="1" si="42"/>
        <v/>
      </c>
      <c r="AN247" s="87" t="str">
        <f t="shared" ca="1" si="43"/>
        <v/>
      </c>
      <c r="AO247" s="87" t="str">
        <f t="shared" ca="1" si="44"/>
        <v/>
      </c>
      <c r="AP247" s="84">
        <f t="shared" ca="1" si="50"/>
        <v>9</v>
      </c>
      <c r="AQ247" s="84">
        <f t="shared" ca="1" si="45"/>
        <v>256</v>
      </c>
      <c r="AR247" s="78"/>
      <c r="AS247" s="84">
        <f t="shared" ca="1" si="46"/>
        <v>1</v>
      </c>
      <c r="AT247" s="87" t="str">
        <f t="shared" ca="1" si="47"/>
        <v>weiß</v>
      </c>
      <c r="AU247" s="87" t="str">
        <f t="shared" ca="1" si="48"/>
        <v/>
      </c>
      <c r="AV247" s="87" t="str">
        <f t="shared" ca="1" si="49"/>
        <v/>
      </c>
      <c r="AW247" s="87" t="str">
        <f t="shared" ca="1" si="39"/>
        <v/>
      </c>
      <c r="AX247" s="67">
        <f t="shared" ca="1" si="51"/>
        <v>9</v>
      </c>
      <c r="AY247" s="78"/>
    </row>
    <row r="248" spans="1:66" ht="19.149999999999999" customHeight="1" x14ac:dyDescent="0.2">
      <c r="AK248" s="84">
        <f t="shared" ca="1" si="40"/>
        <v>1</v>
      </c>
      <c r="AL248" s="88" t="str">
        <f t="shared" ca="1" si="41"/>
        <v>weiß</v>
      </c>
      <c r="AM248" s="87" t="str">
        <f t="shared" ca="1" si="42"/>
        <v/>
      </c>
      <c r="AN248" s="87" t="str">
        <f t="shared" ca="1" si="43"/>
        <v/>
      </c>
      <c r="AO248" s="87" t="str">
        <f t="shared" ca="1" si="44"/>
        <v/>
      </c>
      <c r="AP248" s="84">
        <f t="shared" ca="1" si="50"/>
        <v>9</v>
      </c>
      <c r="AQ248" s="84">
        <f t="shared" ca="1" si="45"/>
        <v>257</v>
      </c>
      <c r="AR248" s="78"/>
      <c r="AS248" s="84">
        <f t="shared" ca="1" si="46"/>
        <v>1</v>
      </c>
      <c r="AT248" s="87" t="str">
        <f t="shared" ca="1" si="47"/>
        <v>weiß</v>
      </c>
      <c r="AU248" s="87" t="str">
        <f t="shared" ca="1" si="48"/>
        <v/>
      </c>
      <c r="AV248" s="87" t="str">
        <f t="shared" ca="1" si="49"/>
        <v/>
      </c>
      <c r="AW248" s="87" t="str">
        <f t="shared" ca="1" si="39"/>
        <v/>
      </c>
      <c r="AX248" s="67">
        <f t="shared" ca="1" si="51"/>
        <v>9</v>
      </c>
      <c r="AY248" s="78"/>
    </row>
    <row r="249" spans="1:66" ht="19.149999999999999" customHeight="1" x14ac:dyDescent="0.2">
      <c r="AK249" s="84">
        <f t="shared" ca="1" si="40"/>
        <v>1</v>
      </c>
      <c r="AL249" s="88" t="str">
        <f t="shared" ca="1" si="41"/>
        <v>weiß</v>
      </c>
      <c r="AM249" s="87" t="str">
        <f t="shared" ca="1" si="42"/>
        <v/>
      </c>
      <c r="AN249" s="87" t="str">
        <f t="shared" ca="1" si="43"/>
        <v/>
      </c>
      <c r="AO249" s="87" t="str">
        <f t="shared" ca="1" si="44"/>
        <v/>
      </c>
      <c r="AP249" s="84">
        <f t="shared" ca="1" si="50"/>
        <v>9</v>
      </c>
      <c r="AQ249" s="84">
        <f t="shared" ca="1" si="45"/>
        <v>258</v>
      </c>
      <c r="AR249" s="78"/>
      <c r="AS249" s="84">
        <f t="shared" ca="1" si="46"/>
        <v>1</v>
      </c>
      <c r="AT249" s="87" t="str">
        <f t="shared" ca="1" si="47"/>
        <v>weiß</v>
      </c>
      <c r="AU249" s="87" t="str">
        <f t="shared" ca="1" si="48"/>
        <v/>
      </c>
      <c r="AV249" s="87" t="str">
        <f t="shared" ca="1" si="49"/>
        <v/>
      </c>
      <c r="AW249" s="87" t="str">
        <f t="shared" ca="1" si="39"/>
        <v/>
      </c>
      <c r="AX249" s="67">
        <f t="shared" ca="1" si="51"/>
        <v>9</v>
      </c>
      <c r="AY249" s="78"/>
    </row>
    <row r="250" spans="1:66" ht="19.149999999999999" customHeight="1" x14ac:dyDescent="0.2">
      <c r="AK250" s="84">
        <f t="shared" ca="1" si="40"/>
        <v>1</v>
      </c>
      <c r="AL250" s="88" t="str">
        <f t="shared" ca="1" si="41"/>
        <v>weiß</v>
      </c>
      <c r="AM250" s="87" t="str">
        <f t="shared" ca="1" si="42"/>
        <v/>
      </c>
      <c r="AN250" s="87" t="str">
        <f t="shared" ca="1" si="43"/>
        <v/>
      </c>
      <c r="AO250" s="87" t="str">
        <f t="shared" ca="1" si="44"/>
        <v/>
      </c>
      <c r="AP250" s="84">
        <f t="shared" ca="1" si="50"/>
        <v>9</v>
      </c>
      <c r="AQ250" s="84">
        <f t="shared" ca="1" si="45"/>
        <v>259</v>
      </c>
      <c r="AR250" s="78"/>
      <c r="AS250" s="84">
        <f t="shared" ca="1" si="46"/>
        <v>1</v>
      </c>
      <c r="AT250" s="87" t="str">
        <f t="shared" ca="1" si="47"/>
        <v>weiß</v>
      </c>
      <c r="AU250" s="87" t="str">
        <f t="shared" ca="1" si="48"/>
        <v/>
      </c>
      <c r="AV250" s="87" t="str">
        <f t="shared" ca="1" si="49"/>
        <v/>
      </c>
      <c r="AW250" s="87" t="str">
        <f t="shared" ca="1" si="39"/>
        <v/>
      </c>
      <c r="AX250" s="67">
        <f t="shared" ca="1" si="51"/>
        <v>9</v>
      </c>
      <c r="AY250" s="78"/>
    </row>
    <row r="251" spans="1:66" ht="18.600000000000001" customHeight="1" x14ac:dyDescent="0.2">
      <c r="A251" s="97"/>
      <c r="B251" s="74"/>
      <c r="C251" s="74"/>
      <c r="D251" s="74"/>
      <c r="E251" s="74"/>
      <c r="F251" s="98"/>
      <c r="G251" s="74"/>
      <c r="H251" s="74"/>
      <c r="I251" s="74"/>
      <c r="J251" s="74"/>
      <c r="K251" s="74"/>
      <c r="L251" s="68"/>
      <c r="M251" s="68"/>
      <c r="N251" s="68"/>
      <c r="O251" s="74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98"/>
      <c r="AL251" s="68"/>
      <c r="AM251" s="68"/>
      <c r="AN251" s="98"/>
      <c r="AO251" s="68"/>
      <c r="AP251" s="98"/>
      <c r="AQ251" s="98"/>
      <c r="AR251" s="68"/>
      <c r="AS251" s="68"/>
      <c r="AT251" s="68"/>
      <c r="AU251" s="98"/>
      <c r="AV251" s="68"/>
      <c r="AW251" s="68"/>
      <c r="AX251" s="68"/>
      <c r="AY251" s="68"/>
      <c r="AZ251" s="68"/>
      <c r="BA251" s="68"/>
      <c r="BB251" s="68"/>
      <c r="BC251" s="68"/>
      <c r="BD251" s="68"/>
      <c r="BE251" s="68"/>
      <c r="BF251" s="68"/>
      <c r="BG251" s="68"/>
      <c r="BH251" s="68"/>
      <c r="BI251" s="68"/>
      <c r="BJ251" s="68"/>
      <c r="BK251" s="68"/>
      <c r="BL251" s="68"/>
      <c r="BM251" s="68"/>
      <c r="BN251" s="68"/>
    </row>
  </sheetData>
  <sheetProtection algorithmName="SHA-512" hashValue="dsQLEvP4agm1JNgDAoCDg5lUWPkblNSLTvUaUBE3agnHGgy+OHJHPXtUkNd0iDAJxG5h2GyWb0HgH/7ybxFF1g==" saltValue="BEA2iFar12ooAbGPLHak+w==" spinCount="100000" sheet="1" objects="1" scenarios="1" selectLockedCells="1" selectUnlockedCells="1"/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56</vt:i4>
      </vt:variant>
    </vt:vector>
  </HeadingPairs>
  <TitlesOfParts>
    <vt:vector size="64" baseType="lpstr">
      <vt:lpstr>Anleitung</vt:lpstr>
      <vt:lpstr>Teilnehmer</vt:lpstr>
      <vt:lpstr>Ausstellungen</vt:lpstr>
      <vt:lpstr>Jahresbeste</vt:lpstr>
      <vt:lpstr>Tabelle1</vt:lpstr>
      <vt:lpstr>Tabelle2</vt:lpstr>
      <vt:lpstr>Tabelle3</vt:lpstr>
      <vt:lpstr>Tabelle5</vt:lpstr>
      <vt:lpstr>Alpenjugendsieger</vt:lpstr>
      <vt:lpstr>Alpensieger</vt:lpstr>
      <vt:lpstr>BestPuppy</vt:lpstr>
      <vt:lpstr>BOBS</vt:lpstr>
      <vt:lpstr>Bundesjugendsieger</vt:lpstr>
      <vt:lpstr>Bundessieger</vt:lpstr>
      <vt:lpstr>Ch</vt:lpstr>
      <vt:lpstr>ChN</vt:lpstr>
      <vt:lpstr>ChNP</vt:lpstr>
      <vt:lpstr>ChP</vt:lpstr>
      <vt:lpstr>Clubjugendsieger</vt:lpstr>
      <vt:lpstr>Clubsieger</vt:lpstr>
      <vt:lpstr>CruftsQualifikation</vt:lpstr>
      <vt:lpstr>DanubeJugendsieger</vt:lpstr>
      <vt:lpstr>DanubeSieger</vt:lpstr>
      <vt:lpstr>Ausstellungen!Druckbereich</vt:lpstr>
      <vt:lpstr>Jahresbeste!Druckbereich</vt:lpstr>
      <vt:lpstr>Teilnehmer!Druckbereich</vt:lpstr>
      <vt:lpstr>Europajugendsieger</vt:lpstr>
      <vt:lpstr>Europasieger</vt:lpstr>
      <vt:lpstr>Jaauswahl</vt:lpstr>
      <vt:lpstr>JMMRunnerUp</vt:lpstr>
      <vt:lpstr>JMMSieger</vt:lpstr>
      <vt:lpstr>Ju</vt:lpstr>
      <vt:lpstr>Jü</vt:lpstr>
      <vt:lpstr>JuN</vt:lpstr>
      <vt:lpstr>JüN</vt:lpstr>
      <vt:lpstr>JuNP</vt:lpstr>
      <vt:lpstr>JüNP</vt:lpstr>
      <vt:lpstr>JuP</vt:lpstr>
      <vt:lpstr>JüP</vt:lpstr>
      <vt:lpstr>Klassen</vt:lpstr>
      <vt:lpstr>leer</vt:lpstr>
      <vt:lpstr>MEEWJugendsiege</vt:lpstr>
      <vt:lpstr>MEEWSiege</vt:lpstr>
      <vt:lpstr>Of</vt:lpstr>
      <vt:lpstr>OfN</vt:lpstr>
      <vt:lpstr>OfNP</vt:lpstr>
      <vt:lpstr>OfP</vt:lpstr>
      <vt:lpstr>ohne</vt:lpstr>
      <vt:lpstr>Sexauswahl</vt:lpstr>
      <vt:lpstr>Shows</vt:lpstr>
      <vt:lpstr>Tr</vt:lpstr>
      <vt:lpstr>TrN</vt:lpstr>
      <vt:lpstr>TrNP</vt:lpstr>
      <vt:lpstr>Trophy</vt:lpstr>
      <vt:lpstr>Ve</vt:lpstr>
      <vt:lpstr>VeN</vt:lpstr>
      <vt:lpstr>VeNP</vt:lpstr>
      <vt:lpstr>VeP</vt:lpstr>
      <vt:lpstr>Weltjugendsieger</vt:lpstr>
      <vt:lpstr>Weltsieger</vt:lpstr>
      <vt:lpstr>Zw</vt:lpstr>
      <vt:lpstr>ZwN</vt:lpstr>
      <vt:lpstr>ZwNP</vt:lpstr>
      <vt:lpstr>ZwP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ÖSBC TopDogs 2020</dc:title>
  <dc:subject>Jahresbeste 2020</dc:subject>
  <dc:creator>Alois Raab</dc:creator>
  <cp:keywords>Österreichischen Staffordshire Bullterrier Club Österreichischen Staffordshire Bullterrier Club</cp:keywords>
  <dc:description/>
  <cp:lastModifiedBy>Alois Raab</cp:lastModifiedBy>
  <cp:revision>289</cp:revision>
  <dcterms:created xsi:type="dcterms:W3CDTF">2018-03-29T23:56:55Z</dcterms:created>
  <dcterms:modified xsi:type="dcterms:W3CDTF">2021-12-04T16:40:27Z</dcterms:modified>
  <dc:language>de-AT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0x010100CEE322827BA7A84194CA89ABF309D385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